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lli\Dropbox\campeonato 2015\CAMPEONATO NACIONAL\TORNEOS NACIONALES\Nueva carpeta\Nacional 2016\2024\SEPTIEMBRE 2024\FIXTURE SEPT\"/>
    </mc:Choice>
  </mc:AlternateContent>
  <xr:revisionPtr revIDLastSave="0" documentId="13_ncr:1_{790249F3-92EA-4AB7-B5B5-9AF7EDD2DE65}" xr6:coauthVersionLast="47" xr6:coauthVersionMax="47" xr10:uidLastSave="{00000000-0000-0000-0000-000000000000}"/>
  <bookViews>
    <workbookView xWindow="-108" yWindow="-108" windowWidth="23256" windowHeight="13896" tabRatio="627" activeTab="4" xr2:uid="{00000000-000D-0000-FFFF-FFFF00000000}"/>
  </bookViews>
  <sheets>
    <sheet name="GRUPOS PRE JUVENIL" sheetId="3" r:id="rId1"/>
    <sheet name="GRUPO A" sheetId="29" r:id="rId2"/>
    <sheet name="GRUPO B" sheetId="30" r:id="rId3"/>
    <sheet name="GRUPO C" sheetId="37" r:id="rId4"/>
    <sheet name="CALENDARIO  (2)" sheetId="40" r:id="rId5"/>
    <sheet name="DEFINICION" sheetId="10" r:id="rId6"/>
    <sheet name="FINAL" sheetId="11" r:id="rId7"/>
    <sheet name="IMPRIMIR (A-B) 1-2" sheetId="15" state="hidden" r:id="rId8"/>
    <sheet name="IMPRIMIR (C-D) 1-2." sheetId="21" state="hidden" r:id="rId9"/>
    <sheet name="IMPRIMIR (A-B) 3-4" sheetId="32" state="hidden" r:id="rId10"/>
    <sheet name="IMPRIMIR (C-D)3-4." sheetId="33" state="hidden" r:id="rId11"/>
    <sheet name="IMPRIMIR 6" sheetId="18" state="hidden" r:id="rId12"/>
    <sheet name="IMPRIMIR 7" sheetId="19" state="hidden" r:id="rId13"/>
    <sheet name="Hoja1" sheetId="23" r:id="rId14"/>
    <sheet name="fixture 3 dias 6 equipos " sheetId="36" r:id="rId15"/>
    <sheet name="CALENDARIO " sheetId="39" r:id="rId16"/>
    <sheet name="CALENDARIO  (3)" sheetId="41" r:id="rId17"/>
  </sheets>
  <externalReferences>
    <externalReference r:id="rId18"/>
    <externalReference r:id="rId19"/>
  </externalReferences>
  <definedNames>
    <definedName name="_xlnm.Print_Area" localSheetId="15">'CALENDARIO '!$A$1:$V$55</definedName>
    <definedName name="_xlnm.Print_Area" localSheetId="4">'CALENDARIO  (2)'!$A$1:$V$55</definedName>
    <definedName name="_xlnm.Print_Area" localSheetId="16">'CALENDARIO  (3)'!$A$1:$V$55</definedName>
    <definedName name="_xlnm.Print_Area" localSheetId="5">DEFINICION!$A$1:$R$32</definedName>
    <definedName name="_xlnm.Print_Area" localSheetId="6">FINAL!$A$1:$R$41</definedName>
    <definedName name="_xlnm.Print_Area" localSheetId="1">'GRUPO A'!$B$4:$M$27</definedName>
    <definedName name="_xlnm.Print_Area" localSheetId="2">'GRUPO B'!$B$4:$M$39</definedName>
    <definedName name="_xlnm.Print_Area" localSheetId="3">'GRUPO C'!$A$1:$AL$37</definedName>
    <definedName name="_xlnm.Print_Area" localSheetId="0">'GRUPOS PRE JUVENIL'!$A$1:$Q$14</definedName>
    <definedName name="_xlnm.Print_Area" localSheetId="9">'IMPRIMIR (A-B) 3-4'!$A$1:$M$59</definedName>
    <definedName name="_xlnm.Print_Area" localSheetId="8">'IMPRIMIR (C-D) 1-2.'!$A$1:$M$58</definedName>
    <definedName name="_xlnm.Print_Area" localSheetId="11">'IMPRIMIR 6'!$A$1:$R$26</definedName>
    <definedName name="_xlnm.Print_Area" localSheetId="12">'IMPRIMIR 7'!$A$1:$R$31</definedName>
    <definedName name="_xlnm.Print_Titles" localSheetId="15">'CALENDARIO '!$1:$5</definedName>
    <definedName name="_xlnm.Print_Titles" localSheetId="4">'CALENDARIO  (2)'!$1:$5</definedName>
    <definedName name="_xlnm.Print_Titles" localSheetId="16">'CALENDARIO  (3)'!$1:$5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1" i="40" l="1"/>
  <c r="D31" i="40"/>
  <c r="G30" i="40"/>
  <c r="D30" i="40"/>
  <c r="D29" i="40"/>
  <c r="G29" i="40"/>
  <c r="G33" i="40"/>
  <c r="D33" i="40"/>
  <c r="F59" i="41" l="1"/>
  <c r="E59" i="41"/>
  <c r="F58" i="41"/>
  <c r="E58" i="41"/>
  <c r="F57" i="41"/>
  <c r="E57" i="41"/>
  <c r="F56" i="41"/>
  <c r="E56" i="41"/>
  <c r="F55" i="41"/>
  <c r="E55" i="41"/>
  <c r="D49" i="41"/>
  <c r="D48" i="41"/>
  <c r="D46" i="41"/>
  <c r="D45" i="41"/>
  <c r="D44" i="41"/>
  <c r="D43" i="41"/>
  <c r="F33" i="41"/>
  <c r="E33" i="41"/>
  <c r="F32" i="41"/>
  <c r="E32" i="41"/>
  <c r="F31" i="41"/>
  <c r="E31" i="41"/>
  <c r="F30" i="41"/>
  <c r="E30" i="41"/>
  <c r="F29" i="41"/>
  <c r="E29" i="41"/>
  <c r="H25" i="41"/>
  <c r="F25" i="41"/>
  <c r="E25" i="41"/>
  <c r="AF24" i="41"/>
  <c r="AE24" i="41"/>
  <c r="F24" i="41"/>
  <c r="E24" i="41"/>
  <c r="AF23" i="41"/>
  <c r="AE23" i="41"/>
  <c r="H23" i="41"/>
  <c r="F23" i="41"/>
  <c r="E23" i="41"/>
  <c r="AF22" i="41"/>
  <c r="AE22" i="41"/>
  <c r="F22" i="41"/>
  <c r="E22" i="41"/>
  <c r="F21" i="41"/>
  <c r="E21" i="41"/>
  <c r="F17" i="41"/>
  <c r="E17" i="41"/>
  <c r="U16" i="41"/>
  <c r="T16" i="41"/>
  <c r="S16" i="41"/>
  <c r="R16" i="41"/>
  <c r="Q16" i="41"/>
  <c r="P16" i="41"/>
  <c r="O16" i="41"/>
  <c r="N16" i="41"/>
  <c r="M16" i="41"/>
  <c r="L16" i="41"/>
  <c r="F16" i="41"/>
  <c r="E16" i="41"/>
  <c r="F15" i="41"/>
  <c r="E15" i="41"/>
  <c r="F14" i="41"/>
  <c r="E14" i="41"/>
  <c r="F13" i="41"/>
  <c r="E13" i="41"/>
  <c r="F12" i="41"/>
  <c r="E12" i="41"/>
  <c r="U11" i="41"/>
  <c r="T11" i="41"/>
  <c r="S11" i="41"/>
  <c r="R11" i="41"/>
  <c r="Q11" i="41"/>
  <c r="P11" i="41"/>
  <c r="O11" i="41"/>
  <c r="N11" i="41"/>
  <c r="M11" i="41"/>
  <c r="L11" i="41"/>
  <c r="F11" i="41"/>
  <c r="E11" i="41"/>
  <c r="F10" i="41"/>
  <c r="E10" i="41"/>
  <c r="H9" i="41"/>
  <c r="H13" i="41" s="1"/>
  <c r="F9" i="41"/>
  <c r="E9" i="41"/>
  <c r="H8" i="41"/>
  <c r="H14" i="41" s="1"/>
  <c r="F8" i="41"/>
  <c r="E8" i="41"/>
  <c r="U6" i="41"/>
  <c r="T6" i="41"/>
  <c r="S6" i="41"/>
  <c r="R6" i="41"/>
  <c r="Q6" i="41"/>
  <c r="P6" i="41"/>
  <c r="O6" i="41"/>
  <c r="N6" i="41"/>
  <c r="M6" i="41"/>
  <c r="L6" i="41"/>
  <c r="A4" i="41"/>
  <c r="AI22" i="41" s="1"/>
  <c r="A3" i="41"/>
  <c r="I23" i="41" s="1"/>
  <c r="A2" i="41"/>
  <c r="D52" i="41" s="1"/>
  <c r="A1" i="41"/>
  <c r="D51" i="41" s="1"/>
  <c r="D53" i="41" l="1"/>
  <c r="AI23" i="41"/>
  <c r="AI24" i="41"/>
  <c r="I15" i="41"/>
  <c r="I22" i="41"/>
  <c r="I11" i="41"/>
  <c r="I9" i="41"/>
  <c r="I8" i="41"/>
  <c r="I12" i="41"/>
  <c r="I29" i="41"/>
  <c r="D54" i="41"/>
  <c r="I30" i="41"/>
  <c r="I31" i="41"/>
  <c r="I32" i="41"/>
  <c r="I33" i="41"/>
  <c r="I25" i="41"/>
  <c r="I13" i="41"/>
  <c r="I16" i="41"/>
  <c r="I21" i="41"/>
  <c r="I10" i="41"/>
  <c r="I24" i="41"/>
  <c r="I17" i="41"/>
  <c r="I14" i="41"/>
  <c r="F31" i="39"/>
  <c r="E31" i="39"/>
  <c r="F30" i="39"/>
  <c r="E30" i="39"/>
  <c r="F8" i="39"/>
  <c r="F59" i="40"/>
  <c r="E59" i="40"/>
  <c r="F58" i="40"/>
  <c r="E58" i="40"/>
  <c r="F57" i="40"/>
  <c r="E57" i="40"/>
  <c r="F56" i="40"/>
  <c r="E56" i="40"/>
  <c r="F55" i="40"/>
  <c r="E55" i="40"/>
  <c r="D49" i="40"/>
  <c r="D48" i="40"/>
  <c r="D46" i="40"/>
  <c r="D45" i="40"/>
  <c r="D44" i="40"/>
  <c r="D43" i="40"/>
  <c r="F8" i="40"/>
  <c r="E8" i="40"/>
  <c r="F25" i="40"/>
  <c r="E25" i="40"/>
  <c r="AF24" i="40"/>
  <c r="AE24" i="40"/>
  <c r="F24" i="40"/>
  <c r="E24" i="40"/>
  <c r="AF23" i="40"/>
  <c r="AE23" i="40"/>
  <c r="F14" i="40"/>
  <c r="E14" i="40"/>
  <c r="AF22" i="40"/>
  <c r="AE22" i="40"/>
  <c r="F22" i="40"/>
  <c r="E22" i="40"/>
  <c r="F15" i="40"/>
  <c r="E15" i="40"/>
  <c r="F10" i="40"/>
  <c r="E10" i="40"/>
  <c r="F17" i="40"/>
  <c r="E17" i="40"/>
  <c r="U16" i="40"/>
  <c r="T16" i="40"/>
  <c r="S16" i="40"/>
  <c r="R16" i="40"/>
  <c r="Q16" i="40"/>
  <c r="P16" i="40"/>
  <c r="O16" i="40"/>
  <c r="N16" i="40"/>
  <c r="M16" i="40"/>
  <c r="L16" i="40"/>
  <c r="F21" i="40"/>
  <c r="E21" i="40"/>
  <c r="F11" i="40"/>
  <c r="E11" i="40"/>
  <c r="F13" i="40"/>
  <c r="E13" i="40"/>
  <c r="U11" i="40"/>
  <c r="T11" i="40"/>
  <c r="S11" i="40"/>
  <c r="R11" i="40"/>
  <c r="Q11" i="40"/>
  <c r="P11" i="40"/>
  <c r="O11" i="40"/>
  <c r="N11" i="40"/>
  <c r="M11" i="40"/>
  <c r="L11" i="40"/>
  <c r="F12" i="40"/>
  <c r="E12" i="40"/>
  <c r="F23" i="40"/>
  <c r="E23" i="40"/>
  <c r="F16" i="40"/>
  <c r="E16" i="40"/>
  <c r="F9" i="40"/>
  <c r="E9" i="40"/>
  <c r="U6" i="40"/>
  <c r="T6" i="40"/>
  <c r="S6" i="40"/>
  <c r="R6" i="40"/>
  <c r="Q6" i="40"/>
  <c r="P6" i="40"/>
  <c r="O6" i="40"/>
  <c r="N6" i="40"/>
  <c r="M6" i="40"/>
  <c r="L6" i="40"/>
  <c r="A4" i="40"/>
  <c r="A3" i="40"/>
  <c r="A2" i="40"/>
  <c r="D52" i="40" s="1"/>
  <c r="A1" i="40"/>
  <c r="D51" i="40" s="1"/>
  <c r="F59" i="39"/>
  <c r="E59" i="39"/>
  <c r="F58" i="39"/>
  <c r="E58" i="39"/>
  <c r="F57" i="39"/>
  <c r="E57" i="39"/>
  <c r="F56" i="39"/>
  <c r="E56" i="39"/>
  <c r="F55" i="39"/>
  <c r="E55" i="39"/>
  <c r="AF12" i="30"/>
  <c r="AF10" i="30"/>
  <c r="AF8" i="30"/>
  <c r="AF14" i="29"/>
  <c r="AF12" i="29"/>
  <c r="AF10" i="29"/>
  <c r="I8" i="40" l="1"/>
  <c r="I16" i="40"/>
  <c r="I23" i="40"/>
  <c r="I31" i="40"/>
  <c r="AI24" i="40"/>
  <c r="AI22" i="40"/>
  <c r="D53" i="40"/>
  <c r="I22" i="40"/>
  <c r="I12" i="40"/>
  <c r="I14" i="40"/>
  <c r="I13" i="40"/>
  <c r="I21" i="40"/>
  <c r="I30" i="40"/>
  <c r="I33" i="40"/>
  <c r="D54" i="40"/>
  <c r="I10" i="40"/>
  <c r="I11" i="40"/>
  <c r="I25" i="40"/>
  <c r="I24" i="40"/>
  <c r="I17" i="40"/>
  <c r="I32" i="40"/>
  <c r="I9" i="40"/>
  <c r="I15" i="40"/>
  <c r="AI23" i="40"/>
  <c r="I29" i="40"/>
  <c r="D49" i="39"/>
  <c r="D48" i="39"/>
  <c r="D46" i="39"/>
  <c r="D45" i="39"/>
  <c r="D44" i="39"/>
  <c r="D43" i="39"/>
  <c r="F39" i="39"/>
  <c r="E39" i="39"/>
  <c r="F38" i="39"/>
  <c r="E38" i="39"/>
  <c r="F34" i="39"/>
  <c r="E34" i="39"/>
  <c r="F33" i="39"/>
  <c r="E33" i="39"/>
  <c r="F32" i="39"/>
  <c r="E32" i="39"/>
  <c r="F25" i="39"/>
  <c r="E25" i="39"/>
  <c r="F24" i="39"/>
  <c r="E24" i="39"/>
  <c r="AF24" i="39"/>
  <c r="AE24" i="39"/>
  <c r="F23" i="39"/>
  <c r="E23" i="39"/>
  <c r="AF23" i="39"/>
  <c r="AE23" i="39"/>
  <c r="F22" i="39"/>
  <c r="E22" i="39"/>
  <c r="AF22" i="39"/>
  <c r="AE22" i="39"/>
  <c r="F21" i="39"/>
  <c r="E21" i="39"/>
  <c r="F20" i="39"/>
  <c r="E20" i="39"/>
  <c r="F19" i="39"/>
  <c r="E19" i="39"/>
  <c r="F26" i="39"/>
  <c r="E26" i="39"/>
  <c r="U16" i="39"/>
  <c r="T16" i="39"/>
  <c r="S16" i="39"/>
  <c r="R16" i="39"/>
  <c r="Q16" i="39"/>
  <c r="P16" i="39"/>
  <c r="O16" i="39"/>
  <c r="N16" i="39"/>
  <c r="M16" i="39"/>
  <c r="L16" i="39"/>
  <c r="F14" i="39"/>
  <c r="E14" i="39"/>
  <c r="F13" i="39"/>
  <c r="E13" i="39"/>
  <c r="F12" i="39"/>
  <c r="E12" i="39"/>
  <c r="U11" i="39"/>
  <c r="T11" i="39"/>
  <c r="S11" i="39"/>
  <c r="R11" i="39"/>
  <c r="Q11" i="39"/>
  <c r="P11" i="39"/>
  <c r="O11" i="39"/>
  <c r="N11" i="39"/>
  <c r="M11" i="39"/>
  <c r="L11" i="39"/>
  <c r="F11" i="39"/>
  <c r="E11" i="39"/>
  <c r="F10" i="39"/>
  <c r="E10" i="39"/>
  <c r="F9" i="39"/>
  <c r="E9" i="39"/>
  <c r="E8" i="39"/>
  <c r="U6" i="39"/>
  <c r="T6" i="39"/>
  <c r="S6" i="39"/>
  <c r="R6" i="39"/>
  <c r="Q6" i="39"/>
  <c r="P6" i="39"/>
  <c r="O6" i="39"/>
  <c r="N6" i="39"/>
  <c r="M6" i="39"/>
  <c r="L6" i="39"/>
  <c r="A4" i="39"/>
  <c r="A3" i="39"/>
  <c r="A2" i="39"/>
  <c r="D52" i="39" s="1"/>
  <c r="A1" i="39"/>
  <c r="D51" i="39" s="1"/>
  <c r="I34" i="39" l="1"/>
  <c r="D54" i="39"/>
  <c r="AI24" i="39"/>
  <c r="D53" i="39"/>
  <c r="AI22" i="39"/>
  <c r="I23" i="39"/>
  <c r="I24" i="39"/>
  <c r="I25" i="39"/>
  <c r="I31" i="39"/>
  <c r="I14" i="39"/>
  <c r="I13" i="39"/>
  <c r="I32" i="39"/>
  <c r="I39" i="39"/>
  <c r="I9" i="39"/>
  <c r="I10" i="39"/>
  <c r="I26" i="39"/>
  <c r="I22" i="39"/>
  <c r="I33" i="39"/>
  <c r="I38" i="39"/>
  <c r="I11" i="39"/>
  <c r="I12" i="39"/>
  <c r="I20" i="39"/>
  <c r="I8" i="39"/>
  <c r="I19" i="39"/>
  <c r="I21" i="39"/>
  <c r="AI23" i="39"/>
  <c r="I30" i="39"/>
  <c r="K35" i="37" l="1"/>
  <c r="G22" i="41" s="1"/>
  <c r="K32" i="37"/>
  <c r="G21" i="41" s="1"/>
  <c r="K29" i="37"/>
  <c r="G12" i="41" s="1"/>
  <c r="K26" i="37"/>
  <c r="G11" i="41" s="1"/>
  <c r="K23" i="37"/>
  <c r="G17" i="41" s="1"/>
  <c r="K20" i="37"/>
  <c r="G16" i="41" s="1"/>
  <c r="E35" i="37"/>
  <c r="D22" i="41" s="1"/>
  <c r="E32" i="37"/>
  <c r="D21" i="41" s="1"/>
  <c r="E29" i="37"/>
  <c r="D12" i="41" s="1"/>
  <c r="E26" i="37"/>
  <c r="D11" i="41" s="1"/>
  <c r="E23" i="37"/>
  <c r="D17" i="41" s="1"/>
  <c r="E20" i="37"/>
  <c r="D16" i="41" s="1"/>
  <c r="AA16" i="37"/>
  <c r="AA14" i="37"/>
  <c r="AA12" i="37"/>
  <c r="AA10" i="37"/>
  <c r="P61" i="37"/>
  <c r="P60" i="37"/>
  <c r="P59" i="37"/>
  <c r="P58" i="37"/>
  <c r="J35" i="37"/>
  <c r="T61" i="37" s="1"/>
  <c r="F35" i="37"/>
  <c r="T58" i="37" s="1"/>
  <c r="J32" i="37"/>
  <c r="T60" i="37" s="1"/>
  <c r="F32" i="37"/>
  <c r="T59" i="37" s="1"/>
  <c r="J29" i="37"/>
  <c r="S61" i="37" s="1"/>
  <c r="F29" i="37"/>
  <c r="S59" i="37" s="1"/>
  <c r="J26" i="37"/>
  <c r="S60" i="37" s="1"/>
  <c r="F26" i="37"/>
  <c r="S58" i="37" s="1"/>
  <c r="J23" i="37"/>
  <c r="R61" i="37" s="1"/>
  <c r="F23" i="37"/>
  <c r="R60" i="37" s="1"/>
  <c r="AK22" i="37"/>
  <c r="AJ22" i="37"/>
  <c r="AI22" i="37"/>
  <c r="AI16" i="37" s="1"/>
  <c r="AH22" i="37"/>
  <c r="AG22" i="37"/>
  <c r="AG16" i="37" s="1"/>
  <c r="AF22" i="37"/>
  <c r="AF16" i="37" s="1"/>
  <c r="AE22" i="37"/>
  <c r="AD22" i="37"/>
  <c r="AC22" i="37"/>
  <c r="AB22" i="37"/>
  <c r="AA22" i="37"/>
  <c r="Z22" i="37"/>
  <c r="AK21" i="37"/>
  <c r="AJ21" i="37"/>
  <c r="AI21" i="37"/>
  <c r="AI14" i="37" s="1"/>
  <c r="AH21" i="37"/>
  <c r="AG21" i="37"/>
  <c r="AG14" i="37" s="1"/>
  <c r="AF21" i="37"/>
  <c r="AF14" i="37" s="1"/>
  <c r="AE21" i="37"/>
  <c r="AD21" i="37"/>
  <c r="AC21" i="37"/>
  <c r="AB21" i="37"/>
  <c r="AA21" i="37"/>
  <c r="Z21" i="37"/>
  <c r="AK20" i="37"/>
  <c r="AJ20" i="37"/>
  <c r="AI20" i="37"/>
  <c r="AI12" i="37" s="1"/>
  <c r="AH20" i="37"/>
  <c r="AG20" i="37"/>
  <c r="AF20" i="37"/>
  <c r="AF12" i="37" s="1"/>
  <c r="AE20" i="37"/>
  <c r="AD20" i="37"/>
  <c r="AC20" i="37"/>
  <c r="AB20" i="37"/>
  <c r="AA20" i="37"/>
  <c r="Z20" i="37"/>
  <c r="J20" i="37"/>
  <c r="R59" i="37" s="1"/>
  <c r="F20" i="37"/>
  <c r="R58" i="37" s="1"/>
  <c r="AK19" i="37"/>
  <c r="AJ19" i="37"/>
  <c r="AI19" i="37"/>
  <c r="AI10" i="37" s="1"/>
  <c r="AH19" i="37"/>
  <c r="AG19" i="37"/>
  <c r="AG10" i="37" s="1"/>
  <c r="AF19" i="37"/>
  <c r="AF10" i="37" s="1"/>
  <c r="AE19" i="37"/>
  <c r="AD19" i="37"/>
  <c r="AC19" i="37"/>
  <c r="AB19" i="37"/>
  <c r="AA19" i="37"/>
  <c r="Z19" i="37"/>
  <c r="J17" i="37"/>
  <c r="F17" i="37"/>
  <c r="Q61" i="37" s="1"/>
  <c r="J14" i="37"/>
  <c r="F14" i="37"/>
  <c r="Q60" i="37" s="1"/>
  <c r="J11" i="37"/>
  <c r="F11" i="37"/>
  <c r="Q59" i="37" s="1"/>
  <c r="J8" i="37"/>
  <c r="F8" i="37"/>
  <c r="Q58" i="37" s="1"/>
  <c r="AJ6" i="37"/>
  <c r="B4" i="37"/>
  <c r="F3" i="37"/>
  <c r="B3" i="37"/>
  <c r="A1" i="37"/>
  <c r="D20" i="39" l="1"/>
  <c r="D15" i="40"/>
  <c r="G12" i="39"/>
  <c r="G12" i="40"/>
  <c r="D19" i="39"/>
  <c r="D17" i="40"/>
  <c r="D23" i="39"/>
  <c r="D24" i="40"/>
  <c r="G11" i="39"/>
  <c r="G11" i="40"/>
  <c r="D12" i="39"/>
  <c r="D12" i="40"/>
  <c r="G20" i="39"/>
  <c r="G15" i="40"/>
  <c r="G24" i="39"/>
  <c r="G25" i="40"/>
  <c r="D24" i="39"/>
  <c r="D25" i="40"/>
  <c r="AJ8" i="37"/>
  <c r="D11" i="39"/>
  <c r="D11" i="40"/>
  <c r="G19" i="39"/>
  <c r="G17" i="40"/>
  <c r="G23" i="39"/>
  <c r="G24" i="40"/>
  <c r="L46" i="37"/>
  <c r="AG12" i="37"/>
  <c r="AH12" i="37" s="1"/>
  <c r="AH10" i="37"/>
  <c r="AH16" i="37"/>
  <c r="J43" i="37"/>
  <c r="AH14" i="37"/>
  <c r="AE12" i="37"/>
  <c r="AD12" i="37"/>
  <c r="AC12" i="37"/>
  <c r="AE14" i="37"/>
  <c r="AD14" i="37"/>
  <c r="AC14" i="37"/>
  <c r="AE16" i="37"/>
  <c r="AD16" i="37"/>
  <c r="AE10" i="37"/>
  <c r="AD10" i="37"/>
  <c r="AC10" i="37"/>
  <c r="AC16" i="37"/>
  <c r="L43" i="37"/>
  <c r="J46" i="37"/>
  <c r="AB16" i="37" l="1"/>
  <c r="AJ16" i="37" s="1"/>
  <c r="AB14" i="37"/>
  <c r="AJ14" i="37" s="1"/>
  <c r="AB10" i="37"/>
  <c r="AJ10" i="37" s="1"/>
  <c r="AB12" i="37"/>
  <c r="AJ12" i="37" s="1"/>
  <c r="Z12" i="37" l="1"/>
  <c r="Z10" i="37"/>
  <c r="Z16" i="37"/>
  <c r="Z14" i="37"/>
  <c r="Y16" i="37" l="1"/>
  <c r="U16" i="37"/>
  <c r="Q16" i="37"/>
  <c r="W14" i="37"/>
  <c r="S14" i="37"/>
  <c r="W12" i="37"/>
  <c r="S12" i="37"/>
  <c r="W10" i="37"/>
  <c r="S10" i="37"/>
  <c r="X16" i="37"/>
  <c r="T16" i="37"/>
  <c r="P16" i="37"/>
  <c r="V14" i="37"/>
  <c r="V12" i="37"/>
  <c r="V10" i="37"/>
  <c r="W16" i="37"/>
  <c r="S16" i="37"/>
  <c r="Y14" i="37"/>
  <c r="U14" i="37"/>
  <c r="Q14" i="37"/>
  <c r="Y12" i="37"/>
  <c r="U12" i="37"/>
  <c r="Q12" i="37"/>
  <c r="Y10" i="37"/>
  <c r="U10" i="37"/>
  <c r="Q10" i="37"/>
  <c r="V16" i="37"/>
  <c r="X14" i="37"/>
  <c r="T14" i="37"/>
  <c r="P14" i="37"/>
  <c r="X12" i="37"/>
  <c r="P12" i="37"/>
  <c r="X10" i="37"/>
  <c r="T10" i="37"/>
  <c r="T12" i="37"/>
  <c r="P10" i="37"/>
  <c r="M27" i="41" l="1"/>
  <c r="M18" i="41"/>
  <c r="U17" i="41"/>
  <c r="U24" i="41"/>
  <c r="Q27" i="41"/>
  <c r="Q18" i="41"/>
  <c r="S18" i="41"/>
  <c r="S27" i="41"/>
  <c r="L17" i="41"/>
  <c r="L24" i="41"/>
  <c r="T24" i="41"/>
  <c r="T17" i="41"/>
  <c r="P18" i="41"/>
  <c r="P27" i="41"/>
  <c r="P17" i="41"/>
  <c r="P24" i="41"/>
  <c r="U18" i="41"/>
  <c r="U27" i="41"/>
  <c r="M30" i="41"/>
  <c r="M19" i="41"/>
  <c r="Q30" i="41"/>
  <c r="Q19" i="41"/>
  <c r="P30" i="41"/>
  <c r="P19" i="41"/>
  <c r="S19" i="41"/>
  <c r="S30" i="41"/>
  <c r="L33" i="41"/>
  <c r="L20" i="41"/>
  <c r="P33" i="41"/>
  <c r="P20" i="41"/>
  <c r="T20" i="41"/>
  <c r="T33" i="41"/>
  <c r="O17" i="41"/>
  <c r="O24" i="41"/>
  <c r="S24" i="41"/>
  <c r="S17" i="41"/>
  <c r="O27" i="41"/>
  <c r="O18" i="41"/>
  <c r="O19" i="41"/>
  <c r="O30" i="41"/>
  <c r="T30" i="41"/>
  <c r="T19" i="41"/>
  <c r="S20" i="41"/>
  <c r="S33" i="41"/>
  <c r="R20" i="41"/>
  <c r="R33" i="41"/>
  <c r="R24" i="41"/>
  <c r="R17" i="41"/>
  <c r="M33" i="41"/>
  <c r="M20" i="41"/>
  <c r="L27" i="41"/>
  <c r="L18" i="41"/>
  <c r="T27" i="41"/>
  <c r="T18" i="41"/>
  <c r="U30" i="41"/>
  <c r="U19" i="41"/>
  <c r="R18" i="41"/>
  <c r="R27" i="41"/>
  <c r="Q33" i="41"/>
  <c r="Q20" i="41"/>
  <c r="L30" i="41"/>
  <c r="L19" i="41"/>
  <c r="O33" i="41"/>
  <c r="O20" i="41"/>
  <c r="M17" i="41"/>
  <c r="M24" i="41"/>
  <c r="Q24" i="41"/>
  <c r="Q17" i="41"/>
  <c r="R19" i="41"/>
  <c r="R30" i="41"/>
  <c r="U20" i="41"/>
  <c r="U33" i="41"/>
  <c r="L18" i="40"/>
  <c r="L27" i="40"/>
  <c r="G32" i="40" s="1"/>
  <c r="U26" i="40"/>
  <c r="U17" i="40"/>
  <c r="L20" i="40"/>
  <c r="L32" i="40"/>
  <c r="S29" i="40"/>
  <c r="S19" i="40"/>
  <c r="T18" i="40"/>
  <c r="T27" i="40"/>
  <c r="M27" i="40"/>
  <c r="M18" i="40"/>
  <c r="R26" i="40"/>
  <c r="R17" i="40"/>
  <c r="P20" i="40"/>
  <c r="P32" i="40"/>
  <c r="P26" i="40"/>
  <c r="P17" i="40"/>
  <c r="L29" i="40"/>
  <c r="L19" i="40"/>
  <c r="M26" i="40"/>
  <c r="M17" i="40"/>
  <c r="Q27" i="40"/>
  <c r="Q18" i="40"/>
  <c r="U29" i="40"/>
  <c r="U19" i="40"/>
  <c r="R27" i="40"/>
  <c r="R18" i="40"/>
  <c r="T32" i="40"/>
  <c r="T20" i="40"/>
  <c r="S18" i="40"/>
  <c r="S27" i="40"/>
  <c r="Q32" i="40"/>
  <c r="Q20" i="40"/>
  <c r="L26" i="40"/>
  <c r="D32" i="40" s="1"/>
  <c r="L17" i="40"/>
  <c r="T29" i="40"/>
  <c r="T19" i="40"/>
  <c r="M29" i="40"/>
  <c r="M19" i="40"/>
  <c r="S32" i="40"/>
  <c r="S20" i="40"/>
  <c r="S17" i="40"/>
  <c r="S26" i="40"/>
  <c r="P18" i="40"/>
  <c r="P27" i="40"/>
  <c r="R32" i="40"/>
  <c r="R20" i="40"/>
  <c r="Q29" i="40"/>
  <c r="Q19" i="40"/>
  <c r="O18" i="40"/>
  <c r="O27" i="40"/>
  <c r="M32" i="40"/>
  <c r="M20" i="40"/>
  <c r="T26" i="40"/>
  <c r="T17" i="40"/>
  <c r="P29" i="40"/>
  <c r="P19" i="40"/>
  <c r="Q26" i="40"/>
  <c r="Q17" i="40"/>
  <c r="U27" i="40"/>
  <c r="U18" i="40"/>
  <c r="O32" i="40"/>
  <c r="O20" i="40"/>
  <c r="R19" i="40"/>
  <c r="R29" i="40"/>
  <c r="O26" i="40"/>
  <c r="O17" i="40"/>
  <c r="O29" i="40"/>
  <c r="O19" i="40"/>
  <c r="U32" i="40"/>
  <c r="U20" i="40"/>
  <c r="L18" i="39"/>
  <c r="L28" i="39"/>
  <c r="D32" i="39" s="1"/>
  <c r="U17" i="39"/>
  <c r="U26" i="39"/>
  <c r="S20" i="39"/>
  <c r="S30" i="39"/>
  <c r="S19" i="39"/>
  <c r="S29" i="39"/>
  <c r="P18" i="39"/>
  <c r="P28" i="39"/>
  <c r="T18" i="39"/>
  <c r="T28" i="39"/>
  <c r="R20" i="39"/>
  <c r="R30" i="39"/>
  <c r="M28" i="39"/>
  <c r="M18" i="39"/>
  <c r="Q19" i="39"/>
  <c r="Q29" i="39"/>
  <c r="R17" i="39"/>
  <c r="R26" i="39"/>
  <c r="P30" i="39"/>
  <c r="P20" i="39"/>
  <c r="O18" i="39"/>
  <c r="O28" i="39"/>
  <c r="M30" i="39"/>
  <c r="M20" i="39"/>
  <c r="T19" i="39"/>
  <c r="T29" i="39"/>
  <c r="M19" i="39"/>
  <c r="M29" i="39"/>
  <c r="L19" i="39"/>
  <c r="L29" i="39"/>
  <c r="G32" i="39" s="1"/>
  <c r="M17" i="39"/>
  <c r="M26" i="39"/>
  <c r="Q28" i="39"/>
  <c r="Q18" i="39"/>
  <c r="U19" i="39"/>
  <c r="U29" i="39"/>
  <c r="R28" i="39"/>
  <c r="R18" i="39"/>
  <c r="T30" i="39"/>
  <c r="T20" i="39"/>
  <c r="S18" i="39"/>
  <c r="S28" i="39"/>
  <c r="Q30" i="39"/>
  <c r="Q20" i="39"/>
  <c r="L26" i="39"/>
  <c r="L17" i="39"/>
  <c r="G30" i="39" s="1"/>
  <c r="L30" i="39"/>
  <c r="D33" i="39" s="1"/>
  <c r="L20" i="39"/>
  <c r="S26" i="39"/>
  <c r="S17" i="39"/>
  <c r="P26" i="39"/>
  <c r="P17" i="39"/>
  <c r="T26" i="39"/>
  <c r="T17" i="39"/>
  <c r="P19" i="39"/>
  <c r="P29" i="39"/>
  <c r="Q17" i="39"/>
  <c r="Q26" i="39"/>
  <c r="U28" i="39"/>
  <c r="U18" i="39"/>
  <c r="O20" i="39"/>
  <c r="O30" i="39"/>
  <c r="R29" i="39"/>
  <c r="R19" i="39"/>
  <c r="O17" i="39"/>
  <c r="O26" i="39"/>
  <c r="O19" i="39"/>
  <c r="O29" i="39"/>
  <c r="U30" i="39"/>
  <c r="U20" i="39"/>
  <c r="AK16" i="37"/>
  <c r="AK14" i="37"/>
  <c r="AK12" i="37"/>
  <c r="AK10" i="37"/>
  <c r="R12" i="37"/>
  <c r="W35" i="37"/>
  <c r="W34" i="37"/>
  <c r="R16" i="37"/>
  <c r="R10" i="37"/>
  <c r="R14" i="37"/>
  <c r="N30" i="41" l="1"/>
  <c r="N19" i="41"/>
  <c r="N33" i="41"/>
  <c r="N20" i="41"/>
  <c r="N17" i="41"/>
  <c r="N24" i="41"/>
  <c r="N27" i="41"/>
  <c r="N18" i="41"/>
  <c r="N32" i="40"/>
  <c r="N20" i="40"/>
  <c r="N19" i="40"/>
  <c r="N29" i="40"/>
  <c r="N26" i="40"/>
  <c r="N17" i="40"/>
  <c r="N27" i="40"/>
  <c r="N18" i="40"/>
  <c r="N20" i="39"/>
  <c r="N30" i="39"/>
  <c r="N29" i="39"/>
  <c r="N19" i="39"/>
  <c r="N17" i="39"/>
  <c r="N26" i="39"/>
  <c r="N28" i="39"/>
  <c r="N18" i="39"/>
  <c r="K14" i="29" l="1"/>
  <c r="AG24" i="41" s="1"/>
  <c r="K11" i="29"/>
  <c r="AG23" i="41" s="1"/>
  <c r="K8" i="29"/>
  <c r="AG22" i="41" s="1"/>
  <c r="E14" i="29"/>
  <c r="AD24" i="41" s="1"/>
  <c r="E11" i="29"/>
  <c r="AD23" i="41" s="1"/>
  <c r="E8" i="29"/>
  <c r="AD22" i="41" s="1"/>
  <c r="AG22" i="39" l="1"/>
  <c r="AG22" i="40"/>
  <c r="AG23" i="39"/>
  <c r="AG23" i="40"/>
  <c r="AD24" i="39"/>
  <c r="AD24" i="40"/>
  <c r="AD22" i="39"/>
  <c r="AD22" i="40"/>
  <c r="AD23" i="39"/>
  <c r="AD23" i="40"/>
  <c r="AG24" i="39"/>
  <c r="AG24" i="40"/>
  <c r="K8" i="30"/>
  <c r="K11" i="30"/>
  <c r="K14" i="30"/>
  <c r="E8" i="30"/>
  <c r="E11" i="30"/>
  <c r="E14" i="30"/>
  <c r="B2" i="36" l="1"/>
  <c r="B1" i="36"/>
  <c r="A1" i="11" l="1"/>
  <c r="A1" i="10"/>
  <c r="M32" i="30" l="1"/>
  <c r="B32" i="30"/>
  <c r="F29" i="10" l="1"/>
  <c r="F26" i="10"/>
  <c r="B4" i="23" l="1"/>
  <c r="B3" i="23"/>
  <c r="B2" i="23"/>
  <c r="B1" i="23"/>
  <c r="AI12" i="30"/>
  <c r="AI10" i="30"/>
  <c r="AI8" i="30"/>
  <c r="AG12" i="30"/>
  <c r="AG10" i="30"/>
  <c r="AG8" i="30"/>
  <c r="F14" i="30"/>
  <c r="P44" i="30"/>
  <c r="P43" i="30"/>
  <c r="P42" i="30"/>
  <c r="AI14" i="29"/>
  <c r="AI12" i="29"/>
  <c r="AI10" i="29"/>
  <c r="AG14" i="29"/>
  <c r="AG12" i="29"/>
  <c r="AG10" i="29"/>
  <c r="P46" i="29"/>
  <c r="P45" i="29"/>
  <c r="P44" i="29"/>
  <c r="C32" i="30"/>
  <c r="K29" i="30"/>
  <c r="E29" i="30"/>
  <c r="K32" i="29"/>
  <c r="E32" i="29"/>
  <c r="E29" i="29"/>
  <c r="M26" i="30"/>
  <c r="C26" i="30"/>
  <c r="B26" i="30"/>
  <c r="K23" i="30"/>
  <c r="E23" i="30"/>
  <c r="K26" i="29"/>
  <c r="E26" i="29"/>
  <c r="K23" i="29"/>
  <c r="E23" i="29"/>
  <c r="M20" i="30"/>
  <c r="C20" i="30"/>
  <c r="K17" i="29"/>
  <c r="K20" i="29"/>
  <c r="E20" i="29"/>
  <c r="K17" i="30"/>
  <c r="E17" i="30"/>
  <c r="G14" i="40" l="1"/>
  <c r="G13" i="41"/>
  <c r="G9" i="40"/>
  <c r="G10" i="41"/>
  <c r="G21" i="40"/>
  <c r="G23" i="41"/>
  <c r="G10" i="40"/>
  <c r="G9" i="41"/>
  <c r="D21" i="40"/>
  <c r="D23" i="41"/>
  <c r="G16" i="40"/>
  <c r="G15" i="41"/>
  <c r="D16" i="40"/>
  <c r="D15" i="41"/>
  <c r="G8" i="40"/>
  <c r="G8" i="41"/>
  <c r="D10" i="40"/>
  <c r="D9" i="41"/>
  <c r="D14" i="40"/>
  <c r="D13" i="41"/>
  <c r="D23" i="40"/>
  <c r="D24" i="41"/>
  <c r="D22" i="40"/>
  <c r="D25" i="41"/>
  <c r="D9" i="40"/>
  <c r="D10" i="41"/>
  <c r="G13" i="40"/>
  <c r="G14" i="41"/>
  <c r="D13" i="40"/>
  <c r="D14" i="41"/>
  <c r="G23" i="40"/>
  <c r="G24" i="41"/>
  <c r="G26" i="39"/>
  <c r="D9" i="39"/>
  <c r="D10" i="39"/>
  <c r="D8" i="39"/>
  <c r="G9" i="39"/>
  <c r="G10" i="39"/>
  <c r="G8" i="39"/>
  <c r="D13" i="39"/>
  <c r="D14" i="39"/>
  <c r="D22" i="39"/>
  <c r="D26" i="39"/>
  <c r="G25" i="39"/>
  <c r="G14" i="39"/>
  <c r="G22" i="39"/>
  <c r="D21" i="39"/>
  <c r="G13" i="39"/>
  <c r="K26" i="30"/>
  <c r="E32" i="30"/>
  <c r="E20" i="30"/>
  <c r="E26" i="30"/>
  <c r="K32" i="30"/>
  <c r="E17" i="29"/>
  <c r="D8" i="40" l="1"/>
  <c r="D8" i="41"/>
  <c r="D25" i="39"/>
  <c r="B3" i="30" l="1"/>
  <c r="F3" i="30"/>
  <c r="B4" i="30"/>
  <c r="H10" i="40" l="1"/>
  <c r="H14" i="40" s="1"/>
  <c r="H21" i="40"/>
  <c r="H26" i="39"/>
  <c r="H22" i="39" s="1"/>
  <c r="H13" i="39"/>
  <c r="D28" i="33"/>
  <c r="A35" i="33"/>
  <c r="D4" i="33"/>
  <c r="D5" i="33"/>
  <c r="D6" i="33"/>
  <c r="D7" i="33"/>
  <c r="D8" i="33"/>
  <c r="D3" i="33"/>
  <c r="A36" i="32"/>
  <c r="D4" i="32"/>
  <c r="A35" i="21"/>
  <c r="D3" i="21"/>
  <c r="A35" i="15"/>
  <c r="D29" i="15"/>
  <c r="D30" i="15"/>
  <c r="D31" i="15"/>
  <c r="D32" i="15"/>
  <c r="D33" i="15"/>
  <c r="D28" i="15"/>
  <c r="K20" i="30" l="1"/>
  <c r="B19" i="32" l="1"/>
  <c r="M46" i="33"/>
  <c r="M44" i="33"/>
  <c r="M42" i="33"/>
  <c r="M40" i="33"/>
  <c r="M38" i="33"/>
  <c r="H46" i="33"/>
  <c r="H44" i="33"/>
  <c r="H42" i="33"/>
  <c r="H40" i="33"/>
  <c r="H38" i="33"/>
  <c r="F46" i="33"/>
  <c r="F44" i="33"/>
  <c r="F42" i="33"/>
  <c r="F40" i="33"/>
  <c r="F38" i="33"/>
  <c r="B46" i="33"/>
  <c r="B44" i="33"/>
  <c r="B42" i="33"/>
  <c r="B40" i="33"/>
  <c r="B38" i="33"/>
  <c r="A46" i="33"/>
  <c r="A44" i="33"/>
  <c r="A42" i="33"/>
  <c r="A40" i="33"/>
  <c r="A38" i="33"/>
  <c r="M25" i="33"/>
  <c r="M23" i="33"/>
  <c r="M21" i="33"/>
  <c r="M19" i="33"/>
  <c r="M16" i="33"/>
  <c r="H25" i="33"/>
  <c r="H23" i="33"/>
  <c r="H21" i="33"/>
  <c r="H19" i="33"/>
  <c r="H16" i="33"/>
  <c r="F25" i="33"/>
  <c r="F23" i="33"/>
  <c r="F21" i="33"/>
  <c r="F19" i="33"/>
  <c r="F16" i="33"/>
  <c r="B25" i="33"/>
  <c r="B23" i="33"/>
  <c r="B21" i="33"/>
  <c r="B19" i="33"/>
  <c r="B16" i="33"/>
  <c r="A21" i="33"/>
  <c r="A19" i="33"/>
  <c r="A25" i="33"/>
  <c r="A23" i="33"/>
  <c r="A16" i="33"/>
  <c r="D29" i="33"/>
  <c r="D30" i="33"/>
  <c r="D31" i="33"/>
  <c r="D32" i="33"/>
  <c r="D33" i="33"/>
  <c r="A12" i="33"/>
  <c r="M49" i="32"/>
  <c r="M47" i="32"/>
  <c r="M45" i="32"/>
  <c r="M43" i="32"/>
  <c r="H49" i="32"/>
  <c r="H47" i="32"/>
  <c r="H45" i="32"/>
  <c r="H43" i="32"/>
  <c r="F47" i="32"/>
  <c r="F49" i="32"/>
  <c r="F45" i="32"/>
  <c r="F43" i="32"/>
  <c r="F40" i="32"/>
  <c r="B49" i="32"/>
  <c r="B47" i="32"/>
  <c r="B45" i="32"/>
  <c r="B43" i="32"/>
  <c r="B40" i="32"/>
  <c r="A49" i="32"/>
  <c r="A47" i="32"/>
  <c r="A45" i="32"/>
  <c r="A43" i="32"/>
  <c r="M40" i="32" l="1"/>
  <c r="H40" i="32"/>
  <c r="I43" i="32"/>
  <c r="A40" i="32"/>
  <c r="M47" i="15"/>
  <c r="H47" i="15"/>
  <c r="F47" i="15"/>
  <c r="B47" i="15"/>
  <c r="A47" i="15"/>
  <c r="M45" i="15"/>
  <c r="H45" i="15"/>
  <c r="F45" i="15"/>
  <c r="B45" i="15"/>
  <c r="A45" i="15"/>
  <c r="M43" i="15"/>
  <c r="H43" i="15"/>
  <c r="F43" i="15"/>
  <c r="B43" i="15"/>
  <c r="A43" i="15"/>
  <c r="M41" i="15"/>
  <c r="H41" i="15"/>
  <c r="F41" i="15"/>
  <c r="M39" i="15"/>
  <c r="H39" i="15"/>
  <c r="F39" i="15"/>
  <c r="B41" i="15"/>
  <c r="A41" i="15"/>
  <c r="D29" i="32"/>
  <c r="D30" i="32"/>
  <c r="D31" i="32"/>
  <c r="D32" i="32"/>
  <c r="D33" i="32"/>
  <c r="D28" i="32"/>
  <c r="M23" i="32"/>
  <c r="M21" i="32"/>
  <c r="M19" i="32"/>
  <c r="H25" i="32"/>
  <c r="H23" i="32"/>
  <c r="H21" i="32"/>
  <c r="H19" i="32"/>
  <c r="H16" i="32"/>
  <c r="F25" i="32"/>
  <c r="F23" i="32"/>
  <c r="F21" i="32"/>
  <c r="F19" i="32"/>
  <c r="B21" i="32"/>
  <c r="B23" i="32"/>
  <c r="B25" i="32"/>
  <c r="A25" i="32"/>
  <c r="A23" i="32"/>
  <c r="A21" i="32"/>
  <c r="A19" i="32"/>
  <c r="M16" i="32"/>
  <c r="F16" i="32"/>
  <c r="B16" i="32"/>
  <c r="A16" i="32"/>
  <c r="M25" i="32"/>
  <c r="A12" i="32"/>
  <c r="D5" i="32"/>
  <c r="D6" i="32"/>
  <c r="D7" i="32"/>
  <c r="D8" i="32"/>
  <c r="D3" i="32"/>
  <c r="I46" i="33"/>
  <c r="E46" i="33"/>
  <c r="E44" i="33"/>
  <c r="I42" i="33"/>
  <c r="I40" i="33"/>
  <c r="E40" i="33"/>
  <c r="I38" i="33"/>
  <c r="E38" i="33"/>
  <c r="I25" i="33"/>
  <c r="E25" i="33"/>
  <c r="I23" i="33"/>
  <c r="E23" i="33"/>
  <c r="E21" i="33"/>
  <c r="I19" i="33"/>
  <c r="I16" i="33"/>
  <c r="E16" i="33"/>
  <c r="B11" i="33"/>
  <c r="B10" i="33"/>
  <c r="A1" i="33"/>
  <c r="I49" i="32"/>
  <c r="E49" i="32"/>
  <c r="E47" i="32"/>
  <c r="I45" i="32"/>
  <c r="B11" i="32"/>
  <c r="B10" i="32"/>
  <c r="A21" i="15"/>
  <c r="D8" i="21"/>
  <c r="D29" i="21"/>
  <c r="D30" i="21"/>
  <c r="D31" i="21"/>
  <c r="D32" i="21"/>
  <c r="D33" i="21"/>
  <c r="D28" i="21"/>
  <c r="M48" i="21"/>
  <c r="H48" i="21"/>
  <c r="F48" i="21"/>
  <c r="B48" i="21"/>
  <c r="A48" i="21"/>
  <c r="M46" i="21"/>
  <c r="H46" i="21"/>
  <c r="F46" i="21"/>
  <c r="B46" i="21"/>
  <c r="A46" i="21"/>
  <c r="M44" i="21"/>
  <c r="H44" i="21"/>
  <c r="F44" i="21"/>
  <c r="B44" i="21"/>
  <c r="A44" i="21"/>
  <c r="M42" i="21"/>
  <c r="H42" i="21"/>
  <c r="F42" i="21"/>
  <c r="B42" i="21"/>
  <c r="A42" i="21"/>
  <c r="M39" i="21"/>
  <c r="H39" i="21"/>
  <c r="F39" i="21"/>
  <c r="B39" i="21"/>
  <c r="A39" i="21"/>
  <c r="D4" i="21"/>
  <c r="A12" i="21"/>
  <c r="M25" i="21"/>
  <c r="H25" i="21"/>
  <c r="F25" i="21"/>
  <c r="B25" i="21"/>
  <c r="A25" i="21"/>
  <c r="B19" i="21"/>
  <c r="A16" i="21"/>
  <c r="A19" i="21"/>
  <c r="A21" i="21"/>
  <c r="A23" i="21"/>
  <c r="M23" i="21"/>
  <c r="H23" i="21"/>
  <c r="F23" i="21"/>
  <c r="B23" i="21"/>
  <c r="M21" i="21"/>
  <c r="J21" i="21"/>
  <c r="H21" i="21"/>
  <c r="F21" i="21"/>
  <c r="B21" i="21"/>
  <c r="M19" i="21"/>
  <c r="H19" i="21"/>
  <c r="F19" i="21"/>
  <c r="M16" i="21"/>
  <c r="H16" i="21"/>
  <c r="F16" i="21"/>
  <c r="B16" i="21"/>
  <c r="D5" i="21"/>
  <c r="D6" i="21"/>
  <c r="D7" i="21"/>
  <c r="J39" i="21" l="1"/>
  <c r="I23" i="32"/>
  <c r="E21" i="32"/>
  <c r="E40" i="32"/>
  <c r="E43" i="32"/>
  <c r="I40" i="32"/>
  <c r="E25" i="32"/>
  <c r="E16" i="32"/>
  <c r="E23" i="32"/>
  <c r="I16" i="32"/>
  <c r="I25" i="32"/>
  <c r="I19" i="32"/>
  <c r="E19" i="33"/>
  <c r="I21" i="33"/>
  <c r="E42" i="33"/>
  <c r="I44" i="33"/>
  <c r="E19" i="32"/>
  <c r="I21" i="32"/>
  <c r="E45" i="32"/>
  <c r="I47" i="32"/>
  <c r="E48" i="21"/>
  <c r="E39" i="21"/>
  <c r="I44" i="21"/>
  <c r="I42" i="21"/>
  <c r="E46" i="21"/>
  <c r="E42" i="21"/>
  <c r="I48" i="21"/>
  <c r="I39" i="21"/>
  <c r="E44" i="21"/>
  <c r="I46" i="21"/>
  <c r="E25" i="21"/>
  <c r="I25" i="21"/>
  <c r="E23" i="21"/>
  <c r="I23" i="21"/>
  <c r="A1" i="15"/>
  <c r="A1" i="32" s="1"/>
  <c r="I41" i="15"/>
  <c r="B39" i="15"/>
  <c r="A39" i="15"/>
  <c r="D3" i="15"/>
  <c r="E47" i="15"/>
  <c r="E39" i="15"/>
  <c r="M25" i="15"/>
  <c r="M23" i="15"/>
  <c r="M21" i="15"/>
  <c r="M19" i="15"/>
  <c r="M16" i="15"/>
  <c r="H25" i="15"/>
  <c r="H23" i="15"/>
  <c r="F25" i="15"/>
  <c r="F23" i="15"/>
  <c r="F19" i="15"/>
  <c r="B25" i="15"/>
  <c r="B23" i="15"/>
  <c r="B21" i="15"/>
  <c r="B19" i="15"/>
  <c r="B16" i="15"/>
  <c r="A25" i="15"/>
  <c r="A23" i="15"/>
  <c r="A19" i="15"/>
  <c r="A16" i="15"/>
  <c r="H16" i="15"/>
  <c r="H19" i="15"/>
  <c r="E21" i="15" l="1"/>
  <c r="E45" i="15"/>
  <c r="I43" i="15"/>
  <c r="E41" i="15"/>
  <c r="I47" i="15"/>
  <c r="I39" i="15"/>
  <c r="E43" i="15"/>
  <c r="I45" i="15"/>
  <c r="I21" i="15"/>
  <c r="O40" i="11"/>
  <c r="O37" i="11"/>
  <c r="L33" i="11"/>
  <c r="G33" i="11"/>
  <c r="C39" i="11" s="1"/>
  <c r="L27" i="11"/>
  <c r="G27" i="11"/>
  <c r="Q26" i="11" s="1"/>
  <c r="L29" i="10"/>
  <c r="G29" i="10"/>
  <c r="L26" i="10"/>
  <c r="G26" i="10"/>
  <c r="AA12" i="30"/>
  <c r="AA10" i="30"/>
  <c r="AA8" i="30"/>
  <c r="AA14" i="29"/>
  <c r="AA12" i="29"/>
  <c r="AA10" i="29"/>
  <c r="B4" i="29"/>
  <c r="J25" i="21"/>
  <c r="K29" i="29"/>
  <c r="G22" i="40" l="1"/>
  <c r="G25" i="41"/>
  <c r="H22" i="40"/>
  <c r="H8" i="40"/>
  <c r="H13" i="40" s="1"/>
  <c r="H25" i="39"/>
  <c r="H14" i="39" s="1"/>
  <c r="H21" i="39"/>
  <c r="G21" i="39"/>
  <c r="Q32" i="11"/>
  <c r="J38" i="33"/>
  <c r="J48" i="21"/>
  <c r="J40" i="33"/>
  <c r="J44" i="33"/>
  <c r="C46" i="21"/>
  <c r="C44" i="21"/>
  <c r="J42" i="33"/>
  <c r="C48" i="21"/>
  <c r="J46" i="33"/>
  <c r="J44" i="21"/>
  <c r="J46" i="21"/>
  <c r="C38" i="33"/>
  <c r="J42" i="21"/>
  <c r="J16" i="33"/>
  <c r="C19" i="21"/>
  <c r="C21" i="33"/>
  <c r="C23" i="33"/>
  <c r="J23" i="21"/>
  <c r="C25" i="33"/>
  <c r="C16" i="33"/>
  <c r="J19" i="21"/>
  <c r="J16" i="21"/>
  <c r="C21" i="21"/>
  <c r="J21" i="33"/>
  <c r="C25" i="21"/>
  <c r="J25" i="33"/>
  <c r="C19" i="33"/>
  <c r="C16" i="21"/>
  <c r="J19" i="33"/>
  <c r="J23" i="33"/>
  <c r="C23" i="21"/>
  <c r="C43" i="15"/>
  <c r="C47" i="15"/>
  <c r="J39" i="15"/>
  <c r="J40" i="32"/>
  <c r="C41" i="15"/>
  <c r="C45" i="32"/>
  <c r="J43" i="15"/>
  <c r="C43" i="32"/>
  <c r="C49" i="32"/>
  <c r="J45" i="15"/>
  <c r="J41" i="15"/>
  <c r="C40" i="32"/>
  <c r="J45" i="32"/>
  <c r="J49" i="32"/>
  <c r="J47" i="15"/>
  <c r="C47" i="32"/>
  <c r="J43" i="32"/>
  <c r="C39" i="15"/>
  <c r="C45" i="15"/>
  <c r="J47" i="32"/>
  <c r="C39" i="21"/>
  <c r="C42" i="21"/>
  <c r="J32" i="30"/>
  <c r="F32" i="30"/>
  <c r="T42" i="30" s="1"/>
  <c r="J29" i="30"/>
  <c r="T44" i="30" s="1"/>
  <c r="F29" i="30"/>
  <c r="T43" i="30" s="1"/>
  <c r="L31" i="30"/>
  <c r="J31" i="30"/>
  <c r="J26" i="30"/>
  <c r="S43" i="30" s="1"/>
  <c r="F26" i="30"/>
  <c r="J23" i="30"/>
  <c r="S44" i="30" s="1"/>
  <c r="F23" i="30"/>
  <c r="S42" i="30" s="1"/>
  <c r="J20" i="30"/>
  <c r="R44" i="30" s="1"/>
  <c r="F20" i="30"/>
  <c r="J17" i="30"/>
  <c r="R43" i="30" s="1"/>
  <c r="F17" i="30"/>
  <c r="R42" i="30" s="1"/>
  <c r="J14" i="30"/>
  <c r="Q42" i="30" s="1"/>
  <c r="J11" i="30"/>
  <c r="Q44" i="30" s="1"/>
  <c r="F11" i="30"/>
  <c r="J8" i="30"/>
  <c r="Q43" i="30" s="1"/>
  <c r="F8" i="30"/>
  <c r="AJ4" i="30"/>
  <c r="J29" i="29"/>
  <c r="T45" i="29" s="1"/>
  <c r="F29" i="29"/>
  <c r="T46" i="29" s="1"/>
  <c r="J32" i="29"/>
  <c r="T44" i="29" s="1"/>
  <c r="F32" i="29"/>
  <c r="L31" i="29"/>
  <c r="J31" i="29"/>
  <c r="J23" i="29"/>
  <c r="S46" i="29" s="1"/>
  <c r="F23" i="29"/>
  <c r="S44" i="29" s="1"/>
  <c r="J26" i="29"/>
  <c r="F26" i="29"/>
  <c r="S45" i="29" s="1"/>
  <c r="J17" i="29"/>
  <c r="R45" i="29" s="1"/>
  <c r="F17" i="29"/>
  <c r="R44" i="29" s="1"/>
  <c r="J20" i="29"/>
  <c r="F20" i="29"/>
  <c r="R46" i="29" s="1"/>
  <c r="J11" i="29"/>
  <c r="F11" i="29"/>
  <c r="Q45" i="29" s="1"/>
  <c r="J8" i="29"/>
  <c r="F8" i="29"/>
  <c r="Q44" i="29" s="1"/>
  <c r="J14" i="29"/>
  <c r="F14" i="29"/>
  <c r="Q46" i="29" s="1"/>
  <c r="AJ6" i="29"/>
  <c r="F3" i="29"/>
  <c r="B3" i="29"/>
  <c r="J19" i="32" l="1"/>
  <c r="AH10" i="29"/>
  <c r="J16" i="32"/>
  <c r="J21" i="32"/>
  <c r="J23" i="32"/>
  <c r="J25" i="32"/>
  <c r="C42" i="33"/>
  <c r="C40" i="33"/>
  <c r="C44" i="33"/>
  <c r="C46" i="33"/>
  <c r="C16" i="32"/>
  <c r="C19" i="32"/>
  <c r="C21" i="32"/>
  <c r="C23" i="32"/>
  <c r="C25" i="32"/>
  <c r="AH12" i="29"/>
  <c r="AH14" i="29"/>
  <c r="AH10" i="30"/>
  <c r="AH12" i="30"/>
  <c r="AH8" i="30"/>
  <c r="C23" i="15"/>
  <c r="J19" i="15"/>
  <c r="C16" i="15"/>
  <c r="J23" i="15"/>
  <c r="J21" i="15"/>
  <c r="J25" i="15"/>
  <c r="C19" i="15"/>
  <c r="C25" i="15"/>
  <c r="J16" i="15"/>
  <c r="C21" i="15"/>
  <c r="AE12" i="30"/>
  <c r="AD12" i="30"/>
  <c r="AC12" i="30"/>
  <c r="AD10" i="30"/>
  <c r="AD8" i="30"/>
  <c r="AC8" i="30"/>
  <c r="AE8" i="30"/>
  <c r="AE10" i="30"/>
  <c r="AC10" i="30"/>
  <c r="AD12" i="29"/>
  <c r="AE10" i="29"/>
  <c r="AC10" i="29"/>
  <c r="AD10" i="29"/>
  <c r="AD14" i="29"/>
  <c r="AC14" i="29"/>
  <c r="AE14" i="29"/>
  <c r="AE12" i="29"/>
  <c r="AC12" i="29"/>
  <c r="I21" i="21"/>
  <c r="E21" i="21"/>
  <c r="I19" i="21"/>
  <c r="E19" i="21"/>
  <c r="E25" i="15"/>
  <c r="I25" i="15"/>
  <c r="I23" i="15"/>
  <c r="E23" i="15"/>
  <c r="I16" i="21"/>
  <c r="E16" i="21"/>
  <c r="E19" i="15"/>
  <c r="I19" i="15"/>
  <c r="AB14" i="29" l="1"/>
  <c r="AJ14" i="29" s="1"/>
  <c r="AB10" i="30"/>
  <c r="AJ10" i="30" s="1"/>
  <c r="AK10" i="30" s="1"/>
  <c r="AB12" i="30"/>
  <c r="AJ12" i="30" s="1"/>
  <c r="AB8" i="30"/>
  <c r="AJ8" i="30" s="1"/>
  <c r="AB12" i="29"/>
  <c r="AJ12" i="29" s="1"/>
  <c r="AB10" i="29"/>
  <c r="AJ10" i="29" s="1"/>
  <c r="A1" i="21"/>
  <c r="Z14" i="29" l="1"/>
  <c r="AK8" i="30"/>
  <c r="Z8" i="30"/>
  <c r="Z12" i="30"/>
  <c r="Z10" i="30"/>
  <c r="Z10" i="29"/>
  <c r="AK10" i="29"/>
  <c r="Z12" i="29"/>
  <c r="AK12" i="29"/>
  <c r="AJ8" i="29" l="1"/>
  <c r="AJ6" i="30"/>
  <c r="X12" i="30"/>
  <c r="T12" i="30"/>
  <c r="P12" i="30"/>
  <c r="V10" i="30"/>
  <c r="X8" i="30"/>
  <c r="T8" i="30"/>
  <c r="P8" i="30"/>
  <c r="W8" i="30"/>
  <c r="X10" i="30"/>
  <c r="P10" i="30"/>
  <c r="Y12" i="30"/>
  <c r="U12" i="30"/>
  <c r="Q12" i="30"/>
  <c r="W10" i="30"/>
  <c r="S10" i="30"/>
  <c r="Y8" i="30"/>
  <c r="U8" i="30"/>
  <c r="Q8" i="30"/>
  <c r="W12" i="30"/>
  <c r="S12" i="30"/>
  <c r="Y10" i="30"/>
  <c r="U10" i="30"/>
  <c r="Q10" i="30"/>
  <c r="S8" i="30"/>
  <c r="V12" i="30"/>
  <c r="T10" i="30"/>
  <c r="V8" i="30"/>
  <c r="X14" i="29"/>
  <c r="T14" i="29"/>
  <c r="P14" i="29"/>
  <c r="V12" i="29"/>
  <c r="X10" i="29"/>
  <c r="T10" i="29"/>
  <c r="P10" i="29"/>
  <c r="W14" i="29"/>
  <c r="S14" i="29"/>
  <c r="S10" i="29"/>
  <c r="X12" i="29"/>
  <c r="P12" i="29"/>
  <c r="V10" i="29"/>
  <c r="Y14" i="29"/>
  <c r="U14" i="29"/>
  <c r="Q14" i="29"/>
  <c r="W12" i="29"/>
  <c r="S12" i="29"/>
  <c r="Y10" i="29"/>
  <c r="U10" i="29"/>
  <c r="Q10" i="29"/>
  <c r="Y12" i="29"/>
  <c r="U12" i="29"/>
  <c r="Q12" i="29"/>
  <c r="W10" i="29"/>
  <c r="V14" i="29"/>
  <c r="T12" i="29"/>
  <c r="L13" i="41" l="1"/>
  <c r="L28" i="41"/>
  <c r="R13" i="41"/>
  <c r="R28" i="41"/>
  <c r="L14" i="41"/>
  <c r="L29" i="41"/>
  <c r="U13" i="41"/>
  <c r="U28" i="41"/>
  <c r="O14" i="41"/>
  <c r="O29" i="41"/>
  <c r="Q25" i="41"/>
  <c r="Q12" i="41"/>
  <c r="P14" i="41"/>
  <c r="P29" i="41"/>
  <c r="L12" i="41"/>
  <c r="L25" i="41"/>
  <c r="U25" i="41"/>
  <c r="U12" i="41"/>
  <c r="R14" i="41"/>
  <c r="R29" i="41"/>
  <c r="T29" i="41"/>
  <c r="T14" i="41"/>
  <c r="T28" i="41"/>
  <c r="T13" i="41"/>
  <c r="S14" i="41"/>
  <c r="S29" i="41"/>
  <c r="P25" i="41"/>
  <c r="P12" i="41"/>
  <c r="R12" i="41"/>
  <c r="R25" i="41"/>
  <c r="P13" i="41"/>
  <c r="P28" i="41"/>
  <c r="Q14" i="41"/>
  <c r="Q29" i="41"/>
  <c r="Q13" i="41"/>
  <c r="Q28" i="41"/>
  <c r="S25" i="41"/>
  <c r="S12" i="41"/>
  <c r="M25" i="41"/>
  <c r="M12" i="41"/>
  <c r="T25" i="41"/>
  <c r="T12" i="41"/>
  <c r="O13" i="41"/>
  <c r="O28" i="41"/>
  <c r="S13" i="41"/>
  <c r="S28" i="41"/>
  <c r="M14" i="41"/>
  <c r="M29" i="41"/>
  <c r="O12" i="41"/>
  <c r="O25" i="41"/>
  <c r="M13" i="41"/>
  <c r="M28" i="41"/>
  <c r="U29" i="41"/>
  <c r="U14" i="41"/>
  <c r="L32" i="41"/>
  <c r="L9" i="41"/>
  <c r="P32" i="41"/>
  <c r="P9" i="41"/>
  <c r="T9" i="41"/>
  <c r="T32" i="41"/>
  <c r="L8" i="41"/>
  <c r="L31" i="41"/>
  <c r="T7" i="41"/>
  <c r="T26" i="41"/>
  <c r="U32" i="41"/>
  <c r="U9" i="41"/>
  <c r="T31" i="41"/>
  <c r="T8" i="41"/>
  <c r="S8" i="41"/>
  <c r="S31" i="41"/>
  <c r="S7" i="41"/>
  <c r="S26" i="41"/>
  <c r="O26" i="41"/>
  <c r="O7" i="41"/>
  <c r="U7" i="41"/>
  <c r="U26" i="41"/>
  <c r="P26" i="41"/>
  <c r="P7" i="41"/>
  <c r="M32" i="41"/>
  <c r="M9" i="41"/>
  <c r="Q9" i="41"/>
  <c r="Q32" i="41"/>
  <c r="R26" i="41"/>
  <c r="R7" i="41"/>
  <c r="U8" i="41"/>
  <c r="U31" i="41"/>
  <c r="M26" i="41"/>
  <c r="M7" i="41"/>
  <c r="O32" i="41"/>
  <c r="O9" i="41"/>
  <c r="L7" i="41"/>
  <c r="L26" i="41"/>
  <c r="O31" i="41"/>
  <c r="O8" i="41"/>
  <c r="R8" i="41"/>
  <c r="R31" i="41"/>
  <c r="P31" i="41"/>
  <c r="P8" i="41"/>
  <c r="R9" i="41"/>
  <c r="R32" i="41"/>
  <c r="M31" i="41"/>
  <c r="M8" i="41"/>
  <c r="Q31" i="41"/>
  <c r="Q8" i="41"/>
  <c r="Q7" i="41"/>
  <c r="Q26" i="41"/>
  <c r="S32" i="41"/>
  <c r="S9" i="41"/>
  <c r="P8" i="40"/>
  <c r="P30" i="40"/>
  <c r="U24" i="40"/>
  <c r="U7" i="40"/>
  <c r="T8" i="40"/>
  <c r="T30" i="40"/>
  <c r="L33" i="40"/>
  <c r="L9" i="40"/>
  <c r="R33" i="40"/>
  <c r="R9" i="40"/>
  <c r="U8" i="40"/>
  <c r="U30" i="40"/>
  <c r="O30" i="40"/>
  <c r="O8" i="40"/>
  <c r="U33" i="40"/>
  <c r="U9" i="40"/>
  <c r="O7" i="40"/>
  <c r="O24" i="40"/>
  <c r="P24" i="40"/>
  <c r="P7" i="40"/>
  <c r="P33" i="40"/>
  <c r="P9" i="40"/>
  <c r="S7" i="40"/>
  <c r="S24" i="40"/>
  <c r="M24" i="40"/>
  <c r="M7" i="40"/>
  <c r="S30" i="40"/>
  <c r="S8" i="40"/>
  <c r="R24" i="40"/>
  <c r="R7" i="40"/>
  <c r="O9" i="40"/>
  <c r="O33" i="40"/>
  <c r="T24" i="40"/>
  <c r="T7" i="40"/>
  <c r="T33" i="40"/>
  <c r="T9" i="40"/>
  <c r="Q8" i="40"/>
  <c r="Q30" i="40"/>
  <c r="Q33" i="40"/>
  <c r="Q9" i="40"/>
  <c r="L24" i="40"/>
  <c r="L7" i="40"/>
  <c r="M8" i="40"/>
  <c r="M30" i="40"/>
  <c r="Q24" i="40"/>
  <c r="Q7" i="40"/>
  <c r="M9" i="40"/>
  <c r="M33" i="40"/>
  <c r="L8" i="40"/>
  <c r="L30" i="40"/>
  <c r="S9" i="40"/>
  <c r="S33" i="40"/>
  <c r="R30" i="40"/>
  <c r="R8" i="40"/>
  <c r="Q28" i="40"/>
  <c r="Q13" i="40"/>
  <c r="S13" i="40"/>
  <c r="S28" i="40"/>
  <c r="L13" i="40"/>
  <c r="L28" i="40"/>
  <c r="P12" i="40"/>
  <c r="P25" i="40"/>
  <c r="P31" i="40"/>
  <c r="P14" i="40"/>
  <c r="R31" i="40"/>
  <c r="R14" i="40"/>
  <c r="U28" i="40"/>
  <c r="U13" i="40"/>
  <c r="Q25" i="40"/>
  <c r="Q12" i="40"/>
  <c r="M14" i="40"/>
  <c r="M31" i="40"/>
  <c r="T13" i="40"/>
  <c r="T28" i="40"/>
  <c r="T25" i="40"/>
  <c r="T12" i="40"/>
  <c r="T31" i="40"/>
  <c r="T14" i="40"/>
  <c r="O25" i="40"/>
  <c r="O12" i="40"/>
  <c r="U25" i="40"/>
  <c r="U12" i="40"/>
  <c r="S25" i="40"/>
  <c r="S12" i="40"/>
  <c r="R28" i="40"/>
  <c r="R13" i="40"/>
  <c r="P13" i="40"/>
  <c r="P28" i="40"/>
  <c r="M25" i="40"/>
  <c r="M12" i="40"/>
  <c r="O31" i="40"/>
  <c r="O14" i="40"/>
  <c r="Q14" i="40"/>
  <c r="Q31" i="40"/>
  <c r="R25" i="40"/>
  <c r="R12" i="40"/>
  <c r="M28" i="40"/>
  <c r="M13" i="40"/>
  <c r="S14" i="40"/>
  <c r="S31" i="40"/>
  <c r="O13" i="40"/>
  <c r="O28" i="40"/>
  <c r="U14" i="40"/>
  <c r="U31" i="40"/>
  <c r="L25" i="40"/>
  <c r="L12" i="40"/>
  <c r="L31" i="40"/>
  <c r="L14" i="40"/>
  <c r="P8" i="39"/>
  <c r="P27" i="39"/>
  <c r="Q27" i="39"/>
  <c r="Q8" i="39"/>
  <c r="U25" i="39"/>
  <c r="U7" i="39"/>
  <c r="Q33" i="39"/>
  <c r="Q9" i="39"/>
  <c r="T8" i="39"/>
  <c r="T27" i="39"/>
  <c r="L25" i="39"/>
  <c r="L7" i="39"/>
  <c r="D30" i="39" s="1"/>
  <c r="L33" i="39"/>
  <c r="G34" i="39" s="1"/>
  <c r="L9" i="39"/>
  <c r="R9" i="39"/>
  <c r="R33" i="39"/>
  <c r="U8" i="39"/>
  <c r="U27" i="39"/>
  <c r="O27" i="39"/>
  <c r="O8" i="39"/>
  <c r="U33" i="39"/>
  <c r="U9" i="39"/>
  <c r="O7" i="39"/>
  <c r="O25" i="39"/>
  <c r="P25" i="39"/>
  <c r="P7" i="39"/>
  <c r="P33" i="39"/>
  <c r="P9" i="39"/>
  <c r="S25" i="39"/>
  <c r="S7" i="39"/>
  <c r="M25" i="39"/>
  <c r="M7" i="39"/>
  <c r="S27" i="39"/>
  <c r="S8" i="39"/>
  <c r="R25" i="39"/>
  <c r="R7" i="39"/>
  <c r="O33" i="39"/>
  <c r="O9" i="39"/>
  <c r="T25" i="39"/>
  <c r="T7" i="39"/>
  <c r="T33" i="39"/>
  <c r="T9" i="39"/>
  <c r="M8" i="39"/>
  <c r="M27" i="39"/>
  <c r="Q25" i="39"/>
  <c r="Q7" i="39"/>
  <c r="M33" i="39"/>
  <c r="M9" i="39"/>
  <c r="L8" i="39"/>
  <c r="L27" i="39"/>
  <c r="G31" i="39" s="1"/>
  <c r="S9" i="39"/>
  <c r="S33" i="39"/>
  <c r="R27" i="39"/>
  <c r="R8" i="39"/>
  <c r="L13" i="39"/>
  <c r="L31" i="39"/>
  <c r="G33" i="39" s="1"/>
  <c r="P12" i="39"/>
  <c r="P24" i="39"/>
  <c r="P14" i="39"/>
  <c r="P32" i="39"/>
  <c r="R32" i="39"/>
  <c r="R14" i="39"/>
  <c r="U31" i="39"/>
  <c r="U13" i="39"/>
  <c r="Q12" i="39"/>
  <c r="Q24" i="39"/>
  <c r="M32" i="39"/>
  <c r="M14" i="39"/>
  <c r="T13" i="39"/>
  <c r="T31" i="39"/>
  <c r="T24" i="39"/>
  <c r="T12" i="39"/>
  <c r="T32" i="39"/>
  <c r="T14" i="39"/>
  <c r="Q31" i="39"/>
  <c r="Q13" i="39"/>
  <c r="S13" i="39"/>
  <c r="S31" i="39"/>
  <c r="Q32" i="39"/>
  <c r="Q14" i="39"/>
  <c r="S24" i="39"/>
  <c r="S12" i="39"/>
  <c r="R31" i="39"/>
  <c r="R13" i="39"/>
  <c r="P31" i="39"/>
  <c r="P13" i="39"/>
  <c r="M12" i="39"/>
  <c r="M24" i="39"/>
  <c r="O24" i="39"/>
  <c r="O12" i="39"/>
  <c r="O14" i="39"/>
  <c r="O32" i="39"/>
  <c r="U12" i="39"/>
  <c r="U24" i="39"/>
  <c r="R24" i="39"/>
  <c r="R12" i="39"/>
  <c r="M31" i="39"/>
  <c r="M13" i="39"/>
  <c r="S14" i="39"/>
  <c r="S32" i="39"/>
  <c r="O31" i="39"/>
  <c r="O13" i="39"/>
  <c r="U32" i="39"/>
  <c r="U14" i="39"/>
  <c r="L24" i="39"/>
  <c r="L12" i="39"/>
  <c r="D31" i="39" s="1"/>
  <c r="L32" i="39"/>
  <c r="D34" i="39" s="1"/>
  <c r="L14" i="39"/>
  <c r="W22" i="30"/>
  <c r="W21" i="30"/>
  <c r="M7" i="10" s="1"/>
  <c r="W20" i="30"/>
  <c r="F10" i="10" s="1"/>
  <c r="W23" i="30"/>
  <c r="W24" i="29"/>
  <c r="AK14" i="29"/>
  <c r="AK12" i="30"/>
  <c r="R12" i="29"/>
  <c r="R10" i="29"/>
  <c r="S29" i="10"/>
  <c r="H27" i="11" s="1"/>
  <c r="R8" i="30"/>
  <c r="R12" i="30"/>
  <c r="R10" i="30"/>
  <c r="S26" i="10"/>
  <c r="M27" i="11" s="1"/>
  <c r="W22" i="29"/>
  <c r="F7" i="10" s="1"/>
  <c r="W23" i="29"/>
  <c r="R14" i="29"/>
  <c r="N14" i="41" l="1"/>
  <c r="N29" i="41"/>
  <c r="N25" i="41"/>
  <c r="N12" i="41"/>
  <c r="N13" i="41"/>
  <c r="N28" i="41"/>
  <c r="N32" i="41"/>
  <c r="N9" i="41"/>
  <c r="N26" i="41"/>
  <c r="N7" i="41"/>
  <c r="N31" i="41"/>
  <c r="N8" i="41"/>
  <c r="N30" i="40"/>
  <c r="N8" i="40"/>
  <c r="N33" i="40"/>
  <c r="N9" i="40"/>
  <c r="N24" i="40"/>
  <c r="N7" i="40"/>
  <c r="N28" i="40"/>
  <c r="N13" i="40"/>
  <c r="N31" i="40"/>
  <c r="N14" i="40"/>
  <c r="N25" i="40"/>
  <c r="N12" i="40"/>
  <c r="N25" i="39"/>
  <c r="N7" i="39"/>
  <c r="N27" i="39"/>
  <c r="N8" i="39"/>
  <c r="N9" i="39"/>
  <c r="N33" i="39"/>
  <c r="N31" i="39"/>
  <c r="N13" i="39"/>
  <c r="N32" i="39"/>
  <c r="N14" i="39"/>
  <c r="N24" i="39"/>
  <c r="N12" i="39"/>
  <c r="Q29" i="10"/>
  <c r="M33" i="11" s="1"/>
  <c r="M10" i="10"/>
  <c r="M29" i="10"/>
  <c r="M26" i="10"/>
  <c r="B11" i="21"/>
  <c r="B10" i="21"/>
  <c r="D8" i="15"/>
  <c r="O13" i="19" l="1"/>
  <c r="O7" i="19"/>
  <c r="D13" i="19"/>
  <c r="B13" i="19"/>
  <c r="D7" i="19"/>
  <c r="B7" i="19"/>
  <c r="O10" i="18"/>
  <c r="O7" i="18"/>
  <c r="D10" i="18"/>
  <c r="C10" i="18"/>
  <c r="B10" i="18"/>
  <c r="D7" i="18"/>
  <c r="C7" i="18"/>
  <c r="B7" i="18"/>
  <c r="D7" i="15"/>
  <c r="D6" i="15"/>
  <c r="D5" i="15"/>
  <c r="D4" i="15"/>
  <c r="K13" i="19" l="1"/>
  <c r="K7" i="19"/>
  <c r="I13" i="19"/>
  <c r="I7" i="19"/>
  <c r="K10" i="18"/>
  <c r="K7" i="18"/>
  <c r="I10" i="18"/>
  <c r="I7" i="18"/>
  <c r="O20" i="11" l="1"/>
  <c r="O17" i="11"/>
  <c r="B16" i="10"/>
  <c r="B14" i="10"/>
  <c r="C22" i="19" l="1"/>
  <c r="O22" i="19"/>
  <c r="J14" i="18"/>
  <c r="C14" i="18"/>
  <c r="L10" i="18" l="1"/>
  <c r="L13" i="19"/>
  <c r="L7" i="19"/>
  <c r="G13" i="19"/>
  <c r="G7" i="19"/>
  <c r="G10" i="18"/>
  <c r="G7" i="18"/>
  <c r="L7" i="18"/>
  <c r="I16" i="15" l="1"/>
  <c r="E16" i="15"/>
  <c r="B11" i="15"/>
  <c r="B10" i="15"/>
  <c r="L13" i="11" l="1"/>
  <c r="G13" i="11"/>
  <c r="L7" i="11"/>
  <c r="G7" i="11"/>
  <c r="L10" i="10" l="1"/>
  <c r="G10" i="10"/>
  <c r="L7" i="10"/>
  <c r="G7" i="10"/>
  <c r="A12" i="15" l="1"/>
  <c r="E7" i="18" l="1"/>
  <c r="M10" i="18"/>
  <c r="S10" i="18" s="1"/>
  <c r="S10" i="10"/>
  <c r="Q26" i="10" l="1"/>
  <c r="H33" i="11" s="1"/>
  <c r="S7" i="10"/>
  <c r="M7" i="18"/>
  <c r="S7" i="18" s="1"/>
  <c r="Q7" i="10"/>
  <c r="H13" i="11" s="1"/>
  <c r="E10" i="18"/>
  <c r="Q10" i="18" s="1"/>
  <c r="Q10" i="10"/>
  <c r="M7" i="11"/>
  <c r="M7" i="19"/>
  <c r="Q6" i="19" s="1"/>
  <c r="Q7" i="18" l="1"/>
  <c r="H7" i="11"/>
  <c r="Q6" i="11" s="1"/>
  <c r="H7" i="19"/>
  <c r="H13" i="19"/>
  <c r="M13" i="11"/>
  <c r="C19" i="11" s="1"/>
  <c r="M13" i="19"/>
  <c r="Q12" i="19" l="1"/>
  <c r="B19" i="19"/>
  <c r="Q12" i="11"/>
</calcChain>
</file>

<file path=xl/sharedStrings.xml><?xml version="1.0" encoding="utf-8"?>
<sst xmlns="http://schemas.openxmlformats.org/spreadsheetml/2006/main" count="691" uniqueCount="168">
  <si>
    <t>GRUPO A</t>
  </si>
  <si>
    <t>LLAVE A</t>
  </si>
  <si>
    <t>LLAVE B</t>
  </si>
  <si>
    <t>PARTIDOS</t>
  </si>
  <si>
    <t xml:space="preserve">Campeonato Nacional de Futbol </t>
  </si>
  <si>
    <t>“COPA FUTURO TALENTO”</t>
  </si>
  <si>
    <t>Pts.</t>
  </si>
  <si>
    <t>Gan.</t>
  </si>
  <si>
    <t>Emp.</t>
  </si>
  <si>
    <t>Per.</t>
  </si>
  <si>
    <t>GF</t>
  </si>
  <si>
    <t>GC</t>
  </si>
  <si>
    <t>Dif.</t>
  </si>
  <si>
    <t>POSICIONES</t>
  </si>
  <si>
    <t>-</t>
  </si>
  <si>
    <t>PJ</t>
  </si>
  <si>
    <t>Observación: Si el partido se define por penales, éstos deben sumarse al resultado.</t>
  </si>
  <si>
    <t>Ganador</t>
  </si>
  <si>
    <t>DEFINICIÓN DEL TORNEO</t>
  </si>
  <si>
    <t>SEMIFINALES</t>
  </si>
  <si>
    <t>Partido por el TERCER PUESTO</t>
  </si>
  <si>
    <t>TERCER PUESTO</t>
  </si>
  <si>
    <t>FINAL DEL CAMPEONATO</t>
  </si>
  <si>
    <t>SEGUNDO PUESTO</t>
  </si>
  <si>
    <t>CAMPEÓN “COPA FUTURO TALENTO”</t>
  </si>
  <si>
    <t>FINAL DEL TORNEO</t>
  </si>
  <si>
    <t/>
  </si>
  <si>
    <t>Sede Administrativa Cra 13 No 6-43  Barrio La Florida</t>
  </si>
  <si>
    <t>Celular  310 241 33 76    Fijo 2 450 593</t>
  </si>
  <si>
    <t>soccermelgar@outlook.com</t>
  </si>
  <si>
    <t>Melgar - Tolima</t>
  </si>
  <si>
    <t>Tj</t>
  </si>
  <si>
    <t>.</t>
  </si>
  <si>
    <t>win</t>
  </si>
  <si>
    <t>empate</t>
  </si>
  <si>
    <t>perdido</t>
  </si>
  <si>
    <t>FASE GRUPOS</t>
  </si>
  <si>
    <t>vs</t>
  </si>
  <si>
    <t>SEMIFINAL</t>
  </si>
  <si>
    <t>PERDEDOR LLAVE A</t>
  </si>
  <si>
    <t>PERDEDOR LLAVE B</t>
  </si>
  <si>
    <t>FINAL</t>
  </si>
  <si>
    <t>GANADOR LLAVE A</t>
  </si>
  <si>
    <t>GANADOR LLAVE B</t>
  </si>
  <si>
    <t>NOTA: LA ORGANIZACIÓN DEL TORNEO NO SE HACE RESPONSABLE DE ACCIDENTES O PERDIDA DE ELEMENTOS DURANTE EL TRANSCURSO DEL TORNEO.                                                                                                                                                        Les recordamos traer el seguro de salud de los deportistas.                                                                                                                             Tarjeta de identidad Original,  Registro Civil.</t>
  </si>
  <si>
    <t>GRUPO B</t>
  </si>
  <si>
    <t>DEFINICIÓN DEL TORNEO COPA PLATA</t>
  </si>
  <si>
    <r>
      <t xml:space="preserve">PARTIDOS                 </t>
    </r>
    <r>
      <rPr>
        <i/>
        <sz val="18"/>
        <color rgb="FF002060"/>
        <rFont val="Calibri"/>
        <family val="2"/>
        <scheme val="minor"/>
      </rPr>
      <t>fecha 1- fecha 2</t>
    </r>
  </si>
  <si>
    <t xml:space="preserve">IV Campeonato Nacional de Futbol </t>
  </si>
  <si>
    <t>º</t>
  </si>
  <si>
    <r>
      <rPr>
        <i/>
        <sz val="18"/>
        <color theme="0"/>
        <rFont val="Calibri"/>
        <family val="2"/>
        <scheme val="minor"/>
      </rPr>
      <t xml:space="preserve">PARTIDOS                 </t>
    </r>
    <r>
      <rPr>
        <b/>
        <i/>
        <sz val="18"/>
        <color rgb="FFFF0000"/>
        <rFont val="Calibri"/>
        <family val="2"/>
        <scheme val="minor"/>
      </rPr>
      <t>fecha 1- fecha 2</t>
    </r>
  </si>
  <si>
    <r>
      <t xml:space="preserve">PARTIDOS                 </t>
    </r>
    <r>
      <rPr>
        <b/>
        <i/>
        <sz val="18"/>
        <color rgb="FFFF0000"/>
        <rFont val="Calibri"/>
        <family val="2"/>
        <scheme val="minor"/>
      </rPr>
      <t>fecha 3- fecha 4</t>
    </r>
  </si>
  <si>
    <r>
      <t xml:space="preserve">PARTIDOS                 </t>
    </r>
    <r>
      <rPr>
        <i/>
        <sz val="18"/>
        <color rgb="FF002060"/>
        <rFont val="Calibri"/>
        <family val="2"/>
        <scheme val="minor"/>
      </rPr>
      <t>fecha 3- fecha 4</t>
    </r>
  </si>
  <si>
    <t>HORA</t>
  </si>
  <si>
    <t>EQUIPO</t>
  </si>
  <si>
    <t>CALENDARIO OFICIAL</t>
  </si>
  <si>
    <t>CANCHA</t>
  </si>
  <si>
    <t>MARCADOR</t>
  </si>
  <si>
    <t>GRUPO</t>
  </si>
  <si>
    <t>CANCHA 1 A</t>
  </si>
  <si>
    <t>CANCHA 1 B</t>
  </si>
  <si>
    <t>CANCHA 1 C</t>
  </si>
  <si>
    <t>FINAL DEL TORNEO COPA PLATA</t>
  </si>
  <si>
    <t>07:10. a.m.</t>
  </si>
  <si>
    <t>08:00. a.m.</t>
  </si>
  <si>
    <t>01:00. p.m.</t>
  </si>
  <si>
    <t>02:00. p.m.</t>
  </si>
  <si>
    <t>PARTIDOS                 fecha 1</t>
  </si>
  <si>
    <t xml:space="preserve"> PARTIDOS FECHA 2</t>
  </si>
  <si>
    <t>CATEGORIA</t>
  </si>
  <si>
    <t>1RO DEL GRUPO A</t>
  </si>
  <si>
    <t>2DO DEL GRUPO A</t>
  </si>
  <si>
    <t>1RO DEL GRUPO B</t>
  </si>
  <si>
    <t xml:space="preserve"> 3 Y 4 LUGAR</t>
  </si>
  <si>
    <t>03:00. p.m.</t>
  </si>
  <si>
    <t>08:40. a.m.</t>
  </si>
  <si>
    <t>07:00. a.m.</t>
  </si>
  <si>
    <t>08:40. p.m.</t>
  </si>
  <si>
    <t>01:20. p.m.</t>
  </si>
  <si>
    <t>INTERGRUPO</t>
  </si>
  <si>
    <t xml:space="preserve">FINAL DEL TORNEO </t>
  </si>
  <si>
    <t>11:40. a.m.</t>
  </si>
  <si>
    <t xml:space="preserve">DEFINICIÓN DEL TORNEO </t>
  </si>
  <si>
    <t>p</t>
  </si>
  <si>
    <t>INTERGRUPOS</t>
  </si>
  <si>
    <t># 1 GRUPO A</t>
  </si>
  <si>
    <t># 5 GRUPO B</t>
  </si>
  <si>
    <t># 2 GRUPO A</t>
  </si>
  <si>
    <t># 6 GRUPO B</t>
  </si>
  <si>
    <t># 3 GRUPO A</t>
  </si>
  <si>
    <t># 4 GRUPO B</t>
  </si>
  <si>
    <t>2DO DEL GRUPO B</t>
  </si>
  <si>
    <t>El partido intergrupo garantiza jugar como minimo 4 partidos a todos los equipos participantes.</t>
  </si>
  <si>
    <t>Pasan a la ronda semifinal, el LOS DOS PRIMEROS DE CADA GRUPO, se jugara el  lunes festivo en la mañana</t>
  </si>
  <si>
    <t>El partido intergrupo garantiza jugar como minimo 3 partidos EN FASE DE GRUPOS</t>
  </si>
  <si>
    <t>Pasan a la ronda semifinal, el LOS DOS PRIMEROS DE CADA GRUPO, se jugara el  DOMINGO en la mañana, Y se jugara un partido con los mejores terceros.</t>
  </si>
  <si>
    <t>3RO GRUPO A</t>
  </si>
  <si>
    <t>3RO GRUPO B</t>
  </si>
  <si>
    <t>QUINTO LUGAR</t>
  </si>
  <si>
    <t>SUB-20</t>
  </si>
  <si>
    <t>CANCHA 1</t>
  </si>
  <si>
    <t>CATEGORÍA</t>
  </si>
  <si>
    <t>FINAL 
COPA PLATA</t>
  </si>
  <si>
    <t>FINAL 
COPA ORO</t>
  </si>
  <si>
    <t>DG</t>
  </si>
  <si>
    <t>CANCHA 2</t>
  </si>
  <si>
    <t>LAS VEGAS</t>
  </si>
  <si>
    <t>GRUPO C</t>
  </si>
  <si>
    <t>SEMIFINAL 
COPA ORO
LLAVE A</t>
  </si>
  <si>
    <t>SEMIFINAL 
COPA ORO
LLAVE B</t>
  </si>
  <si>
    <t>“COPA SOCCER MELGAR"</t>
  </si>
  <si>
    <t>juzgamiento</t>
  </si>
  <si>
    <t>premio efectivo</t>
  </si>
  <si>
    <t>alimentacion logistica</t>
  </si>
  <si>
    <t>premiacion trofeo</t>
  </si>
  <si>
    <t>medallas equipos</t>
  </si>
  <si>
    <t>luz estadio</t>
  </si>
  <si>
    <t>logistica personal</t>
  </si>
  <si>
    <t>TERCER LUGAR COPA PLATA</t>
  </si>
  <si>
    <t>FINAL COPA BRONCE</t>
  </si>
  <si>
    <t>TERCER LUGAR COPA ORO</t>
  </si>
  <si>
    <t>RECLASIFICACIÒN</t>
  </si>
  <si>
    <t>LUGAR</t>
  </si>
  <si>
    <t>Pts</t>
  </si>
  <si>
    <t>Gan</t>
  </si>
  <si>
    <t>Emp</t>
  </si>
  <si>
    <t>Per</t>
  </si>
  <si>
    <t>Dif</t>
  </si>
  <si>
    <t>NOVENO TABLA RECLASIFICACION</t>
  </si>
  <si>
    <t>DECIMO TABLA RECLASIFICACION</t>
  </si>
  <si>
    <t>OCTAVO TABLA RECLASIFICACION</t>
  </si>
  <si>
    <t>SEPTIMO TABLA RECLASIFICACION</t>
  </si>
  <si>
    <t>QUINTO TABLA RECLASIFICACION</t>
  </si>
  <si>
    <t>SEXTO TABLA RECLASIFICACION</t>
  </si>
  <si>
    <t>CANCHA SINTETICA 
CASETABLA (NO GUAYOS)</t>
  </si>
  <si>
    <t>CANCHA 1 CLUB POLICIA</t>
  </si>
  <si>
    <t>CANCHA 2 CLUB POLICIA</t>
  </si>
  <si>
    <t>PARTIDOS                 FECHA 1 Y 2</t>
  </si>
  <si>
    <t xml:space="preserve"> PARTIDOS FECHA 3</t>
  </si>
  <si>
    <t>CUARTO GRUPO RECLASIFICACION</t>
  </si>
  <si>
    <t>QUINTO GRUPO RECLASIFICACION</t>
  </si>
  <si>
    <t>SEXTO GRUPO RECLASIFICACION</t>
  </si>
  <si>
    <t>SEPTIMO GRUPO RECLASIFICACION</t>
  </si>
  <si>
    <t>OCTAVO GRUPO RECLASIFICACION</t>
  </si>
  <si>
    <t>NOVENO GRUPO RECLASIFICACION</t>
  </si>
  <si>
    <t>DECIMO GRUPO RECLASIFICACION</t>
  </si>
  <si>
    <t>TERCER LUGAR PLATA</t>
  </si>
  <si>
    <t>FINAL 
COPA BRONCE</t>
  </si>
  <si>
    <t>PRIMERO GRUPO RECLASIFICACION</t>
  </si>
  <si>
    <t>SEGUNDO GRUPO RECLASIFICACION</t>
  </si>
  <si>
    <t>TERCERO GRUPO RECLASIFICACION</t>
  </si>
  <si>
    <t>TERCER 
LUGAR ORO</t>
  </si>
  <si>
    <t>CENTAUROS DEL ARIARI</t>
  </si>
  <si>
    <t>NOVATOS F. C.</t>
  </si>
  <si>
    <t>CLUB LOS PAPETICOS</t>
  </si>
  <si>
    <t>PARADOR ROJO SINTETICA (NO GUAYOS)</t>
  </si>
  <si>
    <t>NACIDOS 2016 2017</t>
  </si>
  <si>
    <t>BLUEMARTIN F.C .</t>
  </si>
  <si>
    <t>CLUB REAL IBAGUE F.C</t>
  </si>
  <si>
    <t>TEMPLO DEL FÚTBOL</t>
  </si>
  <si>
    <t>CLUB CAMPESTRE IBAGUE</t>
  </si>
  <si>
    <t>CASETABLA SINTETICA 
(NO GUAYOS)</t>
  </si>
  <si>
    <t>EIFD TESOROS SPORTS</t>
  </si>
  <si>
    <t>FÚTBOL CLUB RENACER</t>
  </si>
  <si>
    <t>XVIII Festival Nacional de Fútbol Infantil</t>
  </si>
  <si>
    <t>SEPTIEMBRE 28 Y 29 DEL 2024</t>
  </si>
  <si>
    <t>FINAL 
COPA SOCCER MELGAR</t>
  </si>
  <si>
    <t>ATHLETIC MELGAR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</si>
</sst>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\ * #,##0.00_);_(&quot;$&quot;\ * \(#,##0.00\);_(&quot;$&quot;\ * &quot;-&quot;??_);_(@_)"/>
    <numFmt numFmtId="165" formatCode="[$-F400]h:mm:ss\ AM/PM"/>
    <numFmt numFmtId="166" formatCode="_(&quot;$&quot;\ * #,##0_);_(&quot;$&quot;\ * \(#,##0\);_(&quot;$&quot;\ * &quot;-&quot;??_);_(@_)"/>
  </numFmts>
  <fonts count="1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20"/>
      <color theme="1"/>
      <name val="Times New Roman"/>
      <family val="1"/>
    </font>
    <font>
      <b/>
      <sz val="20"/>
      <color rgb="FFFF0000"/>
      <name val="Times New Roman"/>
      <family val="1"/>
    </font>
    <font>
      <b/>
      <sz val="20"/>
      <color rgb="FF008000"/>
      <name val="Times New Roman"/>
      <family val="1"/>
    </font>
    <font>
      <b/>
      <sz val="28"/>
      <color rgb="FF008000"/>
      <name val="Times New Roman"/>
      <family val="1"/>
    </font>
    <font>
      <i/>
      <sz val="14"/>
      <color theme="1"/>
      <name val="Calibri"/>
      <family val="2"/>
      <scheme val="minor"/>
    </font>
    <font>
      <b/>
      <sz val="14"/>
      <color rgb="FFD14F52"/>
      <name val="Calibri"/>
      <family val="2"/>
      <scheme val="minor"/>
    </font>
    <font>
      <sz val="14"/>
      <name val="Calibri"/>
      <family val="2"/>
      <scheme val="minor"/>
    </font>
    <font>
      <i/>
      <sz val="14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8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0"/>
      <name val="Times New Roman"/>
      <family val="1"/>
    </font>
    <font>
      <b/>
      <sz val="20"/>
      <color rgb="FF00B050"/>
      <name val="Times New Roman"/>
      <family val="1"/>
    </font>
    <font>
      <b/>
      <sz val="11"/>
      <name val="Calibri"/>
      <family val="2"/>
      <scheme val="minor"/>
    </font>
    <font>
      <b/>
      <sz val="12"/>
      <color rgb="FFD14F52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6"/>
      <color theme="0"/>
      <name val="Calibri"/>
      <family val="2"/>
      <scheme val="minor"/>
    </font>
    <font>
      <b/>
      <i/>
      <sz val="14"/>
      <color theme="0"/>
      <name val="Calibri"/>
      <family val="2"/>
      <scheme val="minor"/>
    </font>
    <font>
      <b/>
      <i/>
      <sz val="26"/>
      <color rgb="FFD14F52"/>
      <name val="Times New Roman"/>
      <family val="1"/>
    </font>
    <font>
      <b/>
      <sz val="36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18"/>
      <color rgb="FF002060"/>
      <name val="Times New Roman"/>
      <family val="1"/>
    </font>
    <font>
      <sz val="48"/>
      <color theme="1"/>
      <name val="Imprint MT Shadow"/>
      <family val="5"/>
    </font>
    <font>
      <b/>
      <sz val="36"/>
      <color rgb="FF008000"/>
      <name val="Times New Roman"/>
      <family val="1"/>
    </font>
    <font>
      <b/>
      <sz val="24"/>
      <color rgb="FF008000"/>
      <name val="Times New Roman"/>
      <family val="1"/>
    </font>
    <font>
      <b/>
      <sz val="36"/>
      <color rgb="FF006600"/>
      <name val="Times New Roman"/>
      <family val="1"/>
    </font>
    <font>
      <b/>
      <sz val="24"/>
      <color rgb="FF006600"/>
      <name val="Times New Roman"/>
      <family val="1"/>
    </font>
    <font>
      <b/>
      <sz val="40"/>
      <name val="Calibri"/>
      <family val="2"/>
      <scheme val="minor"/>
    </font>
    <font>
      <b/>
      <sz val="11"/>
      <color theme="1"/>
      <name val="Times New Roman"/>
      <family val="1"/>
    </font>
    <font>
      <i/>
      <sz val="18"/>
      <color rgb="FF002060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22"/>
      <color rgb="FF002060"/>
      <name val="Times New Roman"/>
      <family val="1"/>
    </font>
    <font>
      <b/>
      <sz val="36"/>
      <name val="Calibri"/>
      <family val="2"/>
      <scheme val="minor"/>
    </font>
    <font>
      <i/>
      <sz val="14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3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3"/>
      <color theme="1"/>
      <name val="Calibri"/>
      <family val="2"/>
      <scheme val="minor"/>
    </font>
    <font>
      <b/>
      <sz val="22"/>
      <color rgb="FFFF0000"/>
      <name val="Times New Roman"/>
      <family val="1"/>
    </font>
    <font>
      <b/>
      <sz val="16"/>
      <color rgb="FFFF0000"/>
      <name val="Calibri"/>
      <family val="2"/>
      <scheme val="minor"/>
    </font>
    <font>
      <sz val="35"/>
      <color rgb="FF00B050"/>
      <name val="Times New Roman"/>
      <family val="1"/>
    </font>
    <font>
      <sz val="40"/>
      <color theme="1"/>
      <name val="Imprint MT Shadow"/>
      <family val="5"/>
    </font>
    <font>
      <sz val="13"/>
      <color theme="0"/>
      <name val="Calibri"/>
      <family val="2"/>
      <scheme val="minor"/>
    </font>
    <font>
      <b/>
      <sz val="20"/>
      <color rgb="FF00660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color rgb="FF002060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18"/>
      <color rgb="FFFF0000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18"/>
      <color rgb="FF008000"/>
      <name val="Times New Roman"/>
      <family val="1"/>
    </font>
    <font>
      <b/>
      <sz val="14"/>
      <color rgb="FF008000"/>
      <name val="Times New Roman"/>
      <family val="1"/>
    </font>
    <font>
      <b/>
      <sz val="12"/>
      <color rgb="FF008000"/>
      <name val="Times New Roman"/>
      <family val="1"/>
    </font>
    <font>
      <b/>
      <sz val="12"/>
      <color rgb="FFFF0000"/>
      <name val="Times New Roman"/>
      <family val="1"/>
    </font>
    <font>
      <b/>
      <sz val="12"/>
      <color theme="1"/>
      <name val="Times New Roman"/>
      <family val="1"/>
    </font>
    <font>
      <sz val="11"/>
      <color rgb="FF002060"/>
      <name val="Calibri"/>
      <family val="2"/>
      <scheme val="minor"/>
    </font>
    <font>
      <sz val="11"/>
      <color rgb="FFFF0000"/>
      <name val="Calibri"/>
      <family val="2"/>
      <scheme val="minor"/>
    </font>
    <font>
      <sz val="20"/>
      <color rgb="FFFF0000"/>
      <name val="Times New Roman"/>
      <family val="1"/>
    </font>
    <font>
      <sz val="48"/>
      <color theme="3"/>
      <name val="Times New Roman"/>
      <family val="1"/>
    </font>
    <font>
      <sz val="48"/>
      <color rgb="FFFF0000"/>
      <name val="Times New Roman"/>
      <family val="1"/>
    </font>
    <font>
      <b/>
      <sz val="20"/>
      <color theme="3"/>
      <name val="Times New Roman"/>
      <family val="1"/>
    </font>
    <font>
      <sz val="35"/>
      <color rgb="FFFF0000"/>
      <name val="Times New Roman"/>
      <family val="1"/>
    </font>
    <font>
      <i/>
      <sz val="11"/>
      <color theme="0"/>
      <name val="Calibri"/>
      <family val="2"/>
      <scheme val="minor"/>
    </font>
    <font>
      <b/>
      <sz val="36"/>
      <color theme="0"/>
      <name val="Calibri"/>
      <family val="2"/>
      <scheme val="minor"/>
    </font>
    <font>
      <b/>
      <sz val="22"/>
      <color theme="0"/>
      <name val="Times New Roman"/>
      <family val="1"/>
    </font>
    <font>
      <sz val="14"/>
      <color theme="1"/>
      <name val="Calibri"/>
      <family val="2"/>
      <scheme val="minor"/>
    </font>
    <font>
      <b/>
      <sz val="20"/>
      <color rgb="FF002060"/>
      <name val="Calibri"/>
      <family val="2"/>
      <scheme val="minor"/>
    </font>
    <font>
      <sz val="35"/>
      <color rgb="FF00B050"/>
      <name val="Calibri"/>
      <family val="2"/>
      <scheme val="minor"/>
    </font>
    <font>
      <sz val="35"/>
      <color rgb="FF002060"/>
      <name val="Calibri"/>
      <family val="2"/>
      <scheme val="minor"/>
    </font>
    <font>
      <sz val="35"/>
      <color rgb="FFFF0000"/>
      <name val="Calibri"/>
      <family val="2"/>
      <scheme val="minor"/>
    </font>
    <font>
      <sz val="35"/>
      <color rgb="FF7030A0"/>
      <name val="Calibri"/>
      <family val="2"/>
      <scheme val="minor"/>
    </font>
    <font>
      <b/>
      <sz val="20"/>
      <color rgb="FF7030A0"/>
      <name val="Calibri"/>
      <family val="2"/>
      <scheme val="minor"/>
    </font>
    <font>
      <sz val="35"/>
      <color rgb="FF002060"/>
      <name val="Times New Roman"/>
      <family val="1"/>
    </font>
    <font>
      <sz val="20"/>
      <color rgb="FF7030A0"/>
      <name val="Calibri"/>
      <family val="2"/>
      <scheme val="minor"/>
    </font>
    <font>
      <b/>
      <sz val="22"/>
      <color rgb="FF006600"/>
      <name val="Times New Roman"/>
      <family val="1"/>
    </font>
    <font>
      <b/>
      <sz val="22"/>
      <color rgb="FF0066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006600"/>
      <name val="Calibri"/>
      <family val="2"/>
      <scheme val="minor"/>
    </font>
    <font>
      <b/>
      <i/>
      <sz val="26"/>
      <color rgb="FFFF9900"/>
      <name val="Times New Roman"/>
      <family val="1"/>
    </font>
    <font>
      <b/>
      <i/>
      <sz val="26"/>
      <color rgb="FF5F5F5F"/>
      <name val="Times New Roman"/>
      <family val="1"/>
    </font>
    <font>
      <b/>
      <sz val="30"/>
      <color theme="1"/>
      <name val="Calibri"/>
      <family val="2"/>
      <scheme val="minor"/>
    </font>
    <font>
      <b/>
      <sz val="17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66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4"/>
      <name val="Times New Roman"/>
      <family val="1"/>
    </font>
    <font>
      <b/>
      <sz val="14"/>
      <color theme="3"/>
      <name val="Times New Roman"/>
      <family val="1"/>
    </font>
    <font>
      <b/>
      <sz val="16"/>
      <color rgb="FF006600"/>
      <name val="Calibri"/>
      <family val="2"/>
      <scheme val="minor"/>
    </font>
    <font>
      <sz val="72"/>
      <color theme="1"/>
      <name val="Imprint MT Shadow"/>
      <family val="5"/>
    </font>
    <font>
      <b/>
      <sz val="16"/>
      <color theme="1"/>
      <name val="Times New Roman"/>
      <family val="1"/>
    </font>
    <font>
      <b/>
      <sz val="11"/>
      <color rgb="FF0000FF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48"/>
      <color rgb="FF00B050"/>
      <name val="Times New Roman"/>
      <family val="1"/>
    </font>
    <font>
      <b/>
      <i/>
      <sz val="11"/>
      <color theme="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68"/>
      <color theme="1"/>
      <name val="Imprint MT Shadow"/>
      <family val="5"/>
    </font>
    <font>
      <b/>
      <sz val="28"/>
      <color rgb="FF006600"/>
      <name val="Times New Roman"/>
      <family val="1"/>
    </font>
    <font>
      <b/>
      <sz val="18"/>
      <color rgb="FFFF0000"/>
      <name val="Times New Roman"/>
      <family val="1"/>
    </font>
    <font>
      <sz val="16"/>
      <color theme="1"/>
      <name val="Calibri"/>
      <family val="2"/>
      <scheme val="minor"/>
    </font>
    <font>
      <b/>
      <sz val="20"/>
      <name val="Calibri"/>
      <family val="2"/>
      <scheme val="minor"/>
    </font>
    <font>
      <b/>
      <sz val="2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20"/>
      <color theme="1"/>
      <name val="Algerian"/>
      <family val="5"/>
    </font>
    <font>
      <b/>
      <sz val="28"/>
      <color theme="0"/>
      <name val="Times New Roman"/>
      <family val="1"/>
    </font>
    <font>
      <b/>
      <sz val="48"/>
      <color rgb="FF008000"/>
      <name val="Times New Roman"/>
      <family val="1"/>
    </font>
    <font>
      <b/>
      <sz val="26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26"/>
      <color theme="1"/>
      <name val="Imprint MT Shadow"/>
      <family val="5"/>
    </font>
    <font>
      <b/>
      <sz val="36"/>
      <color theme="0"/>
      <name val="Times New Roman"/>
      <family val="1"/>
    </font>
    <font>
      <b/>
      <sz val="20"/>
      <color rgb="FF0000CC"/>
      <name val="Calibri"/>
      <family val="2"/>
      <scheme val="minor"/>
    </font>
    <font>
      <b/>
      <sz val="28"/>
      <name val="Times New Roman"/>
      <family val="1"/>
    </font>
    <font>
      <b/>
      <sz val="40"/>
      <color rgb="FF006600"/>
      <name val="Times New Roman"/>
      <family val="1"/>
    </font>
  </fonts>
  <fills count="2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2EAC8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62A6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14F5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DFED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00CC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/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34998626667073579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499984740745262"/>
      </top>
      <bottom style="thin">
        <color indexed="64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34998626667073579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34998626667073579"/>
      </left>
      <right/>
      <top/>
      <bottom style="thin">
        <color theme="0" tint="-0.249977111117893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510">
    <xf numFmtId="0" fontId="0" fillId="0" borderId="0" xfId="0"/>
    <xf numFmtId="0" fontId="0" fillId="2" borderId="0" xfId="0" applyFill="1" applyAlignment="1">
      <alignment horizontal="center" vertical="center"/>
    </xf>
    <xf numFmtId="0" fontId="4" fillId="2" borderId="0" xfId="0" applyFont="1" applyFill="1"/>
    <xf numFmtId="0" fontId="0" fillId="2" borderId="0" xfId="0" applyFill="1"/>
    <xf numFmtId="0" fontId="6" fillId="2" borderId="0" xfId="0" applyFont="1" applyFill="1" applyAlignment="1">
      <alignment horizontal="center" vertical="center"/>
    </xf>
    <xf numFmtId="0" fontId="5" fillId="2" borderId="0" xfId="0" applyFont="1" applyFill="1"/>
    <xf numFmtId="165" fontId="0" fillId="2" borderId="0" xfId="0" applyNumberFormat="1" applyFill="1"/>
    <xf numFmtId="16" fontId="0" fillId="2" borderId="0" xfId="0" applyNumberFormat="1" applyFill="1"/>
    <xf numFmtId="0" fontId="0" fillId="2" borderId="0" xfId="0" applyFill="1" applyAlignment="1">
      <alignment horizontal="center"/>
    </xf>
    <xf numFmtId="0" fontId="0" fillId="6" borderId="10" xfId="0" applyFill="1" applyBorder="1"/>
    <xf numFmtId="0" fontId="0" fillId="6" borderId="3" xfId="0" applyFill="1" applyBorder="1"/>
    <xf numFmtId="0" fontId="0" fillId="6" borderId="0" xfId="0" applyFill="1"/>
    <xf numFmtId="0" fontId="0" fillId="6" borderId="5" xfId="0" applyFill="1" applyBorder="1" applyAlignment="1">
      <alignment horizontal="center"/>
    </xf>
    <xf numFmtId="0" fontId="2" fillId="6" borderId="0" xfId="0" applyFont="1" applyFill="1"/>
    <xf numFmtId="0" fontId="2" fillId="6" borderId="0" xfId="0" applyFont="1" applyFill="1" applyAlignment="1">
      <alignment horizontal="center"/>
    </xf>
    <xf numFmtId="0" fontId="2" fillId="6" borderId="0" xfId="0" applyFont="1" applyFill="1" applyAlignment="1">
      <alignment vertical="center"/>
    </xf>
    <xf numFmtId="0" fontId="0" fillId="6" borderId="0" xfId="0" applyFill="1" applyAlignment="1">
      <alignment horizontal="center" vertical="center"/>
    </xf>
    <xf numFmtId="0" fontId="3" fillId="2" borderId="0" xfId="0" applyFont="1" applyFill="1"/>
    <xf numFmtId="0" fontId="17" fillId="7" borderId="7" xfId="0" applyFont="1" applyFill="1" applyBorder="1" applyAlignment="1">
      <alignment horizontal="center" vertical="center"/>
    </xf>
    <xf numFmtId="0" fontId="18" fillId="2" borderId="0" xfId="0" applyFont="1" applyFill="1"/>
    <xf numFmtId="16" fontId="3" fillId="2" borderId="0" xfId="0" applyNumberFormat="1" applyFont="1" applyFill="1"/>
    <xf numFmtId="165" fontId="3" fillId="2" borderId="0" xfId="0" applyNumberFormat="1" applyFont="1" applyFill="1"/>
    <xf numFmtId="0" fontId="19" fillId="2" borderId="0" xfId="0" applyFont="1" applyFill="1"/>
    <xf numFmtId="0" fontId="13" fillId="2" borderId="0" xfId="0" applyFont="1" applyFill="1"/>
    <xf numFmtId="0" fontId="0" fillId="6" borderId="12" xfId="0" applyFill="1" applyBorder="1"/>
    <xf numFmtId="0" fontId="0" fillId="6" borderId="6" xfId="0" applyFill="1" applyBorder="1"/>
    <xf numFmtId="0" fontId="2" fillId="0" borderId="0" xfId="0" applyFont="1" applyAlignment="1">
      <alignment horizontal="left"/>
    </xf>
    <xf numFmtId="0" fontId="2" fillId="6" borderId="0" xfId="0" applyFont="1" applyFill="1" applyAlignment="1">
      <alignment horizontal="right" vertical="center"/>
    </xf>
    <xf numFmtId="0" fontId="12" fillId="7" borderId="0" xfId="0" applyFont="1" applyFill="1" applyAlignment="1">
      <alignment horizontal="center" vertical="center"/>
    </xf>
    <xf numFmtId="0" fontId="28" fillId="9" borderId="0" xfId="0" applyFont="1" applyFill="1" applyAlignment="1">
      <alignment horizontal="center" vertical="center"/>
    </xf>
    <xf numFmtId="0" fontId="26" fillId="2" borderId="0" xfId="0" applyFont="1" applyFill="1"/>
    <xf numFmtId="49" fontId="21" fillId="6" borderId="0" xfId="0" applyNumberFormat="1" applyFont="1" applyFill="1" applyAlignment="1">
      <alignment horizontal="center"/>
    </xf>
    <xf numFmtId="0" fontId="0" fillId="6" borderId="3" xfId="0" applyFill="1" applyBorder="1" applyAlignment="1">
      <alignment horizontal="center" vertical="center"/>
    </xf>
    <xf numFmtId="0" fontId="2" fillId="6" borderId="12" xfId="0" applyFont="1" applyFill="1" applyBorder="1"/>
    <xf numFmtId="0" fontId="0" fillId="6" borderId="6" xfId="0" applyFill="1" applyBorder="1" applyAlignment="1">
      <alignment vertical="center"/>
    </xf>
    <xf numFmtId="0" fontId="0" fillId="10" borderId="0" xfId="0" applyFill="1"/>
    <xf numFmtId="0" fontId="2" fillId="10" borderId="6" xfId="0" applyFont="1" applyFill="1" applyBorder="1"/>
    <xf numFmtId="0" fontId="0" fillId="10" borderId="6" xfId="0" applyFill="1" applyBorder="1"/>
    <xf numFmtId="0" fontId="2" fillId="10" borderId="0" xfId="0" applyFont="1" applyFill="1"/>
    <xf numFmtId="0" fontId="0" fillId="6" borderId="2" xfId="0" applyFill="1" applyBorder="1"/>
    <xf numFmtId="0" fontId="8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7" fillId="2" borderId="0" xfId="0" applyFont="1" applyFill="1" applyAlignment="1">
      <alignment horizontal="center" vertical="center"/>
    </xf>
    <xf numFmtId="0" fontId="25" fillId="2" borderId="0" xfId="0" applyFont="1" applyFill="1" applyAlignment="1">
      <alignment vertical="center"/>
    </xf>
    <xf numFmtId="0" fontId="15" fillId="6" borderId="11" xfId="0" applyFont="1" applyFill="1" applyBorder="1" applyAlignment="1">
      <alignment horizontal="center"/>
    </xf>
    <xf numFmtId="165" fontId="0" fillId="2" borderId="0" xfId="0" applyNumberFormat="1" applyFill="1" applyAlignment="1">
      <alignment horizontal="center" vertical="center"/>
    </xf>
    <xf numFmtId="166" fontId="0" fillId="2" borderId="0" xfId="1" applyNumberFormat="1" applyFont="1" applyFill="1" applyBorder="1"/>
    <xf numFmtId="166" fontId="0" fillId="2" borderId="0" xfId="0" applyNumberFormat="1" applyFill="1"/>
    <xf numFmtId="0" fontId="8" fillId="2" borderId="0" xfId="0" applyFont="1" applyFill="1" applyAlignment="1">
      <alignment horizontal="center" vertical="center"/>
    </xf>
    <xf numFmtId="1" fontId="0" fillId="2" borderId="0" xfId="0" applyNumberFormat="1" applyFill="1" applyAlignment="1">
      <alignment horizontal="center" vertical="center"/>
    </xf>
    <xf numFmtId="1" fontId="0" fillId="2" borderId="0" xfId="0" applyNumberFormat="1" applyFill="1"/>
    <xf numFmtId="1" fontId="2" fillId="2" borderId="0" xfId="0" applyNumberFormat="1" applyFont="1" applyFill="1" applyAlignment="1">
      <alignment vertical="center"/>
    </xf>
    <xf numFmtId="0" fontId="26" fillId="2" borderId="0" xfId="0" applyFont="1" applyFill="1" applyAlignment="1">
      <alignment horizontal="center" vertical="center"/>
    </xf>
    <xf numFmtId="1" fontId="3" fillId="2" borderId="0" xfId="0" applyNumberFormat="1" applyFont="1" applyFill="1"/>
    <xf numFmtId="0" fontId="32" fillId="2" borderId="0" xfId="0" applyFont="1" applyFill="1"/>
    <xf numFmtId="0" fontId="31" fillId="2" borderId="0" xfId="0" applyFont="1" applyFill="1"/>
    <xf numFmtId="0" fontId="33" fillId="2" borderId="0" xfId="0" applyFont="1" applyFill="1" applyAlignment="1">
      <alignment horizontal="center" vertical="center"/>
    </xf>
    <xf numFmtId="0" fontId="42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11" fillId="2" borderId="0" xfId="0" applyFont="1" applyFill="1" applyAlignment="1">
      <alignment vertical="center"/>
    </xf>
    <xf numFmtId="0" fontId="13" fillId="2" borderId="0" xfId="0" applyFont="1" applyFill="1" applyAlignment="1">
      <alignment vertical="center"/>
    </xf>
    <xf numFmtId="0" fontId="44" fillId="2" borderId="0" xfId="0" applyFont="1" applyFill="1" applyAlignment="1">
      <alignment vertical="center"/>
    </xf>
    <xf numFmtId="0" fontId="13" fillId="2" borderId="0" xfId="0" applyFont="1" applyFill="1" applyAlignment="1">
      <alignment horizontal="center" vertical="center"/>
    </xf>
    <xf numFmtId="0" fontId="13" fillId="2" borderId="0" xfId="0" applyFont="1" applyFill="1" applyProtection="1">
      <protection locked="0"/>
    </xf>
    <xf numFmtId="0" fontId="45" fillId="2" borderId="0" xfId="0" applyFont="1" applyFill="1"/>
    <xf numFmtId="0" fontId="41" fillId="6" borderId="5" xfId="0" applyFont="1" applyFill="1" applyBorder="1" applyAlignment="1">
      <alignment horizontal="center"/>
    </xf>
    <xf numFmtId="0" fontId="47" fillId="6" borderId="0" xfId="0" applyFont="1" applyFill="1"/>
    <xf numFmtId="0" fontId="41" fillId="2" borderId="0" xfId="0" applyFont="1" applyFill="1"/>
    <xf numFmtId="0" fontId="41" fillId="6" borderId="0" xfId="0" applyFont="1" applyFill="1" applyAlignment="1">
      <alignment horizontal="center" vertical="center"/>
    </xf>
    <xf numFmtId="0" fontId="47" fillId="6" borderId="0" xfId="0" applyFont="1" applyFill="1" applyAlignment="1">
      <alignment horizontal="center"/>
    </xf>
    <xf numFmtId="0" fontId="48" fillId="6" borderId="11" xfId="0" applyFont="1" applyFill="1" applyBorder="1" applyAlignment="1">
      <alignment horizontal="center"/>
    </xf>
    <xf numFmtId="0" fontId="47" fillId="0" borderId="0" xfId="0" applyFont="1" applyAlignment="1">
      <alignment horizontal="left"/>
    </xf>
    <xf numFmtId="0" fontId="47" fillId="6" borderId="0" xfId="0" applyFont="1" applyFill="1" applyAlignment="1">
      <alignment vertical="center"/>
    </xf>
    <xf numFmtId="16" fontId="47" fillId="4" borderId="0" xfId="0" applyNumberFormat="1" applyFont="1" applyFill="1" applyAlignment="1">
      <alignment horizontal="center" vertical="center"/>
    </xf>
    <xf numFmtId="165" fontId="47" fillId="4" borderId="0" xfId="0" applyNumberFormat="1" applyFont="1" applyFill="1" applyAlignment="1">
      <alignment horizontal="center" vertical="center"/>
    </xf>
    <xf numFmtId="0" fontId="47" fillId="4" borderId="0" xfId="0" applyFont="1" applyFill="1" applyAlignment="1">
      <alignment horizontal="center" vertical="center"/>
    </xf>
    <xf numFmtId="0" fontId="47" fillId="8" borderId="4" xfId="0" applyFont="1" applyFill="1" applyBorder="1" applyAlignment="1" applyProtection="1">
      <alignment horizontal="center" vertical="center"/>
      <protection locked="0"/>
    </xf>
    <xf numFmtId="0" fontId="43" fillId="2" borderId="0" xfId="0" applyFont="1" applyFill="1"/>
    <xf numFmtId="0" fontId="49" fillId="2" borderId="0" xfId="0" applyFont="1" applyFill="1"/>
    <xf numFmtId="0" fontId="50" fillId="2" borderId="0" xfId="0" applyFont="1" applyFill="1"/>
    <xf numFmtId="0" fontId="49" fillId="2" borderId="0" xfId="0" applyFont="1" applyFill="1" applyAlignment="1">
      <alignment horizontal="left"/>
    </xf>
    <xf numFmtId="0" fontId="47" fillId="10" borderId="0" xfId="0" applyFont="1" applyFill="1"/>
    <xf numFmtId="0" fontId="47" fillId="6" borderId="0" xfId="0" applyFont="1" applyFill="1" applyAlignment="1">
      <alignment horizontal="right" vertical="center"/>
    </xf>
    <xf numFmtId="0" fontId="53" fillId="6" borderId="0" xfId="0" applyFont="1" applyFill="1" applyAlignment="1">
      <alignment horizontal="center"/>
    </xf>
    <xf numFmtId="1" fontId="2" fillId="3" borderId="4" xfId="0" applyNumberFormat="1" applyFont="1" applyFill="1" applyBorder="1" applyAlignment="1">
      <alignment horizontal="center" vertical="center"/>
    </xf>
    <xf numFmtId="1" fontId="2" fillId="4" borderId="4" xfId="0" applyNumberFormat="1" applyFont="1" applyFill="1" applyBorder="1" applyAlignment="1">
      <alignment horizontal="center" vertical="center"/>
    </xf>
    <xf numFmtId="0" fontId="0" fillId="6" borderId="33" xfId="0" applyFill="1" applyBorder="1"/>
    <xf numFmtId="0" fontId="0" fillId="6" borderId="26" xfId="0" applyFill="1" applyBorder="1"/>
    <xf numFmtId="0" fontId="46" fillId="6" borderId="11" xfId="0" applyFont="1" applyFill="1" applyBorder="1"/>
    <xf numFmtId="0" fontId="41" fillId="6" borderId="26" xfId="0" applyFont="1" applyFill="1" applyBorder="1" applyAlignment="1">
      <alignment horizontal="center" vertical="center"/>
    </xf>
    <xf numFmtId="0" fontId="0" fillId="11" borderId="3" xfId="0" applyFill="1" applyBorder="1"/>
    <xf numFmtId="0" fontId="2" fillId="11" borderId="0" xfId="0" applyFont="1" applyFill="1"/>
    <xf numFmtId="0" fontId="2" fillId="11" borderId="12" xfId="0" applyFont="1" applyFill="1" applyBorder="1"/>
    <xf numFmtId="0" fontId="2" fillId="11" borderId="6" xfId="0" applyFont="1" applyFill="1" applyBorder="1"/>
    <xf numFmtId="0" fontId="0" fillId="11" borderId="10" xfId="0" applyFill="1" applyBorder="1"/>
    <xf numFmtId="0" fontId="21" fillId="11" borderId="11" xfId="0" applyFont="1" applyFill="1" applyBorder="1"/>
    <xf numFmtId="0" fontId="0" fillId="11" borderId="2" xfId="0" applyFill="1" applyBorder="1"/>
    <xf numFmtId="49" fontId="21" fillId="11" borderId="3" xfId="0" applyNumberFormat="1" applyFont="1" applyFill="1" applyBorder="1" applyAlignment="1">
      <alignment horizontal="center"/>
    </xf>
    <xf numFmtId="0" fontId="13" fillId="0" borderId="0" xfId="0" applyFont="1"/>
    <xf numFmtId="0" fontId="57" fillId="2" borderId="0" xfId="0" applyFont="1" applyFill="1" applyAlignment="1">
      <alignment horizontal="right"/>
    </xf>
    <xf numFmtId="0" fontId="59" fillId="2" borderId="0" xfId="0" applyFont="1" applyFill="1"/>
    <xf numFmtId="0" fontId="55" fillId="2" borderId="0" xfId="0" applyFont="1" applyFill="1" applyAlignment="1">
      <alignment vertical="center"/>
    </xf>
    <xf numFmtId="0" fontId="23" fillId="2" borderId="0" xfId="0" applyFont="1" applyFill="1" applyAlignment="1">
      <alignment vertical="center" wrapText="1"/>
    </xf>
    <xf numFmtId="0" fontId="2" fillId="2" borderId="0" xfId="0" applyFont="1" applyFill="1"/>
    <xf numFmtId="16" fontId="47" fillId="2" borderId="0" xfId="0" applyNumberFormat="1" applyFont="1" applyFill="1" applyAlignment="1">
      <alignment horizontal="center" vertical="center"/>
    </xf>
    <xf numFmtId="165" fontId="47" fillId="2" borderId="0" xfId="0" applyNumberFormat="1" applyFont="1" applyFill="1" applyAlignment="1">
      <alignment horizontal="center" vertical="center"/>
    </xf>
    <xf numFmtId="0" fontId="47" fillId="2" borderId="0" xfId="0" applyFont="1" applyFill="1" applyAlignment="1">
      <alignment horizontal="center" vertical="center" wrapText="1"/>
    </xf>
    <xf numFmtId="0" fontId="47" fillId="2" borderId="0" xfId="0" applyFont="1" applyFill="1" applyAlignment="1" applyProtection="1">
      <alignment horizontal="center" vertical="center"/>
      <protection locked="0"/>
    </xf>
    <xf numFmtId="0" fontId="41" fillId="2" borderId="0" xfId="0" applyFont="1" applyFill="1" applyAlignment="1">
      <alignment horizontal="center" vertical="center"/>
    </xf>
    <xf numFmtId="0" fontId="47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2" fillId="2" borderId="38" xfId="0" applyFont="1" applyFill="1" applyBorder="1"/>
    <xf numFmtId="0" fontId="0" fillId="2" borderId="42" xfId="0" applyFill="1" applyBorder="1"/>
    <xf numFmtId="0" fontId="64" fillId="2" borderId="0" xfId="0" applyFont="1" applyFill="1"/>
    <xf numFmtId="0" fontId="47" fillId="2" borderId="0" xfId="0" applyFont="1" applyFill="1" applyAlignment="1">
      <alignment horizontal="center"/>
    </xf>
    <xf numFmtId="0" fontId="64" fillId="2" borderId="0" xfId="0" applyFont="1" applyFill="1" applyAlignment="1">
      <alignment vertical="center" wrapText="1"/>
    </xf>
    <xf numFmtId="0" fontId="53" fillId="2" borderId="0" xfId="0" applyFont="1" applyFill="1" applyAlignment="1">
      <alignment horizontal="center"/>
    </xf>
    <xf numFmtId="0" fontId="53" fillId="3" borderId="0" xfId="0" applyFont="1" applyFill="1" applyAlignment="1">
      <alignment horizontal="center"/>
    </xf>
    <xf numFmtId="0" fontId="65" fillId="2" borderId="0" xfId="0" applyFont="1" applyFill="1"/>
    <xf numFmtId="165" fontId="66" fillId="2" borderId="0" xfId="0" applyNumberFormat="1" applyFont="1" applyFill="1"/>
    <xf numFmtId="0" fontId="66" fillId="2" borderId="0" xfId="0" applyFont="1" applyFill="1" applyAlignment="1">
      <alignment horizontal="center" vertical="center"/>
    </xf>
    <xf numFmtId="0" fontId="66" fillId="2" borderId="0" xfId="0" applyFont="1" applyFill="1"/>
    <xf numFmtId="0" fontId="67" fillId="2" borderId="0" xfId="0" applyFont="1" applyFill="1"/>
    <xf numFmtId="0" fontId="3" fillId="6" borderId="0" xfId="0" applyFont="1" applyFill="1" applyAlignment="1">
      <alignment horizontal="center"/>
    </xf>
    <xf numFmtId="0" fontId="2" fillId="4" borderId="0" xfId="0" applyFont="1" applyFill="1" applyAlignment="1">
      <alignment horizontal="center" vertical="center"/>
    </xf>
    <xf numFmtId="0" fontId="64" fillId="2" borderId="0" xfId="0" applyFont="1" applyFill="1" applyAlignment="1">
      <alignment horizontal="center" vertical="center" wrapText="1"/>
    </xf>
    <xf numFmtId="0" fontId="47" fillId="2" borderId="0" xfId="0" applyFont="1" applyFill="1" applyAlignment="1">
      <alignment vertical="center" wrapText="1"/>
    </xf>
    <xf numFmtId="16" fontId="2" fillId="4" borderId="0" xfId="0" applyNumberFormat="1" applyFont="1" applyFill="1" applyAlignment="1">
      <alignment horizontal="center" vertical="center"/>
    </xf>
    <xf numFmtId="165" fontId="2" fillId="4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16" fontId="2" fillId="2" borderId="0" xfId="0" applyNumberFormat="1" applyFont="1" applyFill="1" applyAlignment="1">
      <alignment horizontal="center" vertical="center"/>
    </xf>
    <xf numFmtId="165" fontId="2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/>
    </xf>
    <xf numFmtId="0" fontId="2" fillId="2" borderId="0" xfId="0" applyFont="1" applyFill="1" applyAlignment="1" applyProtection="1">
      <alignment horizontal="center" vertical="center"/>
      <protection locked="0"/>
    </xf>
    <xf numFmtId="0" fontId="2" fillId="2" borderId="0" xfId="0" applyFont="1" applyFill="1" applyAlignment="1">
      <alignment horizontal="center" vertical="center"/>
    </xf>
    <xf numFmtId="16" fontId="47" fillId="13" borderId="0" xfId="0" applyNumberFormat="1" applyFont="1" applyFill="1" applyAlignment="1">
      <alignment horizontal="center" vertical="center"/>
    </xf>
    <xf numFmtId="165" fontId="47" fillId="13" borderId="0" xfId="0" applyNumberFormat="1" applyFont="1" applyFill="1" applyAlignment="1">
      <alignment horizontal="center" vertical="center"/>
    </xf>
    <xf numFmtId="0" fontId="47" fillId="13" borderId="0" xfId="0" applyFont="1" applyFill="1" applyAlignment="1">
      <alignment horizontal="center" vertical="center"/>
    </xf>
    <xf numFmtId="0" fontId="53" fillId="4" borderId="0" xfId="0" applyFont="1" applyFill="1" applyAlignment="1">
      <alignment horizontal="center"/>
    </xf>
    <xf numFmtId="0" fontId="47" fillId="4" borderId="4" xfId="0" applyFont="1" applyFill="1" applyBorder="1" applyAlignment="1" applyProtection="1">
      <alignment horizontal="center" vertical="center"/>
      <protection locked="0"/>
    </xf>
    <xf numFmtId="0" fontId="47" fillId="2" borderId="4" xfId="0" applyFont="1" applyFill="1" applyBorder="1" applyAlignment="1" applyProtection="1">
      <alignment horizontal="center" vertical="center"/>
      <protection locked="0"/>
    </xf>
    <xf numFmtId="0" fontId="3" fillId="4" borderId="0" xfId="0" applyFont="1" applyFill="1" applyAlignment="1">
      <alignment horizontal="center"/>
    </xf>
    <xf numFmtId="16" fontId="2" fillId="13" borderId="0" xfId="0" applyNumberFormat="1" applyFont="1" applyFill="1" applyAlignment="1">
      <alignment horizontal="center" vertical="center"/>
    </xf>
    <xf numFmtId="165" fontId="2" fillId="13" borderId="0" xfId="0" applyNumberFormat="1" applyFont="1" applyFill="1" applyAlignment="1">
      <alignment horizontal="center" vertical="center"/>
    </xf>
    <xf numFmtId="0" fontId="3" fillId="13" borderId="0" xfId="0" applyFont="1" applyFill="1" applyAlignment="1">
      <alignment horizontal="center"/>
    </xf>
    <xf numFmtId="0" fontId="2" fillId="13" borderId="0" xfId="0" applyFont="1" applyFill="1" applyAlignment="1">
      <alignment horizontal="center" vertical="center"/>
    </xf>
    <xf numFmtId="1" fontId="2" fillId="3" borderId="4" xfId="0" applyNumberFormat="1" applyFont="1" applyFill="1" applyBorder="1" applyAlignment="1">
      <alignment horizontal="center" vertical="center" wrapText="1"/>
    </xf>
    <xf numFmtId="1" fontId="2" fillId="4" borderId="4" xfId="0" applyNumberFormat="1" applyFont="1" applyFill="1" applyBorder="1" applyAlignment="1">
      <alignment horizontal="center" vertical="center" wrapText="1"/>
    </xf>
    <xf numFmtId="0" fontId="14" fillId="2" borderId="0" xfId="0" applyFont="1" applyFill="1" applyAlignment="1">
      <alignment horizontal="center" vertical="center"/>
    </xf>
    <xf numFmtId="0" fontId="2" fillId="14" borderId="4" xfId="0" applyFont="1" applyFill="1" applyBorder="1" applyAlignment="1" applyProtection="1">
      <alignment horizontal="center" vertical="center"/>
      <protection locked="0"/>
    </xf>
    <xf numFmtId="0" fontId="47" fillId="14" borderId="4" xfId="0" applyFont="1" applyFill="1" applyBorder="1" applyAlignment="1" applyProtection="1">
      <alignment horizontal="center" vertical="center"/>
      <protection locked="0"/>
    </xf>
    <xf numFmtId="0" fontId="47" fillId="14" borderId="0" xfId="0" applyFont="1" applyFill="1" applyAlignment="1" applyProtection="1">
      <alignment horizontal="center" vertical="center"/>
      <protection locked="0"/>
    </xf>
    <xf numFmtId="0" fontId="4" fillId="2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vertical="center" wrapText="1"/>
    </xf>
    <xf numFmtId="0" fontId="4" fillId="2" borderId="0" xfId="0" applyFont="1" applyFill="1" applyAlignment="1">
      <alignment vertical="center"/>
    </xf>
    <xf numFmtId="0" fontId="63" fillId="2" borderId="0" xfId="2" applyFont="1" applyFill="1" applyBorder="1" applyAlignment="1">
      <alignment horizontal="center" vertical="center"/>
    </xf>
    <xf numFmtId="0" fontId="88" fillId="2" borderId="0" xfId="0" applyFont="1" applyFill="1" applyAlignment="1">
      <alignment vertical="center"/>
    </xf>
    <xf numFmtId="0" fontId="89" fillId="2" borderId="0" xfId="0" applyFont="1" applyFill="1" applyAlignment="1">
      <alignment vertical="center"/>
    </xf>
    <xf numFmtId="0" fontId="49" fillId="2" borderId="0" xfId="0" applyFont="1" applyFill="1" applyAlignment="1">
      <alignment vertical="center"/>
    </xf>
    <xf numFmtId="0" fontId="20" fillId="2" borderId="46" xfId="2" applyFont="1" applyFill="1" applyBorder="1" applyAlignment="1">
      <alignment horizontal="center" vertical="center"/>
    </xf>
    <xf numFmtId="0" fontId="2" fillId="2" borderId="47" xfId="0" applyFont="1" applyFill="1" applyBorder="1"/>
    <xf numFmtId="0" fontId="34" fillId="2" borderId="0" xfId="0" applyFont="1" applyFill="1" applyAlignment="1">
      <alignment vertical="center"/>
    </xf>
    <xf numFmtId="0" fontId="35" fillId="2" borderId="0" xfId="0" applyFont="1" applyFill="1" applyAlignment="1">
      <alignment vertical="center"/>
    </xf>
    <xf numFmtId="0" fontId="91" fillId="2" borderId="0" xfId="0" applyFont="1" applyFill="1" applyAlignment="1">
      <alignment horizontal="center" vertical="center"/>
    </xf>
    <xf numFmtId="0" fontId="84" fillId="2" borderId="0" xfId="0" applyFont="1" applyFill="1"/>
    <xf numFmtId="0" fontId="85" fillId="2" borderId="0" xfId="0" applyFont="1" applyFill="1"/>
    <xf numFmtId="0" fontId="86" fillId="2" borderId="0" xfId="0" applyFont="1" applyFill="1"/>
    <xf numFmtId="0" fontId="4" fillId="2" borderId="1" xfId="0" applyFont="1" applyFill="1" applyBorder="1" applyAlignment="1">
      <alignment horizontal="center" vertical="center" wrapText="1"/>
    </xf>
    <xf numFmtId="0" fontId="62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6" fillId="3" borderId="1" xfId="0" applyFont="1" applyFill="1" applyBorder="1" applyAlignment="1">
      <alignment horizontal="center" vertical="center"/>
    </xf>
    <xf numFmtId="0" fontId="93" fillId="2" borderId="1" xfId="0" applyFont="1" applyFill="1" applyBorder="1"/>
    <xf numFmtId="0" fontId="94" fillId="2" borderId="1" xfId="0" applyFont="1" applyFill="1" applyBorder="1" applyAlignment="1">
      <alignment horizontal="center"/>
    </xf>
    <xf numFmtId="0" fontId="46" fillId="2" borderId="0" xfId="0" applyFont="1" applyFill="1" applyAlignment="1">
      <alignment vertical="center"/>
    </xf>
    <xf numFmtId="0" fontId="90" fillId="2" borderId="0" xfId="0" applyFont="1" applyFill="1"/>
    <xf numFmtId="0" fontId="42" fillId="2" borderId="0" xfId="0" applyFont="1" applyFill="1"/>
    <xf numFmtId="0" fontId="98" fillId="2" borderId="0" xfId="0" applyFont="1" applyFill="1" applyAlignment="1">
      <alignment vertical="center"/>
    </xf>
    <xf numFmtId="0" fontId="92" fillId="2" borderId="42" xfId="0" applyFont="1" applyFill="1" applyBorder="1" applyAlignment="1">
      <alignment horizontal="center" vertical="center"/>
    </xf>
    <xf numFmtId="0" fontId="92" fillId="2" borderId="0" xfId="0" applyFont="1" applyFill="1"/>
    <xf numFmtId="0" fontId="92" fillId="2" borderId="0" xfId="0" applyFont="1" applyFill="1" applyAlignment="1">
      <alignment horizontal="center" vertical="center"/>
    </xf>
    <xf numFmtId="0" fontId="101" fillId="2" borderId="38" xfId="0" applyFont="1" applyFill="1" applyBorder="1"/>
    <xf numFmtId="16" fontId="4" fillId="10" borderId="1" xfId="0" applyNumberFormat="1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18" fontId="4" fillId="10" borderId="1" xfId="0" applyNumberFormat="1" applyFont="1" applyFill="1" applyBorder="1" applyAlignment="1">
      <alignment horizontal="center" vertical="center" wrapText="1"/>
    </xf>
    <xf numFmtId="0" fontId="103" fillId="2" borderId="0" xfId="0" applyFont="1" applyFill="1"/>
    <xf numFmtId="0" fontId="4" fillId="3" borderId="48" xfId="0" applyFont="1" applyFill="1" applyBorder="1" applyAlignment="1">
      <alignment horizontal="center" vertical="center"/>
    </xf>
    <xf numFmtId="0" fontId="66" fillId="2" borderId="0" xfId="0" applyFont="1" applyFill="1" applyAlignment="1">
      <alignment vertical="center"/>
    </xf>
    <xf numFmtId="0" fontId="66" fillId="2" borderId="0" xfId="0" applyFont="1" applyFill="1" applyProtection="1">
      <protection locked="0"/>
    </xf>
    <xf numFmtId="0" fontId="4" fillId="10" borderId="1" xfId="0" applyFont="1" applyFill="1" applyBorder="1" applyAlignment="1">
      <alignment horizontal="center" vertical="center"/>
    </xf>
    <xf numFmtId="16" fontId="2" fillId="3" borderId="0" xfId="0" applyNumberFormat="1" applyFont="1" applyFill="1" applyAlignment="1">
      <alignment vertical="center"/>
    </xf>
    <xf numFmtId="165" fontId="2" fillId="3" borderId="0" xfId="0" applyNumberFormat="1" applyFont="1" applyFill="1" applyAlignment="1">
      <alignment vertical="center"/>
    </xf>
    <xf numFmtId="0" fontId="2" fillId="3" borderId="0" xfId="0" applyFont="1" applyFill="1" applyAlignment="1">
      <alignment vertical="center"/>
    </xf>
    <xf numFmtId="1" fontId="2" fillId="3" borderId="4" xfId="0" applyNumberFormat="1" applyFont="1" applyFill="1" applyBorder="1" applyAlignment="1">
      <alignment vertical="center"/>
    </xf>
    <xf numFmtId="0" fontId="2" fillId="3" borderId="5" xfId="0" applyFont="1" applyFill="1" applyBorder="1" applyAlignment="1">
      <alignment vertical="center"/>
    </xf>
    <xf numFmtId="16" fontId="2" fillId="4" borderId="0" xfId="0" applyNumberFormat="1" applyFont="1" applyFill="1" applyAlignment="1">
      <alignment vertical="center"/>
    </xf>
    <xf numFmtId="165" fontId="2" fillId="4" borderId="0" xfId="0" applyNumberFormat="1" applyFont="1" applyFill="1" applyAlignment="1">
      <alignment vertical="center"/>
    </xf>
    <xf numFmtId="0" fontId="2" fillId="4" borderId="0" xfId="0" applyFont="1" applyFill="1" applyAlignment="1">
      <alignment vertical="center"/>
    </xf>
    <xf numFmtId="1" fontId="2" fillId="4" borderId="4" xfId="0" applyNumberFormat="1" applyFont="1" applyFill="1" applyBorder="1" applyAlignment="1">
      <alignment vertical="center"/>
    </xf>
    <xf numFmtId="0" fontId="2" fillId="4" borderId="5" xfId="0" applyFont="1" applyFill="1" applyBorder="1" applyAlignment="1">
      <alignment vertical="center"/>
    </xf>
    <xf numFmtId="16" fontId="2" fillId="2" borderId="0" xfId="0" applyNumberFormat="1" applyFont="1" applyFill="1" applyAlignment="1">
      <alignment vertical="center"/>
    </xf>
    <xf numFmtId="165" fontId="2" fillId="2" borderId="0" xfId="0" applyNumberFormat="1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44" fillId="2" borderId="0" xfId="0" applyFont="1" applyFill="1" applyAlignment="1">
      <alignment horizontal="center" vertical="center"/>
    </xf>
    <xf numFmtId="0" fontId="106" fillId="2" borderId="0" xfId="0" applyFont="1" applyFill="1" applyAlignment="1">
      <alignment horizontal="right"/>
    </xf>
    <xf numFmtId="0" fontId="3" fillId="2" borderId="0" xfId="0" applyFont="1" applyFill="1" applyProtection="1">
      <protection locked="0"/>
    </xf>
    <xf numFmtId="0" fontId="72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 vertical="center"/>
    </xf>
    <xf numFmtId="16" fontId="66" fillId="2" borderId="0" xfId="0" applyNumberFormat="1" applyFont="1" applyFill="1"/>
    <xf numFmtId="0" fontId="107" fillId="2" borderId="0" xfId="0" applyFont="1" applyFill="1" applyAlignment="1">
      <alignment horizontal="center" vertical="center"/>
    </xf>
    <xf numFmtId="0" fontId="107" fillId="2" borderId="0" xfId="0" applyFont="1" applyFill="1"/>
    <xf numFmtId="0" fontId="3" fillId="0" borderId="0" xfId="0" applyFont="1"/>
    <xf numFmtId="0" fontId="70" fillId="2" borderId="46" xfId="2" applyFont="1" applyFill="1" applyBorder="1" applyAlignment="1">
      <alignment horizontal="center" vertical="center"/>
    </xf>
    <xf numFmtId="0" fontId="20" fillId="2" borderId="38" xfId="2" applyFont="1" applyFill="1" applyBorder="1" applyAlignment="1">
      <alignment horizontal="center" vertical="center"/>
    </xf>
    <xf numFmtId="0" fontId="70" fillId="2" borderId="38" xfId="2" applyFont="1" applyFill="1" applyBorder="1" applyAlignment="1">
      <alignment horizontal="center" vertical="center"/>
    </xf>
    <xf numFmtId="0" fontId="6" fillId="2" borderId="38" xfId="2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08" fillId="2" borderId="0" xfId="0" applyFont="1" applyFill="1" applyAlignment="1">
      <alignment vertical="center"/>
    </xf>
    <xf numFmtId="0" fontId="111" fillId="2" borderId="0" xfId="0" applyFont="1" applyFill="1"/>
    <xf numFmtId="0" fontId="75" fillId="2" borderId="0" xfId="0" applyFont="1" applyFill="1"/>
    <xf numFmtId="166" fontId="86" fillId="2" borderId="0" xfId="1" applyNumberFormat="1" applyFont="1" applyFill="1"/>
    <xf numFmtId="0" fontId="112" fillId="10" borderId="1" xfId="0" applyFont="1" applyFill="1" applyBorder="1" applyAlignment="1">
      <alignment horizontal="center" vertical="center" wrapText="1"/>
    </xf>
    <xf numFmtId="0" fontId="104" fillId="10" borderId="1" xfId="0" applyFont="1" applyFill="1" applyBorder="1" applyAlignment="1">
      <alignment horizontal="center" vertical="center" wrapText="1"/>
    </xf>
    <xf numFmtId="0" fontId="113" fillId="10" borderId="1" xfId="0" applyFont="1" applyFill="1" applyBorder="1" applyAlignment="1">
      <alignment horizontal="center" vertical="center" wrapText="1"/>
    </xf>
    <xf numFmtId="0" fontId="114" fillId="10" borderId="1" xfId="0" applyFont="1" applyFill="1" applyBorder="1" applyAlignment="1">
      <alignment horizontal="center" vertical="center" wrapText="1"/>
    </xf>
    <xf numFmtId="0" fontId="45" fillId="10" borderId="1" xfId="0" applyFont="1" applyFill="1" applyBorder="1" applyAlignment="1">
      <alignment horizontal="center" vertical="center" wrapText="1"/>
    </xf>
    <xf numFmtId="0" fontId="109" fillId="2" borderId="0" xfId="0" applyFont="1" applyFill="1" applyAlignment="1">
      <alignment horizontal="center"/>
    </xf>
    <xf numFmtId="16" fontId="104" fillId="10" borderId="1" xfId="0" applyNumberFormat="1" applyFont="1" applyFill="1" applyBorder="1" applyAlignment="1">
      <alignment horizontal="center" vertical="center" wrapText="1"/>
    </xf>
    <xf numFmtId="0" fontId="115" fillId="18" borderId="1" xfId="0" applyFont="1" applyFill="1" applyBorder="1" applyAlignment="1">
      <alignment horizontal="center" vertical="center" wrapText="1"/>
    </xf>
    <xf numFmtId="0" fontId="115" fillId="18" borderId="1" xfId="0" applyFont="1" applyFill="1" applyBorder="1" applyAlignment="1">
      <alignment horizontal="center" vertical="center"/>
    </xf>
    <xf numFmtId="0" fontId="104" fillId="10" borderId="1" xfId="0" applyFont="1" applyFill="1" applyBorder="1" applyAlignment="1">
      <alignment horizontal="left" vertical="center" wrapText="1"/>
    </xf>
    <xf numFmtId="16" fontId="115" fillId="17" borderId="1" xfId="0" applyNumberFormat="1" applyFont="1" applyFill="1" applyBorder="1" applyAlignment="1">
      <alignment horizontal="center" vertical="center" wrapText="1"/>
    </xf>
    <xf numFmtId="16" fontId="115" fillId="17" borderId="1" xfId="0" applyNumberFormat="1" applyFont="1" applyFill="1" applyBorder="1" applyAlignment="1">
      <alignment horizontal="center" vertical="center"/>
    </xf>
    <xf numFmtId="0" fontId="104" fillId="20" borderId="1" xfId="0" applyFont="1" applyFill="1" applyBorder="1" applyAlignment="1">
      <alignment horizontal="center" vertical="center" wrapText="1"/>
    </xf>
    <xf numFmtId="0" fontId="104" fillId="20" borderId="1" xfId="0" applyFont="1" applyFill="1" applyBorder="1" applyAlignment="1">
      <alignment horizontal="center" vertical="center"/>
    </xf>
    <xf numFmtId="18" fontId="104" fillId="10" borderId="1" xfId="0" applyNumberFormat="1" applyFont="1" applyFill="1" applyBorder="1" applyAlignment="1">
      <alignment horizontal="center" vertical="center"/>
    </xf>
    <xf numFmtId="18" fontId="104" fillId="10" borderId="1" xfId="0" applyNumberFormat="1" applyFont="1" applyFill="1" applyBorder="1" applyAlignment="1">
      <alignment horizontal="center" vertical="center" wrapText="1"/>
    </xf>
    <xf numFmtId="0" fontId="116" fillId="4" borderId="30" xfId="0" applyFont="1" applyFill="1" applyBorder="1" applyAlignment="1">
      <alignment horizontal="center" vertical="center" wrapText="1"/>
    </xf>
    <xf numFmtId="0" fontId="75" fillId="21" borderId="1" xfId="0" applyFont="1" applyFill="1" applyBorder="1" applyAlignment="1">
      <alignment wrapText="1"/>
    </xf>
    <xf numFmtId="0" fontId="116" fillId="22" borderId="30" xfId="0" applyFont="1" applyFill="1" applyBorder="1" applyAlignment="1">
      <alignment horizontal="center" vertical="center" wrapText="1"/>
    </xf>
    <xf numFmtId="0" fontId="75" fillId="4" borderId="1" xfId="0" applyFont="1" applyFill="1" applyBorder="1"/>
    <xf numFmtId="0" fontId="116" fillId="23" borderId="30" xfId="0" applyFont="1" applyFill="1" applyBorder="1" applyAlignment="1">
      <alignment horizontal="center" vertical="center" wrapText="1"/>
    </xf>
    <xf numFmtId="0" fontId="75" fillId="23" borderId="1" xfId="0" applyFont="1" applyFill="1" applyBorder="1"/>
    <xf numFmtId="0" fontId="4" fillId="19" borderId="27" xfId="0" applyFont="1" applyFill="1" applyBorder="1" applyAlignment="1">
      <alignment horizontal="center" vertical="center"/>
    </xf>
    <xf numFmtId="0" fontId="4" fillId="19" borderId="28" xfId="0" applyFont="1" applyFill="1" applyBorder="1" applyAlignment="1">
      <alignment horizontal="center" vertical="center"/>
    </xf>
    <xf numFmtId="0" fontId="4" fillId="19" borderId="29" xfId="0" applyFont="1" applyFill="1" applyBorder="1" applyAlignment="1">
      <alignment horizontal="center" vertical="center"/>
    </xf>
    <xf numFmtId="0" fontId="75" fillId="2" borderId="0" xfId="0" applyFont="1" applyFill="1" applyAlignment="1">
      <alignment wrapText="1"/>
    </xf>
    <xf numFmtId="0" fontId="116" fillId="15" borderId="30" xfId="0" applyFont="1" applyFill="1" applyBorder="1" applyAlignment="1">
      <alignment horizontal="center" vertical="center"/>
    </xf>
    <xf numFmtId="0" fontId="75" fillId="15" borderId="1" xfId="0" applyFont="1" applyFill="1" applyBorder="1" applyAlignment="1">
      <alignment wrapText="1"/>
    </xf>
    <xf numFmtId="0" fontId="104" fillId="15" borderId="1" xfId="0" applyFont="1" applyFill="1" applyBorder="1" applyAlignment="1">
      <alignment horizontal="center" vertical="center" wrapText="1"/>
    </xf>
    <xf numFmtId="0" fontId="119" fillId="2" borderId="49" xfId="0" applyFont="1" applyFill="1" applyBorder="1" applyAlignment="1">
      <alignment horizontal="center" vertical="center" wrapText="1"/>
    </xf>
    <xf numFmtId="0" fontId="119" fillId="2" borderId="46" xfId="0" applyFont="1" applyFill="1" applyBorder="1" applyAlignment="1">
      <alignment horizontal="center" vertical="center" wrapText="1"/>
    </xf>
    <xf numFmtId="0" fontId="120" fillId="2" borderId="0" xfId="0" applyFont="1" applyFill="1"/>
    <xf numFmtId="0" fontId="121" fillId="2" borderId="0" xfId="0" applyFont="1" applyFill="1" applyAlignment="1">
      <alignment vertical="center"/>
    </xf>
    <xf numFmtId="0" fontId="55" fillId="10" borderId="1" xfId="0" applyFont="1" applyFill="1" applyBorder="1" applyAlignment="1">
      <alignment horizontal="center" vertical="center" wrapText="1"/>
    </xf>
    <xf numFmtId="0" fontId="123" fillId="10" borderId="1" xfId="0" applyFont="1" applyFill="1" applyBorder="1" applyAlignment="1">
      <alignment horizontal="center" vertical="center" wrapText="1"/>
    </xf>
    <xf numFmtId="0" fontId="102" fillId="10" borderId="1" xfId="0" applyFont="1" applyFill="1" applyBorder="1"/>
    <xf numFmtId="16" fontId="104" fillId="15" borderId="1" xfId="0" applyNumberFormat="1" applyFont="1" applyFill="1" applyBorder="1" applyAlignment="1">
      <alignment horizontal="center" vertical="center" wrapText="1"/>
    </xf>
    <xf numFmtId="0" fontId="123" fillId="15" borderId="1" xfId="0" applyFont="1" applyFill="1" applyBorder="1" applyAlignment="1">
      <alignment horizontal="center" vertical="center" wrapText="1"/>
    </xf>
    <xf numFmtId="18" fontId="104" fillId="15" borderId="1" xfId="0" applyNumberFormat="1" applyFont="1" applyFill="1" applyBorder="1" applyAlignment="1">
      <alignment horizontal="center" vertical="center" wrapText="1"/>
    </xf>
    <xf numFmtId="0" fontId="45" fillId="15" borderId="1" xfId="0" applyFont="1" applyFill="1" applyBorder="1" applyAlignment="1">
      <alignment horizontal="center" vertical="center" wrapText="1"/>
    </xf>
    <xf numFmtId="0" fontId="118" fillId="2" borderId="0" xfId="0" applyFont="1" applyFill="1" applyAlignment="1">
      <alignment horizontal="center" vertical="center"/>
    </xf>
    <xf numFmtId="0" fontId="35" fillId="2" borderId="0" xfId="0" applyFont="1" applyFill="1" applyAlignment="1">
      <alignment horizontal="center" vertical="center"/>
    </xf>
    <xf numFmtId="0" fontId="90" fillId="2" borderId="0" xfId="0" applyFont="1" applyFill="1" applyAlignment="1">
      <alignment horizontal="center" wrapText="1"/>
    </xf>
    <xf numFmtId="0" fontId="90" fillId="2" borderId="0" xfId="0" applyFont="1" applyFill="1" applyAlignment="1">
      <alignment horizontal="center"/>
    </xf>
    <xf numFmtId="0" fontId="42" fillId="2" borderId="0" xfId="0" applyFont="1" applyFill="1" applyAlignment="1">
      <alignment horizontal="center"/>
    </xf>
    <xf numFmtId="0" fontId="75" fillId="2" borderId="10" xfId="0" applyFont="1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22" fillId="2" borderId="10" xfId="0" applyFont="1" applyFill="1" applyBorder="1" applyAlignment="1">
      <alignment horizontal="center" vertical="center"/>
    </xf>
    <xf numFmtId="0" fontId="22" fillId="2" borderId="12" xfId="0" applyFont="1" applyFill="1" applyBorder="1" applyAlignment="1">
      <alignment horizontal="center" vertical="center"/>
    </xf>
    <xf numFmtId="0" fontId="56" fillId="2" borderId="0" xfId="0" applyFont="1" applyFill="1" applyAlignment="1">
      <alignment horizontal="center"/>
    </xf>
    <xf numFmtId="0" fontId="32" fillId="2" borderId="0" xfId="0" applyFont="1" applyFill="1" applyAlignment="1">
      <alignment horizontal="center"/>
    </xf>
    <xf numFmtId="0" fontId="68" fillId="0" borderId="0" xfId="0" applyFont="1" applyAlignment="1">
      <alignment horizontal="center" vertical="center"/>
    </xf>
    <xf numFmtId="0" fontId="68" fillId="0" borderId="6" xfId="0" applyFont="1" applyBorder="1" applyAlignment="1">
      <alignment horizontal="center" vertical="center"/>
    </xf>
    <xf numFmtId="0" fontId="17" fillId="7" borderId="7" xfId="0" applyFont="1" applyFill="1" applyBorder="1" applyAlignment="1">
      <alignment horizontal="center" vertical="center"/>
    </xf>
    <xf numFmtId="0" fontId="17" fillId="7" borderId="8" xfId="0" applyFont="1" applyFill="1" applyBorder="1" applyAlignment="1">
      <alignment horizontal="center" vertical="center"/>
    </xf>
    <xf numFmtId="0" fontId="17" fillId="7" borderId="26" xfId="0" applyFont="1" applyFill="1" applyBorder="1" applyAlignment="1">
      <alignment horizontal="center"/>
    </xf>
    <xf numFmtId="0" fontId="17" fillId="7" borderId="0" xfId="0" applyFont="1" applyFill="1" applyAlignment="1">
      <alignment horizontal="center"/>
    </xf>
    <xf numFmtId="165" fontId="2" fillId="3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/>
    </xf>
    <xf numFmtId="0" fontId="2" fillId="8" borderId="10" xfId="0" applyFont="1" applyFill="1" applyBorder="1" applyAlignment="1" applyProtection="1">
      <alignment horizontal="center" vertical="center"/>
      <protection locked="0"/>
    </xf>
    <xf numFmtId="0" fontId="2" fillId="8" borderId="12" xfId="0" applyFont="1" applyFill="1" applyBorder="1" applyAlignment="1" applyProtection="1">
      <alignment horizontal="center" vertical="center"/>
      <protection locked="0"/>
    </xf>
    <xf numFmtId="0" fontId="0" fillId="6" borderId="0" xfId="0" applyFill="1" applyAlignment="1">
      <alignment horizontal="center" vertical="center"/>
    </xf>
    <xf numFmtId="16" fontId="2" fillId="3" borderId="0" xfId="0" applyNumberFormat="1" applyFont="1" applyFill="1" applyAlignment="1">
      <alignment horizontal="center" vertical="center"/>
    </xf>
    <xf numFmtId="0" fontId="9" fillId="5" borderId="10" xfId="0" applyFont="1" applyFill="1" applyBorder="1" applyAlignment="1">
      <alignment vertical="center" wrapText="1"/>
    </xf>
    <xf numFmtId="0" fontId="9" fillId="5" borderId="12" xfId="0" applyFont="1" applyFill="1" applyBorder="1" applyAlignment="1">
      <alignment vertical="center" wrapText="1"/>
    </xf>
    <xf numFmtId="0" fontId="10" fillId="6" borderId="10" xfId="0" applyFont="1" applyFill="1" applyBorder="1" applyAlignment="1">
      <alignment horizontal="center" vertical="center"/>
    </xf>
    <xf numFmtId="0" fontId="10" fillId="6" borderId="12" xfId="0" applyFont="1" applyFill="1" applyBorder="1" applyAlignment="1">
      <alignment horizontal="center" vertical="center"/>
    </xf>
    <xf numFmtId="0" fontId="14" fillId="6" borderId="10" xfId="0" applyFont="1" applyFill="1" applyBorder="1" applyAlignment="1">
      <alignment horizontal="center" vertical="center"/>
    </xf>
    <xf numFmtId="0" fontId="14" fillId="6" borderId="12" xfId="0" applyFont="1" applyFill="1" applyBorder="1" applyAlignment="1">
      <alignment horizontal="center" vertical="center"/>
    </xf>
    <xf numFmtId="0" fontId="11" fillId="6" borderId="10" xfId="0" applyFont="1" applyFill="1" applyBorder="1" applyAlignment="1">
      <alignment horizontal="center" vertical="center"/>
    </xf>
    <xf numFmtId="0" fontId="11" fillId="6" borderId="12" xfId="0" applyFont="1" applyFill="1" applyBorder="1" applyAlignment="1">
      <alignment horizontal="center" vertical="center"/>
    </xf>
    <xf numFmtId="16" fontId="2" fillId="3" borderId="0" xfId="0" applyNumberFormat="1" applyFont="1" applyFill="1" applyAlignment="1">
      <alignment horizontal="center" vertical="center" wrapText="1"/>
    </xf>
    <xf numFmtId="0" fontId="13" fillId="2" borderId="0" xfId="0" applyFont="1" applyFill="1" applyAlignment="1">
      <alignment horizontal="center"/>
    </xf>
    <xf numFmtId="0" fontId="13" fillId="2" borderId="31" xfId="0" applyFont="1" applyFill="1" applyBorder="1" applyAlignment="1">
      <alignment horizontal="center"/>
    </xf>
    <xf numFmtId="0" fontId="24" fillId="2" borderId="10" xfId="0" applyFont="1" applyFill="1" applyBorder="1" applyAlignment="1">
      <alignment horizontal="center" vertical="center"/>
    </xf>
    <xf numFmtId="0" fontId="24" fillId="2" borderId="12" xfId="0" applyFont="1" applyFill="1" applyBorder="1" applyAlignment="1">
      <alignment horizontal="center" vertical="center"/>
    </xf>
    <xf numFmtId="0" fontId="13" fillId="2" borderId="26" xfId="0" applyFont="1" applyFill="1" applyBorder="1" applyAlignment="1">
      <alignment horizontal="center"/>
    </xf>
    <xf numFmtId="0" fontId="13" fillId="2" borderId="32" xfId="0" applyFont="1" applyFill="1" applyBorder="1" applyAlignment="1">
      <alignment horizontal="center"/>
    </xf>
    <xf numFmtId="0" fontId="23" fillId="2" borderId="10" xfId="0" applyFont="1" applyFill="1" applyBorder="1" applyAlignment="1">
      <alignment horizontal="center" vertical="center"/>
    </xf>
    <xf numFmtId="0" fontId="23" fillId="2" borderId="12" xfId="0" applyFont="1" applyFill="1" applyBorder="1" applyAlignment="1">
      <alignment horizontal="center" vertical="center"/>
    </xf>
    <xf numFmtId="0" fontId="13" fillId="2" borderId="16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165" fontId="2" fillId="4" borderId="0" xfId="0" applyNumberFormat="1" applyFont="1" applyFill="1" applyAlignment="1">
      <alignment horizontal="center" vertical="center"/>
    </xf>
    <xf numFmtId="0" fontId="13" fillId="2" borderId="14" xfId="0" applyFont="1" applyFill="1" applyBorder="1" applyAlignment="1">
      <alignment horizontal="center" vertical="center"/>
    </xf>
    <xf numFmtId="0" fontId="13" fillId="2" borderId="15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" fontId="13" fillId="2" borderId="16" xfId="0" applyNumberFormat="1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 applyProtection="1">
      <alignment horizontal="center"/>
      <protection locked="0"/>
    </xf>
    <xf numFmtId="0" fontId="66" fillId="2" borderId="0" xfId="0" applyFont="1" applyFill="1" applyAlignment="1" applyProtection="1">
      <alignment horizontal="center"/>
      <protection locked="0"/>
    </xf>
    <xf numFmtId="0" fontId="2" fillId="3" borderId="5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8" borderId="10" xfId="0" applyFont="1" applyFill="1" applyBorder="1" applyAlignment="1" applyProtection="1">
      <alignment horizontal="center" vertical="center" wrapText="1"/>
      <protection locked="0"/>
    </xf>
    <xf numFmtId="0" fontId="2" fillId="8" borderId="12" xfId="0" applyFont="1" applyFill="1" applyBorder="1" applyAlignment="1" applyProtection="1">
      <alignment horizontal="center" vertical="center" wrapText="1"/>
      <protection locked="0"/>
    </xf>
    <xf numFmtId="165" fontId="21" fillId="3" borderId="0" xfId="0" applyNumberFormat="1" applyFont="1" applyFill="1" applyAlignment="1">
      <alignment horizontal="center" vertical="center" wrapText="1"/>
    </xf>
    <xf numFmtId="16" fontId="2" fillId="4" borderId="0" xfId="0" applyNumberFormat="1" applyFont="1" applyFill="1" applyAlignment="1">
      <alignment horizontal="center" vertical="center" wrapText="1"/>
    </xf>
    <xf numFmtId="165" fontId="21" fillId="4" borderId="0" xfId="0" applyNumberFormat="1" applyFont="1" applyFill="1" applyAlignment="1">
      <alignment horizontal="center" vertical="center"/>
    </xf>
    <xf numFmtId="165" fontId="2" fillId="4" borderId="0" xfId="0" applyNumberFormat="1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3" fillId="6" borderId="26" xfId="0" applyFont="1" applyFill="1" applyBorder="1" applyAlignment="1">
      <alignment horizontal="center"/>
    </xf>
    <xf numFmtId="0" fontId="75" fillId="2" borderId="10" xfId="0" applyFont="1" applyFill="1" applyBorder="1" applyAlignment="1">
      <alignment horizontal="center" vertical="center"/>
    </xf>
    <xf numFmtId="0" fontId="75" fillId="2" borderId="12" xfId="0" applyFont="1" applyFill="1" applyBorder="1" applyAlignment="1">
      <alignment horizontal="center" vertical="center"/>
    </xf>
    <xf numFmtId="0" fontId="69" fillId="0" borderId="0" xfId="0" applyFont="1" applyAlignment="1">
      <alignment horizontal="center" vertical="center"/>
    </xf>
    <xf numFmtId="0" fontId="69" fillId="0" borderId="6" xfId="0" applyFont="1" applyBorder="1" applyAlignment="1">
      <alignment horizontal="center" vertical="center"/>
    </xf>
    <xf numFmtId="0" fontId="3" fillId="6" borderId="5" xfId="0" applyFont="1" applyFill="1" applyBorder="1" applyAlignment="1">
      <alignment horizontal="center"/>
    </xf>
    <xf numFmtId="0" fontId="0" fillId="6" borderId="11" xfId="0" applyFill="1" applyBorder="1" applyAlignment="1">
      <alignment horizontal="center" vertical="center"/>
    </xf>
    <xf numFmtId="1" fontId="13" fillId="2" borderId="13" xfId="0" applyNumberFormat="1" applyFont="1" applyFill="1" applyBorder="1" applyAlignment="1">
      <alignment horizontal="center" vertical="center"/>
    </xf>
    <xf numFmtId="165" fontId="21" fillId="4" borderId="0" xfId="0" applyNumberFormat="1" applyFont="1" applyFill="1" applyAlignment="1">
      <alignment horizontal="center" vertical="center" wrapText="1"/>
    </xf>
    <xf numFmtId="0" fontId="13" fillId="2" borderId="0" xfId="0" applyFont="1" applyFill="1" applyAlignment="1" applyProtection="1">
      <alignment horizontal="center"/>
      <protection locked="0"/>
    </xf>
    <xf numFmtId="0" fontId="0" fillId="2" borderId="0" xfId="0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22" fillId="2" borderId="0" xfId="0" applyFont="1" applyFill="1" applyAlignment="1">
      <alignment horizontal="center" vertical="center"/>
    </xf>
    <xf numFmtId="0" fontId="23" fillId="2" borderId="0" xfId="0" applyFont="1" applyFill="1" applyAlignment="1">
      <alignment horizontal="center" vertical="center"/>
    </xf>
    <xf numFmtId="0" fontId="56" fillId="2" borderId="0" xfId="0" applyFont="1" applyFill="1" applyAlignment="1">
      <alignment horizontal="right"/>
    </xf>
    <xf numFmtId="0" fontId="105" fillId="2" borderId="0" xfId="0" applyFont="1" applyFill="1" applyAlignment="1">
      <alignment horizontal="center" vertical="center"/>
    </xf>
    <xf numFmtId="0" fontId="105" fillId="2" borderId="6" xfId="0" applyFont="1" applyFill="1" applyBorder="1" applyAlignment="1">
      <alignment horizontal="center" vertical="center"/>
    </xf>
    <xf numFmtId="0" fontId="0" fillId="2" borderId="10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19" fillId="4" borderId="1" xfId="0" applyFont="1" applyFill="1" applyBorder="1" applyAlignment="1">
      <alignment horizontal="center" vertical="center"/>
    </xf>
    <xf numFmtId="0" fontId="125" fillId="2" borderId="0" xfId="0" applyFont="1" applyFill="1" applyAlignment="1">
      <alignment horizontal="center"/>
    </xf>
    <xf numFmtId="0" fontId="109" fillId="2" borderId="0" xfId="0" applyFont="1" applyFill="1" applyAlignment="1">
      <alignment horizontal="center"/>
    </xf>
    <xf numFmtId="0" fontId="124" fillId="25" borderId="0" xfId="0" applyFont="1" applyFill="1" applyAlignment="1">
      <alignment horizontal="center" vertical="center"/>
    </xf>
    <xf numFmtId="0" fontId="110" fillId="2" borderId="0" xfId="0" applyFont="1" applyFill="1" applyAlignment="1">
      <alignment horizontal="center"/>
    </xf>
    <xf numFmtId="0" fontId="86" fillId="2" borderId="0" xfId="0" applyFont="1" applyFill="1" applyAlignment="1">
      <alignment horizontal="center"/>
    </xf>
    <xf numFmtId="0" fontId="103" fillId="2" borderId="50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119" fillId="15" borderId="1" xfId="0" applyFont="1" applyFill="1" applyBorder="1" applyAlignment="1">
      <alignment horizontal="center" vertical="center" wrapText="1"/>
    </xf>
    <xf numFmtId="0" fontId="104" fillId="19" borderId="43" xfId="0" applyFont="1" applyFill="1" applyBorder="1" applyAlignment="1">
      <alignment horizontal="center" vertical="center" wrapText="1"/>
    </xf>
    <xf numFmtId="0" fontId="102" fillId="19" borderId="39" xfId="0" applyFont="1" applyFill="1" applyBorder="1" applyAlignment="1">
      <alignment horizontal="center" vertical="center" wrapText="1"/>
    </xf>
    <xf numFmtId="0" fontId="102" fillId="19" borderId="40" xfId="0" applyFont="1" applyFill="1" applyBorder="1" applyAlignment="1">
      <alignment horizontal="center" vertical="center" wrapText="1"/>
    </xf>
    <xf numFmtId="0" fontId="102" fillId="19" borderId="41" xfId="0" applyFont="1" applyFill="1" applyBorder="1" applyAlignment="1">
      <alignment horizontal="center" vertical="center" wrapText="1"/>
    </xf>
    <xf numFmtId="0" fontId="26" fillId="3" borderId="48" xfId="0" applyFont="1" applyFill="1" applyBorder="1" applyAlignment="1">
      <alignment horizontal="center" vertical="center"/>
    </xf>
    <xf numFmtId="0" fontId="102" fillId="15" borderId="39" xfId="0" applyFont="1" applyFill="1" applyBorder="1" applyAlignment="1">
      <alignment horizontal="center" vertical="center" wrapText="1"/>
    </xf>
    <xf numFmtId="0" fontId="102" fillId="15" borderId="40" xfId="0" applyFont="1" applyFill="1" applyBorder="1" applyAlignment="1">
      <alignment horizontal="center" vertical="center" wrapText="1"/>
    </xf>
    <xf numFmtId="0" fontId="102" fillId="15" borderId="41" xfId="0" applyFont="1" applyFill="1" applyBorder="1" applyAlignment="1">
      <alignment horizontal="center" vertical="center" wrapText="1"/>
    </xf>
    <xf numFmtId="0" fontId="15" fillId="6" borderId="11" xfId="0" applyFont="1" applyFill="1" applyBorder="1" applyAlignment="1" applyProtection="1">
      <alignment horizontal="center" vertical="center"/>
      <protection locked="0"/>
    </xf>
    <xf numFmtId="0" fontId="2" fillId="5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/>
    </xf>
    <xf numFmtId="0" fontId="43" fillId="2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2" fillId="11" borderId="0" xfId="0" applyFont="1" applyFill="1" applyAlignment="1">
      <alignment horizontal="center" vertical="center" wrapText="1"/>
    </xf>
    <xf numFmtId="16" fontId="21" fillId="11" borderId="11" xfId="0" applyNumberFormat="1" applyFont="1" applyFill="1" applyBorder="1" applyAlignment="1" applyProtection="1">
      <alignment horizontal="center" vertical="center"/>
      <protection locked="0"/>
    </xf>
    <xf numFmtId="165" fontId="21" fillId="11" borderId="26" xfId="0" applyNumberFormat="1" applyFont="1" applyFill="1" applyBorder="1" applyAlignment="1">
      <alignment horizontal="center" vertical="center"/>
    </xf>
    <xf numFmtId="165" fontId="21" fillId="11" borderId="0" xfId="0" applyNumberFormat="1" applyFont="1" applyFill="1" applyAlignment="1">
      <alignment horizontal="center" vertical="center"/>
    </xf>
    <xf numFmtId="0" fontId="0" fillId="10" borderId="0" xfId="0" applyFill="1" applyAlignment="1">
      <alignment horizontal="center"/>
    </xf>
    <xf numFmtId="0" fontId="17" fillId="7" borderId="2" xfId="0" applyFont="1" applyFill="1" applyBorder="1" applyAlignment="1">
      <alignment horizontal="center" vertical="center"/>
    </xf>
    <xf numFmtId="0" fontId="17" fillId="7" borderId="3" xfId="0" applyFont="1" applyFill="1" applyBorder="1" applyAlignment="1">
      <alignment horizontal="center" vertical="center"/>
    </xf>
    <xf numFmtId="0" fontId="17" fillId="7" borderId="9" xfId="0" applyFont="1" applyFill="1" applyBorder="1" applyAlignment="1">
      <alignment horizontal="center" vertical="center"/>
    </xf>
    <xf numFmtId="0" fontId="27" fillId="9" borderId="0" xfId="0" applyFont="1" applyFill="1" applyAlignment="1">
      <alignment horizontal="center" vertical="center"/>
    </xf>
    <xf numFmtId="0" fontId="73" fillId="2" borderId="0" xfId="0" applyFont="1" applyFill="1" applyAlignment="1">
      <alignment horizontal="center"/>
    </xf>
    <xf numFmtId="0" fontId="38" fillId="8" borderId="20" xfId="0" applyFont="1" applyFill="1" applyBorder="1" applyAlignment="1">
      <alignment horizontal="center" vertical="center" wrapText="1"/>
    </xf>
    <xf numFmtId="0" fontId="38" fillId="8" borderId="21" xfId="0" applyFont="1" applyFill="1" applyBorder="1" applyAlignment="1">
      <alignment horizontal="center" vertical="center" wrapText="1"/>
    </xf>
    <xf numFmtId="0" fontId="38" fillId="8" borderId="22" xfId="0" applyFont="1" applyFill="1" applyBorder="1" applyAlignment="1">
      <alignment horizontal="center" vertical="center" wrapText="1"/>
    </xf>
    <xf numFmtId="0" fontId="38" fillId="8" borderId="23" xfId="0" applyFont="1" applyFill="1" applyBorder="1" applyAlignment="1">
      <alignment horizontal="center" vertical="center" wrapText="1"/>
    </xf>
    <xf numFmtId="0" fontId="38" fillId="8" borderId="24" xfId="0" applyFont="1" applyFill="1" applyBorder="1" applyAlignment="1">
      <alignment horizontal="center" vertical="center" wrapText="1"/>
    </xf>
    <xf numFmtId="0" fontId="38" fillId="8" borderId="25" xfId="0" applyFont="1" applyFill="1" applyBorder="1" applyAlignment="1">
      <alignment horizontal="center" vertical="center" wrapText="1"/>
    </xf>
    <xf numFmtId="0" fontId="74" fillId="2" borderId="0" xfId="0" applyFont="1" applyFill="1" applyAlignment="1">
      <alignment horizontal="center" vertical="center"/>
    </xf>
    <xf numFmtId="0" fontId="27" fillId="9" borderId="7" xfId="0" applyFont="1" applyFill="1" applyBorder="1" applyAlignment="1">
      <alignment horizontal="center" vertical="center"/>
    </xf>
    <xf numFmtId="0" fontId="27" fillId="9" borderId="8" xfId="0" applyFont="1" applyFill="1" applyBorder="1" applyAlignment="1">
      <alignment horizontal="center" vertical="center"/>
    </xf>
    <xf numFmtId="0" fontId="27" fillId="9" borderId="9" xfId="0" applyFont="1" applyFill="1" applyBorder="1" applyAlignment="1">
      <alignment horizontal="center" vertical="center"/>
    </xf>
    <xf numFmtId="0" fontId="4" fillId="8" borderId="17" xfId="0" applyFont="1" applyFill="1" applyBorder="1" applyAlignment="1">
      <alignment horizontal="center" vertical="center" wrapText="1"/>
    </xf>
    <xf numFmtId="0" fontId="4" fillId="8" borderId="19" xfId="0" applyFont="1" applyFill="1" applyBorder="1" applyAlignment="1">
      <alignment horizontal="center" vertical="center" wrapText="1"/>
    </xf>
    <xf numFmtId="0" fontId="4" fillId="8" borderId="18" xfId="0" applyFont="1" applyFill="1" applyBorder="1" applyAlignment="1">
      <alignment horizontal="center" vertical="center" wrapText="1"/>
    </xf>
    <xf numFmtId="16" fontId="21" fillId="6" borderId="26" xfId="0" applyNumberFormat="1" applyFont="1" applyFill="1" applyBorder="1" applyAlignment="1" applyProtection="1">
      <alignment horizontal="center" vertical="center"/>
      <protection locked="0"/>
    </xf>
    <xf numFmtId="165" fontId="2" fillId="12" borderId="0" xfId="0" applyNumberFormat="1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left"/>
    </xf>
    <xf numFmtId="0" fontId="12" fillId="7" borderId="7" xfId="0" applyFont="1" applyFill="1" applyBorder="1" applyAlignment="1">
      <alignment horizontal="center" vertical="center"/>
    </xf>
    <xf numFmtId="0" fontId="12" fillId="7" borderId="3" xfId="0" applyFont="1" applyFill="1" applyBorder="1" applyAlignment="1">
      <alignment horizontal="center" vertical="center"/>
    </xf>
    <xf numFmtId="0" fontId="12" fillId="7" borderId="8" xfId="0" applyFont="1" applyFill="1" applyBorder="1" applyAlignment="1">
      <alignment horizontal="center" vertical="center"/>
    </xf>
    <xf numFmtId="0" fontId="12" fillId="7" borderId="9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 wrapText="1"/>
    </xf>
    <xf numFmtId="0" fontId="4" fillId="5" borderId="19" xfId="0" applyFont="1" applyFill="1" applyBorder="1" applyAlignment="1">
      <alignment horizontal="center" vertical="center" wrapText="1"/>
    </xf>
    <xf numFmtId="0" fontId="4" fillId="5" borderId="18" xfId="0" applyFont="1" applyFill="1" applyBorder="1" applyAlignment="1">
      <alignment horizontal="center" vertical="center" wrapText="1"/>
    </xf>
    <xf numFmtId="0" fontId="76" fillId="2" borderId="27" xfId="0" applyFont="1" applyFill="1" applyBorder="1" applyAlignment="1">
      <alignment horizontal="center" vertical="center"/>
    </xf>
    <xf numFmtId="0" fontId="76" fillId="2" borderId="28" xfId="0" applyFont="1" applyFill="1" applyBorder="1" applyAlignment="1">
      <alignment horizontal="center" vertical="center"/>
    </xf>
    <xf numFmtId="0" fontId="76" fillId="2" borderId="29" xfId="0" applyFont="1" applyFill="1" applyBorder="1" applyAlignment="1">
      <alignment horizontal="center" vertical="center"/>
    </xf>
    <xf numFmtId="0" fontId="78" fillId="2" borderId="0" xfId="0" applyFont="1" applyFill="1" applyAlignment="1">
      <alignment horizontal="center" vertical="center"/>
    </xf>
    <xf numFmtId="0" fontId="78" fillId="2" borderId="6" xfId="0" applyFont="1" applyFill="1" applyBorder="1" applyAlignment="1">
      <alignment horizontal="center" vertical="center"/>
    </xf>
    <xf numFmtId="0" fontId="47" fillId="13" borderId="0" xfId="0" applyFont="1" applyFill="1" applyAlignment="1">
      <alignment horizontal="center" vertical="center" wrapText="1"/>
    </xf>
    <xf numFmtId="0" fontId="47" fillId="4" borderId="0" xfId="0" applyFont="1" applyFill="1" applyAlignment="1">
      <alignment horizontal="center" vertical="center" wrapText="1"/>
    </xf>
    <xf numFmtId="0" fontId="14" fillId="2" borderId="27" xfId="0" applyFont="1" applyFill="1" applyBorder="1" applyAlignment="1">
      <alignment horizontal="center" vertical="center"/>
    </xf>
    <xf numFmtId="0" fontId="14" fillId="2" borderId="28" xfId="0" applyFont="1" applyFill="1" applyBorder="1" applyAlignment="1">
      <alignment horizontal="center" vertical="center"/>
    </xf>
    <xf numFmtId="0" fontId="14" fillId="2" borderId="29" xfId="0" applyFont="1" applyFill="1" applyBorder="1" applyAlignment="1">
      <alignment horizontal="center" vertical="center"/>
    </xf>
    <xf numFmtId="0" fontId="47" fillId="4" borderId="0" xfId="0" applyFont="1" applyFill="1" applyAlignment="1">
      <alignment horizontal="center" vertical="center"/>
    </xf>
    <xf numFmtId="0" fontId="54" fillId="2" borderId="27" xfId="0" applyFont="1" applyFill="1" applyBorder="1" applyAlignment="1">
      <alignment horizontal="center" vertical="center"/>
    </xf>
    <xf numFmtId="0" fontId="54" fillId="2" borderId="28" xfId="0" applyFont="1" applyFill="1" applyBorder="1" applyAlignment="1">
      <alignment horizontal="center" vertical="center"/>
    </xf>
    <xf numFmtId="0" fontId="54" fillId="2" borderId="29" xfId="0" applyFont="1" applyFill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34" xfId="0" applyFont="1" applyFill="1" applyBorder="1" applyAlignment="1">
      <alignment horizontal="center" vertical="center" wrapText="1"/>
    </xf>
    <xf numFmtId="0" fontId="36" fillId="2" borderId="0" xfId="0" applyFont="1" applyFill="1" applyAlignment="1">
      <alignment horizontal="center" vertical="center"/>
    </xf>
    <xf numFmtId="0" fontId="37" fillId="2" borderId="0" xfId="0" applyFont="1" applyFill="1" applyAlignment="1">
      <alignment horizontal="center" vertical="center"/>
    </xf>
    <xf numFmtId="0" fontId="52" fillId="2" borderId="0" xfId="0" applyFont="1" applyFill="1" applyAlignment="1">
      <alignment horizontal="center" vertical="center"/>
    </xf>
    <xf numFmtId="0" fontId="77" fillId="2" borderId="0" xfId="0" applyFont="1" applyFill="1" applyAlignment="1">
      <alignment horizontal="center" vertical="center"/>
    </xf>
    <xf numFmtId="0" fontId="77" fillId="2" borderId="6" xfId="0" applyFont="1" applyFill="1" applyBorder="1" applyAlignment="1">
      <alignment horizontal="center" vertical="center"/>
    </xf>
    <xf numFmtId="0" fontId="4" fillId="2" borderId="35" xfId="0" applyFont="1" applyFill="1" applyBorder="1" applyAlignment="1">
      <alignment horizontal="center" vertical="center" wrapText="1"/>
    </xf>
    <xf numFmtId="0" fontId="4" fillId="2" borderId="36" xfId="0" applyFont="1" applyFill="1" applyBorder="1" applyAlignment="1">
      <alignment horizontal="center" vertical="center" wrapText="1"/>
    </xf>
    <xf numFmtId="0" fontId="4" fillId="2" borderId="37" xfId="0" applyFont="1" applyFill="1" applyBorder="1" applyAlignment="1">
      <alignment horizontal="center" vertical="center" wrapText="1"/>
    </xf>
    <xf numFmtId="0" fontId="64" fillId="2" borderId="0" xfId="0" applyFont="1" applyFill="1" applyAlignment="1">
      <alignment horizontal="center" vertical="center" wrapText="1"/>
    </xf>
    <xf numFmtId="0" fontId="39" fillId="2" borderId="0" xfId="0" applyFont="1" applyFill="1" applyAlignment="1">
      <alignment horizontal="center" vertical="center"/>
    </xf>
    <xf numFmtId="0" fontId="16" fillId="2" borderId="0" xfId="2" applyFill="1" applyAlignment="1">
      <alignment horizontal="center" vertical="center"/>
    </xf>
    <xf numFmtId="0" fontId="2" fillId="13" borderId="0" xfId="0" applyFont="1" applyFill="1" applyAlignment="1">
      <alignment horizontal="center" vertical="center" wrapText="1"/>
    </xf>
    <xf numFmtId="0" fontId="72" fillId="7" borderId="3" xfId="0" applyFont="1" applyFill="1" applyBorder="1" applyAlignment="1">
      <alignment horizontal="center" vertical="center"/>
    </xf>
    <xf numFmtId="0" fontId="80" fillId="2" borderId="0" xfId="0" applyFont="1" applyFill="1" applyAlignment="1">
      <alignment horizontal="center" vertical="center"/>
    </xf>
    <xf numFmtId="0" fontId="80" fillId="2" borderId="6" xfId="0" applyFont="1" applyFill="1" applyBorder="1" applyAlignment="1">
      <alignment horizontal="center" vertical="center"/>
    </xf>
    <xf numFmtId="0" fontId="55" fillId="2" borderId="27" xfId="0" applyFont="1" applyFill="1" applyBorder="1" applyAlignment="1">
      <alignment horizontal="center" vertical="center"/>
    </xf>
    <xf numFmtId="0" fontId="55" fillId="2" borderId="28" xfId="0" applyFont="1" applyFill="1" applyBorder="1" applyAlignment="1">
      <alignment horizontal="center" vertical="center"/>
    </xf>
    <xf numFmtId="0" fontId="55" fillId="2" borderId="29" xfId="0" applyFont="1" applyFill="1" applyBorder="1" applyAlignment="1">
      <alignment horizontal="center" vertical="center"/>
    </xf>
    <xf numFmtId="0" fontId="79" fillId="2" borderId="0" xfId="0" applyFont="1" applyFill="1" applyAlignment="1">
      <alignment horizontal="center" vertical="center"/>
    </xf>
    <xf numFmtId="0" fontId="79" fillId="2" borderId="6" xfId="0" applyFont="1" applyFill="1" applyBorder="1" applyAlignment="1">
      <alignment horizontal="center" vertical="center"/>
    </xf>
    <xf numFmtId="0" fontId="81" fillId="2" borderId="27" xfId="0" applyFont="1" applyFill="1" applyBorder="1" applyAlignment="1">
      <alignment horizontal="center" vertical="center"/>
    </xf>
    <xf numFmtId="0" fontId="81" fillId="2" borderId="28" xfId="0" applyFont="1" applyFill="1" applyBorder="1" applyAlignment="1">
      <alignment horizontal="center" vertical="center"/>
    </xf>
    <xf numFmtId="0" fontId="81" fillId="2" borderId="29" xfId="0" applyFont="1" applyFill="1" applyBorder="1" applyAlignment="1">
      <alignment horizontal="center" vertical="center"/>
    </xf>
    <xf numFmtId="0" fontId="82" fillId="2" borderId="0" xfId="0" applyFont="1" applyFill="1" applyAlignment="1">
      <alignment horizontal="center" vertical="center"/>
    </xf>
    <xf numFmtId="0" fontId="82" fillId="2" borderId="6" xfId="0" applyFont="1" applyFill="1" applyBorder="1" applyAlignment="1">
      <alignment horizontal="center" vertical="center"/>
    </xf>
    <xf numFmtId="0" fontId="51" fillId="2" borderId="0" xfId="0" applyFont="1" applyFill="1" applyAlignment="1">
      <alignment horizontal="center" vertical="center"/>
    </xf>
    <xf numFmtId="0" fontId="51" fillId="2" borderId="6" xfId="0" applyFont="1" applyFill="1" applyBorder="1" applyAlignment="1">
      <alignment horizontal="center" vertical="center"/>
    </xf>
    <xf numFmtId="0" fontId="75" fillId="0" borderId="44" xfId="0" applyFont="1" applyBorder="1" applyAlignment="1">
      <alignment horizontal="center"/>
    </xf>
    <xf numFmtId="0" fontId="75" fillId="0" borderId="43" xfId="0" applyFont="1" applyBorder="1" applyAlignment="1">
      <alignment horizontal="center"/>
    </xf>
    <xf numFmtId="0" fontId="75" fillId="0" borderId="45" xfId="0" applyFont="1" applyBorder="1" applyAlignment="1">
      <alignment horizontal="center"/>
    </xf>
    <xf numFmtId="0" fontId="83" fillId="0" borderId="39" xfId="0" applyFont="1" applyBorder="1" applyAlignment="1">
      <alignment horizontal="center"/>
    </xf>
    <xf numFmtId="0" fontId="83" fillId="0" borderId="40" xfId="0" applyFont="1" applyBorder="1" applyAlignment="1">
      <alignment horizontal="center"/>
    </xf>
    <xf numFmtId="0" fontId="83" fillId="0" borderId="41" xfId="0" applyFont="1" applyBorder="1" applyAlignment="1">
      <alignment horizontal="center"/>
    </xf>
    <xf numFmtId="0" fontId="71" fillId="2" borderId="0" xfId="0" applyFont="1" applyFill="1" applyAlignment="1">
      <alignment horizontal="center" vertical="center"/>
    </xf>
    <xf numFmtId="0" fontId="71" fillId="2" borderId="6" xfId="0" applyFont="1" applyFill="1" applyBorder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center"/>
    </xf>
    <xf numFmtId="0" fontId="41" fillId="6" borderId="0" xfId="0" applyFont="1" applyFill="1" applyAlignment="1">
      <alignment horizontal="center" vertical="center"/>
    </xf>
    <xf numFmtId="0" fontId="47" fillId="14" borderId="10" xfId="0" applyFont="1" applyFill="1" applyBorder="1" applyAlignment="1" applyProtection="1">
      <alignment horizontal="center" vertical="center"/>
      <protection locked="0"/>
    </xf>
    <xf numFmtId="0" fontId="47" fillId="14" borderId="12" xfId="0" applyFont="1" applyFill="1" applyBorder="1" applyAlignment="1" applyProtection="1">
      <alignment horizontal="center" vertical="center"/>
      <protection locked="0"/>
    </xf>
    <xf numFmtId="0" fontId="41" fillId="6" borderId="0" xfId="0" applyFont="1" applyFill="1" applyAlignment="1">
      <alignment horizontal="center"/>
    </xf>
    <xf numFmtId="0" fontId="47" fillId="10" borderId="0" xfId="0" applyFont="1" applyFill="1" applyAlignment="1">
      <alignment horizontal="center" vertical="center" wrapText="1"/>
    </xf>
    <xf numFmtId="0" fontId="48" fillId="6" borderId="11" xfId="0" applyFont="1" applyFill="1" applyBorder="1" applyAlignment="1" applyProtection="1">
      <alignment horizontal="center" vertical="center"/>
      <protection locked="0"/>
    </xf>
    <xf numFmtId="0" fontId="47" fillId="5" borderId="0" xfId="0" applyFont="1" applyFill="1" applyAlignment="1">
      <alignment horizontal="center" vertical="center" wrapText="1"/>
    </xf>
    <xf numFmtId="16" fontId="46" fillId="6" borderId="11" xfId="0" applyNumberFormat="1" applyFont="1" applyFill="1" applyBorder="1" applyAlignment="1" applyProtection="1">
      <alignment horizontal="center" vertical="center"/>
      <protection locked="0"/>
    </xf>
    <xf numFmtId="16" fontId="46" fillId="6" borderId="0" xfId="0" applyNumberFormat="1" applyFont="1" applyFill="1" applyAlignment="1" applyProtection="1">
      <alignment horizontal="center" vertical="center"/>
      <protection locked="0"/>
    </xf>
    <xf numFmtId="0" fontId="41" fillId="10" borderId="0" xfId="0" applyFont="1" applyFill="1" applyAlignment="1">
      <alignment horizontal="center"/>
    </xf>
    <xf numFmtId="0" fontId="38" fillId="14" borderId="0" xfId="0" applyFont="1" applyFill="1" applyAlignment="1">
      <alignment horizontal="center" vertical="center"/>
    </xf>
    <xf numFmtId="0" fontId="41" fillId="6" borderId="11" xfId="0" applyFont="1" applyFill="1" applyBorder="1" applyAlignment="1">
      <alignment horizontal="center" vertical="center"/>
    </xf>
    <xf numFmtId="0" fontId="47" fillId="6" borderId="0" xfId="0" applyFont="1" applyFill="1" applyAlignment="1">
      <alignment horizontal="center" vertical="center" wrapText="1"/>
    </xf>
    <xf numFmtId="0" fontId="47" fillId="6" borderId="0" xfId="0" applyFont="1" applyFill="1" applyAlignment="1">
      <alignment horizontal="left"/>
    </xf>
    <xf numFmtId="0" fontId="4" fillId="14" borderId="17" xfId="0" applyFont="1" applyFill="1" applyBorder="1" applyAlignment="1">
      <alignment horizontal="center" vertical="center" wrapText="1"/>
    </xf>
    <xf numFmtId="0" fontId="4" fillId="14" borderId="19" xfId="0" applyFont="1" applyFill="1" applyBorder="1" applyAlignment="1">
      <alignment horizontal="center" vertical="center" wrapText="1"/>
    </xf>
    <xf numFmtId="0" fontId="4" fillId="14" borderId="18" xfId="0" applyFont="1" applyFill="1" applyBorder="1" applyAlignment="1">
      <alignment horizontal="center" vertical="center" wrapText="1"/>
    </xf>
    <xf numFmtId="16" fontId="46" fillId="6" borderId="26" xfId="0" applyNumberFormat="1" applyFont="1" applyFill="1" applyBorder="1" applyAlignment="1" applyProtection="1">
      <alignment horizontal="center" vertical="center"/>
      <protection locked="0"/>
    </xf>
    <xf numFmtId="165" fontId="46" fillId="6" borderId="0" xfId="0" applyNumberFormat="1" applyFont="1" applyFill="1" applyAlignment="1" applyProtection="1">
      <alignment horizontal="center" vertical="center"/>
      <protection locked="0"/>
    </xf>
    <xf numFmtId="0" fontId="60" fillId="2" borderId="0" xfId="0" applyFont="1" applyFill="1" applyAlignment="1">
      <alignment horizontal="center" vertical="center"/>
    </xf>
    <xf numFmtId="0" fontId="61" fillId="2" borderId="0" xfId="0" applyFont="1" applyFill="1" applyAlignment="1">
      <alignment horizontal="center" vertical="center"/>
    </xf>
    <xf numFmtId="0" fontId="95" fillId="2" borderId="0" xfId="0" applyFont="1" applyFill="1" applyAlignment="1">
      <alignment horizontal="center" vertical="center"/>
    </xf>
    <xf numFmtId="0" fontId="96" fillId="2" borderId="0" xfId="0" applyFont="1" applyFill="1" applyAlignment="1">
      <alignment horizontal="center" vertical="center"/>
    </xf>
    <xf numFmtId="0" fontId="62" fillId="2" borderId="0" xfId="0" applyFont="1" applyFill="1" applyAlignment="1">
      <alignment horizontal="center" vertical="center"/>
    </xf>
    <xf numFmtId="0" fontId="2" fillId="2" borderId="39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41" xfId="0" applyFont="1" applyFill="1" applyBorder="1" applyAlignment="1">
      <alignment horizontal="center" vertical="center"/>
    </xf>
    <xf numFmtId="0" fontId="2" fillId="2" borderId="39" xfId="0" applyFont="1" applyFill="1" applyBorder="1" applyAlignment="1">
      <alignment horizontal="center"/>
    </xf>
    <xf numFmtId="0" fontId="2" fillId="2" borderId="40" xfId="0" applyFont="1" applyFill="1" applyBorder="1" applyAlignment="1">
      <alignment horizontal="center"/>
    </xf>
    <xf numFmtId="0" fontId="2" fillId="2" borderId="41" xfId="0" applyFont="1" applyFill="1" applyBorder="1" applyAlignment="1">
      <alignment horizontal="center"/>
    </xf>
    <xf numFmtId="0" fontId="97" fillId="2" borderId="0" xfId="0" applyFont="1" applyFill="1" applyAlignment="1">
      <alignment horizontal="center"/>
    </xf>
    <xf numFmtId="0" fontId="46" fillId="2" borderId="0" xfId="0" applyFont="1" applyFill="1" applyAlignment="1">
      <alignment horizontal="center" vertical="center"/>
    </xf>
    <xf numFmtId="0" fontId="87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wrapText="1"/>
    </xf>
    <xf numFmtId="0" fontId="99" fillId="2" borderId="0" xfId="0" applyFont="1" applyFill="1" applyAlignment="1">
      <alignment horizontal="center" vertical="center"/>
    </xf>
    <xf numFmtId="0" fontId="100" fillId="2" borderId="0" xfId="0" applyFont="1" applyFill="1" applyAlignment="1">
      <alignment horizontal="center" vertical="center" wrapText="1"/>
    </xf>
    <xf numFmtId="0" fontId="104" fillId="16" borderId="1" xfId="0" applyFont="1" applyFill="1" applyBorder="1" applyAlignment="1">
      <alignment horizontal="center" vertical="center"/>
    </xf>
    <xf numFmtId="0" fontId="104" fillId="15" borderId="1" xfId="0" applyFont="1" applyFill="1" applyBorder="1" applyAlignment="1">
      <alignment horizontal="center" vertical="center" wrapText="1"/>
    </xf>
    <xf numFmtId="0" fontId="36" fillId="2" borderId="0" xfId="0" applyFont="1" applyFill="1" applyAlignment="1">
      <alignment horizontal="center"/>
    </xf>
    <xf numFmtId="0" fontId="122" fillId="24" borderId="0" xfId="0" applyFont="1" applyFill="1" applyAlignment="1">
      <alignment horizontal="center" vertical="center"/>
    </xf>
    <xf numFmtId="0" fontId="117" fillId="24" borderId="0" xfId="0" applyFont="1" applyFill="1" applyAlignment="1">
      <alignment horizontal="center" vertical="center"/>
    </xf>
    <xf numFmtId="16" fontId="104" fillId="26" borderId="1" xfId="0" applyNumberFormat="1" applyFont="1" applyFill="1" applyBorder="1" applyAlignment="1">
      <alignment horizontal="center" vertical="center" wrapText="1"/>
    </xf>
    <xf numFmtId="0" fontId="55" fillId="26" borderId="1" xfId="0" applyFont="1" applyFill="1" applyBorder="1" applyAlignment="1">
      <alignment horizontal="center" vertical="center" wrapText="1"/>
    </xf>
    <xf numFmtId="18" fontId="104" fillId="26" borderId="1" xfId="0" applyNumberFormat="1" applyFont="1" applyFill="1" applyBorder="1" applyAlignment="1">
      <alignment horizontal="center" vertical="center" wrapText="1"/>
    </xf>
    <xf numFmtId="0" fontId="104" fillId="26" borderId="1" xfId="0" applyFont="1" applyFill="1" applyBorder="1" applyAlignment="1">
      <alignment horizontal="center" vertical="center" wrapText="1"/>
    </xf>
    <xf numFmtId="0" fontId="102" fillId="26" borderId="1" xfId="0" applyFont="1" applyFill="1" applyBorder="1"/>
  </cellXfs>
  <cellStyles count="3">
    <cellStyle name="Hipervínculo" xfId="2" builtinId="8"/>
    <cellStyle name="Moneda" xfId="1" builtinId="4"/>
    <cellStyle name="Normal" xfId="0" builtinId="0"/>
  </cellStyles>
  <dxfs count="459"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</dxfs>
  <tableStyles count="0" defaultTableStyle="TableStyleMedium2" defaultPivotStyle="PivotStyleLight16"/>
  <colors>
    <mruColors>
      <color rgb="FF0000CC"/>
      <color rgb="FF4D4D4D"/>
      <color rgb="FFFF9900"/>
      <color rgb="FF5F5F5F"/>
      <color rgb="FFCCCC00"/>
      <color rgb="FF006600"/>
      <color rgb="FFFDFEDA"/>
      <color rgb="FFFFFFFF"/>
      <color rgb="FFF9FB9D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png"/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jpeg"/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2.jp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jp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jpeg"/><Relationship Id="rId2" Type="http://schemas.openxmlformats.org/officeDocument/2006/relationships/image" Target="../media/image7.png"/><Relationship Id="rId1" Type="http://schemas.openxmlformats.org/officeDocument/2006/relationships/image" Target="../media/image2.jp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3406589</xdr:colOff>
      <xdr:row>1</xdr:row>
      <xdr:rowOff>29742</xdr:rowOff>
    </xdr:from>
    <xdr:to>
      <xdr:col>12</xdr:col>
      <xdr:colOff>4139</xdr:colOff>
      <xdr:row>7</xdr:row>
      <xdr:rowOff>445720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604" r="17613"/>
        <a:stretch/>
      </xdr:blipFill>
      <xdr:spPr>
        <a:xfrm>
          <a:off x="13231907" y="603483"/>
          <a:ext cx="2720444" cy="3248825"/>
        </a:xfrm>
        <a:prstGeom prst="rect">
          <a:avLst/>
        </a:prstGeom>
      </xdr:spPr>
    </xdr:pic>
    <xdr:clientData/>
  </xdr:twoCellAnchor>
  <xdr:twoCellAnchor editAs="oneCell">
    <xdr:from>
      <xdr:col>3</xdr:col>
      <xdr:colOff>17931</xdr:colOff>
      <xdr:row>0</xdr:row>
      <xdr:rowOff>0</xdr:rowOff>
    </xdr:from>
    <xdr:to>
      <xdr:col>4</xdr:col>
      <xdr:colOff>1308848</xdr:colOff>
      <xdr:row>4</xdr:row>
      <xdr:rowOff>136684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C2BF4ACE-C7E6-443D-A0BA-4998C5BFD8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1981202" y="0"/>
          <a:ext cx="1586752" cy="17592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21180</xdr:colOff>
      <xdr:row>15</xdr:row>
      <xdr:rowOff>93160</xdr:rowOff>
    </xdr:from>
    <xdr:to>
      <xdr:col>23</xdr:col>
      <xdr:colOff>21177</xdr:colOff>
      <xdr:row>19</xdr:row>
      <xdr:rowOff>91043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2713" y="3945493"/>
          <a:ext cx="4682064" cy="937683"/>
        </a:xfrm>
        <a:prstGeom prst="rect">
          <a:avLst/>
        </a:prstGeom>
      </xdr:spPr>
    </xdr:pic>
    <xdr:clientData/>
  </xdr:twoCellAnchor>
  <xdr:twoCellAnchor editAs="oneCell">
    <xdr:from>
      <xdr:col>11</xdr:col>
      <xdr:colOff>84667</xdr:colOff>
      <xdr:row>2</xdr:row>
      <xdr:rowOff>84667</xdr:rowOff>
    </xdr:from>
    <xdr:to>
      <xdr:col>12</xdr:col>
      <xdr:colOff>412750</xdr:colOff>
      <xdr:row>4</xdr:row>
      <xdr:rowOff>8138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6837892" y="84667"/>
          <a:ext cx="575733" cy="63784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137599</xdr:colOff>
      <xdr:row>18</xdr:row>
      <xdr:rowOff>37</xdr:rowOff>
    </xdr:from>
    <xdr:to>
      <xdr:col>22</xdr:col>
      <xdr:colOff>349262</xdr:colOff>
      <xdr:row>22</xdr:row>
      <xdr:rowOff>74120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93682" y="4243954"/>
          <a:ext cx="4571997" cy="931333"/>
        </a:xfrm>
        <a:prstGeom prst="rect">
          <a:avLst/>
        </a:prstGeom>
      </xdr:spPr>
    </xdr:pic>
    <xdr:clientData/>
  </xdr:twoCellAnchor>
  <xdr:twoCellAnchor editAs="oneCell">
    <xdr:from>
      <xdr:col>11</xdr:col>
      <xdr:colOff>84667</xdr:colOff>
      <xdr:row>2</xdr:row>
      <xdr:rowOff>84667</xdr:rowOff>
    </xdr:from>
    <xdr:to>
      <xdr:col>12</xdr:col>
      <xdr:colOff>412750</xdr:colOff>
      <xdr:row>4</xdr:row>
      <xdr:rowOff>92805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6837892" y="84667"/>
          <a:ext cx="575733" cy="63784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232850</xdr:colOff>
      <xdr:row>25</xdr:row>
      <xdr:rowOff>56</xdr:rowOff>
    </xdr:from>
    <xdr:to>
      <xdr:col>23</xdr:col>
      <xdr:colOff>232847</xdr:colOff>
      <xdr:row>29</xdr:row>
      <xdr:rowOff>84723</xdr:rowOff>
    </xdr:to>
    <xdr:pic>
      <xdr:nvPicPr>
        <xdr:cNvPr id="2" name="13 Imagen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17770" y="6149396"/>
          <a:ext cx="4678677" cy="930487"/>
        </a:xfrm>
        <a:prstGeom prst="rect">
          <a:avLst/>
        </a:prstGeom>
      </xdr:spPr>
    </xdr:pic>
    <xdr:clientData/>
  </xdr:twoCellAnchor>
  <xdr:twoCellAnchor editAs="oneCell">
    <xdr:from>
      <xdr:col>10</xdr:col>
      <xdr:colOff>1710267</xdr:colOff>
      <xdr:row>0</xdr:row>
      <xdr:rowOff>194733</xdr:rowOff>
    </xdr:from>
    <xdr:to>
      <xdr:col>13</xdr:col>
      <xdr:colOff>32210</xdr:colOff>
      <xdr:row>4</xdr:row>
      <xdr:rowOff>40011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2347" y="194733"/>
          <a:ext cx="1385183" cy="1430238"/>
        </a:xfrm>
        <a:prstGeom prst="rect">
          <a:avLst/>
        </a:prstGeom>
      </xdr:spPr>
    </xdr:pic>
    <xdr:clientData/>
  </xdr:twoCellAnchor>
  <xdr:twoCellAnchor editAs="oneCell">
    <xdr:from>
      <xdr:col>0</xdr:col>
      <xdr:colOff>203201</xdr:colOff>
      <xdr:row>0</xdr:row>
      <xdr:rowOff>406400</xdr:rowOff>
    </xdr:from>
    <xdr:to>
      <xdr:col>2</xdr:col>
      <xdr:colOff>133644</xdr:colOff>
      <xdr:row>3</xdr:row>
      <xdr:rowOff>283635</xdr:rowOff>
    </xdr:to>
    <xdr:pic>
      <xdr:nvPicPr>
        <xdr:cNvPr id="4" name="4 Imagen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203201" y="406400"/>
          <a:ext cx="966763" cy="10735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1524001</xdr:colOff>
      <xdr:row>0</xdr:row>
      <xdr:rowOff>0</xdr:rowOff>
    </xdr:from>
    <xdr:to>
      <xdr:col>8</xdr:col>
      <xdr:colOff>994682</xdr:colOff>
      <xdr:row>5</xdr:row>
      <xdr:rowOff>72486</xdr:rowOff>
    </xdr:to>
    <xdr:pic>
      <xdr:nvPicPr>
        <xdr:cNvPr id="3" name="Imagen 2" descr="Interfaz de usuario gráfica, Aplicación&#10;&#10;Descripción generada automáticamente">
          <a:extLst>
            <a:ext uri="{FF2B5EF4-FFF2-40B4-BE49-F238E27FC236}">
              <a16:creationId xmlns:a16="http://schemas.microsoft.com/office/drawing/2014/main" id="{D350B498-202C-4D9D-98C6-FD16EAE764D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604" r="17613"/>
        <a:stretch/>
      </xdr:blipFill>
      <xdr:spPr>
        <a:xfrm>
          <a:off x="13114021" y="0"/>
          <a:ext cx="2010318" cy="2213706"/>
        </a:xfrm>
        <a:prstGeom prst="rect">
          <a:avLst/>
        </a:prstGeom>
      </xdr:spPr>
    </xdr:pic>
    <xdr:clientData/>
  </xdr:twoCellAnchor>
  <xdr:twoCellAnchor editAs="oneCell">
    <xdr:from>
      <xdr:col>1</xdr:col>
      <xdr:colOff>522514</xdr:colOff>
      <xdr:row>0</xdr:row>
      <xdr:rowOff>76200</xdr:rowOff>
    </xdr:from>
    <xdr:to>
      <xdr:col>1</xdr:col>
      <xdr:colOff>2208438</xdr:colOff>
      <xdr:row>4</xdr:row>
      <xdr:rowOff>84312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BC6B9C2-0B88-4160-B0FA-6F6060EF3B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6028" y="76200"/>
          <a:ext cx="1685924" cy="1880455"/>
        </a:xfrm>
        <a:prstGeom prst="rect">
          <a:avLst/>
        </a:prstGeom>
      </xdr:spPr>
    </xdr:pic>
    <xdr:clientData/>
  </xdr:twoCellAnchor>
  <xdr:twoCellAnchor editAs="oneCell">
    <xdr:from>
      <xdr:col>10</xdr:col>
      <xdr:colOff>574220</xdr:colOff>
      <xdr:row>0</xdr:row>
      <xdr:rowOff>0</xdr:rowOff>
    </xdr:from>
    <xdr:to>
      <xdr:col>21</xdr:col>
      <xdr:colOff>43543</xdr:colOff>
      <xdr:row>5</xdr:row>
      <xdr:rowOff>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EB59C547-D6FC-4505-B7B3-8CD66118530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27" b="66533"/>
        <a:stretch/>
      </xdr:blipFill>
      <xdr:spPr>
        <a:xfrm>
          <a:off x="16750391" y="0"/>
          <a:ext cx="8156123" cy="214448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174742</xdr:colOff>
      <xdr:row>0</xdr:row>
      <xdr:rowOff>47625</xdr:rowOff>
    </xdr:from>
    <xdr:to>
      <xdr:col>16</xdr:col>
      <xdr:colOff>1483192</xdr:colOff>
      <xdr:row>3</xdr:row>
      <xdr:rowOff>125550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8785342" y="47625"/>
          <a:ext cx="1308450" cy="1440000"/>
        </a:xfrm>
        <a:prstGeom prst="rect">
          <a:avLst/>
        </a:prstGeom>
      </xdr:spPr>
    </xdr:pic>
    <xdr:clientData/>
  </xdr:twoCellAnchor>
  <xdr:twoCellAnchor editAs="oneCell">
    <xdr:from>
      <xdr:col>5</xdr:col>
      <xdr:colOff>314325</xdr:colOff>
      <xdr:row>12</xdr:row>
      <xdr:rowOff>155867</xdr:rowOff>
    </xdr:from>
    <xdr:to>
      <xdr:col>16</xdr:col>
      <xdr:colOff>523875</xdr:colOff>
      <xdr:row>17</xdr:row>
      <xdr:rowOff>133350</xdr:rowOff>
    </xdr:to>
    <xdr:pic>
      <xdr:nvPicPr>
        <xdr:cNvPr id="5" name="4 Imagen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52825" y="2908592"/>
          <a:ext cx="5772150" cy="1091908"/>
        </a:xfrm>
        <a:prstGeom prst="rect">
          <a:avLst/>
        </a:prstGeom>
      </xdr:spPr>
    </xdr:pic>
    <xdr:clientData/>
  </xdr:twoCellAnchor>
  <xdr:twoCellAnchor editAs="oneCell">
    <xdr:from>
      <xdr:col>17</xdr:col>
      <xdr:colOff>207645</xdr:colOff>
      <xdr:row>22</xdr:row>
      <xdr:rowOff>133350</xdr:rowOff>
    </xdr:from>
    <xdr:to>
      <xdr:col>19</xdr:col>
      <xdr:colOff>633101</xdr:colOff>
      <xdr:row>29</xdr:row>
      <xdr:rowOff>59460</xdr:rowOff>
    </xdr:to>
    <xdr:pic>
      <xdr:nvPicPr>
        <xdr:cNvPr id="6" name="5 Imagen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10807065" y="5787390"/>
          <a:ext cx="1210316" cy="132057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72391</xdr:colOff>
      <xdr:row>0</xdr:row>
      <xdr:rowOff>30480</xdr:rowOff>
    </xdr:from>
    <xdr:to>
      <xdr:col>3</xdr:col>
      <xdr:colOff>202214</xdr:colOff>
      <xdr:row>2</xdr:row>
      <xdr:rowOff>46560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1207771" y="30480"/>
          <a:ext cx="815623" cy="900000"/>
        </a:xfrm>
        <a:prstGeom prst="rect">
          <a:avLst/>
        </a:prstGeom>
      </xdr:spPr>
    </xdr:pic>
    <xdr:clientData/>
  </xdr:twoCellAnchor>
  <xdr:twoCellAnchor editAs="oneCell">
    <xdr:from>
      <xdr:col>16</xdr:col>
      <xdr:colOff>533401</xdr:colOff>
      <xdr:row>0</xdr:row>
      <xdr:rowOff>91440</xdr:rowOff>
    </xdr:from>
    <xdr:to>
      <xdr:col>16</xdr:col>
      <xdr:colOff>1918783</xdr:colOff>
      <xdr:row>3</xdr:row>
      <xdr:rowOff>175080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1601" y="91440"/>
          <a:ext cx="1385382" cy="14400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142875</xdr:colOff>
      <xdr:row>48</xdr:row>
      <xdr:rowOff>133350</xdr:rowOff>
    </xdr:from>
    <xdr:to>
      <xdr:col>12</xdr:col>
      <xdr:colOff>1469929</xdr:colOff>
      <xdr:row>55</xdr:row>
      <xdr:rowOff>171450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775" y="9877425"/>
          <a:ext cx="6756304" cy="1371600"/>
        </a:xfrm>
        <a:prstGeom prst="rect">
          <a:avLst/>
        </a:prstGeom>
      </xdr:spPr>
    </xdr:pic>
    <xdr:clientData/>
  </xdr:twoCellAnchor>
  <xdr:twoCellAnchor editAs="oneCell">
    <xdr:from>
      <xdr:col>14</xdr:col>
      <xdr:colOff>356137</xdr:colOff>
      <xdr:row>0</xdr:row>
      <xdr:rowOff>47625</xdr:rowOff>
    </xdr:from>
    <xdr:to>
      <xdr:col>16</xdr:col>
      <xdr:colOff>485775</xdr:colOff>
      <xdr:row>3</xdr:row>
      <xdr:rowOff>86137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7118887" y="47625"/>
          <a:ext cx="1272638" cy="1400587"/>
        </a:xfrm>
        <a:prstGeom prst="rect">
          <a:avLst/>
        </a:prstGeom>
      </xdr:spPr>
    </xdr:pic>
    <xdr:clientData/>
  </xdr:twoCellAnchor>
  <xdr:twoCellAnchor editAs="oneCell">
    <xdr:from>
      <xdr:col>2</xdr:col>
      <xdr:colOff>552450</xdr:colOff>
      <xdr:row>14</xdr:row>
      <xdr:rowOff>85726</xdr:rowOff>
    </xdr:from>
    <xdr:to>
      <xdr:col>14</xdr:col>
      <xdr:colOff>180975</xdr:colOff>
      <xdr:row>20</xdr:row>
      <xdr:rowOff>79680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7350" y="3895726"/>
          <a:ext cx="6010275" cy="1136954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1270000</xdr:colOff>
      <xdr:row>0</xdr:row>
      <xdr:rowOff>22226</xdr:rowOff>
    </xdr:from>
    <xdr:to>
      <xdr:col>16</xdr:col>
      <xdr:colOff>2470719</xdr:colOff>
      <xdr:row>2</xdr:row>
      <xdr:rowOff>460376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8413750" y="22226"/>
          <a:ext cx="1200719" cy="1327150"/>
        </a:xfrm>
        <a:prstGeom prst="rect">
          <a:avLst/>
        </a:prstGeom>
      </xdr:spPr>
    </xdr:pic>
    <xdr:clientData/>
  </xdr:twoCellAnchor>
  <xdr:twoCellAnchor editAs="oneCell">
    <xdr:from>
      <xdr:col>2</xdr:col>
      <xdr:colOff>628650</xdr:colOff>
      <xdr:row>23</xdr:row>
      <xdr:rowOff>28575</xdr:rowOff>
    </xdr:from>
    <xdr:to>
      <xdr:col>16</xdr:col>
      <xdr:colOff>114918</xdr:colOff>
      <xdr:row>30</xdr:row>
      <xdr:rowOff>9525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3550" y="5610225"/>
          <a:ext cx="6948576" cy="13144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133343</xdr:colOff>
      <xdr:row>0</xdr:row>
      <xdr:rowOff>0</xdr:rowOff>
    </xdr:from>
    <xdr:to>
      <xdr:col>1</xdr:col>
      <xdr:colOff>1979143</xdr:colOff>
      <xdr:row>4</xdr:row>
      <xdr:rowOff>250371</xdr:rowOff>
    </xdr:to>
    <xdr:pic>
      <xdr:nvPicPr>
        <xdr:cNvPr id="2" name="2 Imagen" descr="Un dibujo de un personaje animado&#10;&#10;Descripción generada automáticamente con confianza baja">
          <a:extLst>
            <a:ext uri="{FF2B5EF4-FFF2-40B4-BE49-F238E27FC236}">
              <a16:creationId xmlns:a16="http://schemas.microsoft.com/office/drawing/2014/main" id="{35DB7620-5B56-4C0E-8CB0-3CCE3BD1E5D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1032503" y="0"/>
          <a:ext cx="1845800" cy="2048691"/>
        </a:xfrm>
        <a:prstGeom prst="rect">
          <a:avLst/>
        </a:prstGeom>
      </xdr:spPr>
    </xdr:pic>
    <xdr:clientData/>
  </xdr:twoCellAnchor>
  <xdr:twoCellAnchor editAs="oneCell">
    <xdr:from>
      <xdr:col>7</xdr:col>
      <xdr:colOff>1524001</xdr:colOff>
      <xdr:row>0</xdr:row>
      <xdr:rowOff>0</xdr:rowOff>
    </xdr:from>
    <xdr:to>
      <xdr:col>8</xdr:col>
      <xdr:colOff>1332139</xdr:colOff>
      <xdr:row>5</xdr:row>
      <xdr:rowOff>148686</xdr:rowOff>
    </xdr:to>
    <xdr:pic>
      <xdr:nvPicPr>
        <xdr:cNvPr id="3" name="Imagen 2" descr="Interfaz de usuario gráfica, Aplicación&#10;&#10;Descripción generada automáticamente">
          <a:extLst>
            <a:ext uri="{FF2B5EF4-FFF2-40B4-BE49-F238E27FC236}">
              <a16:creationId xmlns:a16="http://schemas.microsoft.com/office/drawing/2014/main" id="{74D18DC8-1785-4FE7-8EEC-606ACEE590E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604" r="17613"/>
        <a:stretch/>
      </xdr:blipFill>
      <xdr:spPr>
        <a:xfrm>
          <a:off x="13114021" y="0"/>
          <a:ext cx="2010318" cy="221370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0</xdr:row>
      <xdr:rowOff>0</xdr:rowOff>
    </xdr:from>
    <xdr:to>
      <xdr:col>21</xdr:col>
      <xdr:colOff>22761</xdr:colOff>
      <xdr:row>5</xdr:row>
      <xdr:rowOff>21771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D6F0AA6-140C-454E-A480-96BB7D06295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73" b="66845"/>
        <a:stretch/>
      </xdr:blipFill>
      <xdr:spPr>
        <a:xfrm>
          <a:off x="16306800" y="0"/>
          <a:ext cx="8132618" cy="209005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133343</xdr:colOff>
      <xdr:row>0</xdr:row>
      <xdr:rowOff>0</xdr:rowOff>
    </xdr:from>
    <xdr:to>
      <xdr:col>1</xdr:col>
      <xdr:colOff>1979143</xdr:colOff>
      <xdr:row>4</xdr:row>
      <xdr:rowOff>250371</xdr:rowOff>
    </xdr:to>
    <xdr:pic>
      <xdr:nvPicPr>
        <xdr:cNvPr id="2" name="2 Imagen" descr="Un dibujo de un personaje animado&#10;&#10;Descripción generada automáticamente con confianza baja">
          <a:extLst>
            <a:ext uri="{FF2B5EF4-FFF2-40B4-BE49-F238E27FC236}">
              <a16:creationId xmlns:a16="http://schemas.microsoft.com/office/drawing/2014/main" id="{954A62FF-F915-40E4-B034-BF4239E04E5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1032503" y="0"/>
          <a:ext cx="1845800" cy="2048691"/>
        </a:xfrm>
        <a:prstGeom prst="rect">
          <a:avLst/>
        </a:prstGeom>
      </xdr:spPr>
    </xdr:pic>
    <xdr:clientData/>
  </xdr:twoCellAnchor>
  <xdr:twoCellAnchor editAs="oneCell">
    <xdr:from>
      <xdr:col>7</xdr:col>
      <xdr:colOff>1524001</xdr:colOff>
      <xdr:row>0</xdr:row>
      <xdr:rowOff>0</xdr:rowOff>
    </xdr:from>
    <xdr:to>
      <xdr:col>8</xdr:col>
      <xdr:colOff>1332139</xdr:colOff>
      <xdr:row>5</xdr:row>
      <xdr:rowOff>148686</xdr:rowOff>
    </xdr:to>
    <xdr:pic>
      <xdr:nvPicPr>
        <xdr:cNvPr id="3" name="Imagen 2" descr="Interfaz de usuario gráfica, Aplicación&#10;&#10;Descripción generada automáticamente">
          <a:extLst>
            <a:ext uri="{FF2B5EF4-FFF2-40B4-BE49-F238E27FC236}">
              <a16:creationId xmlns:a16="http://schemas.microsoft.com/office/drawing/2014/main" id="{62A10CE9-075D-402B-97F4-F9EBACF5F61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604" r="17613"/>
        <a:stretch/>
      </xdr:blipFill>
      <xdr:spPr>
        <a:xfrm>
          <a:off x="13114021" y="0"/>
          <a:ext cx="2010318" cy="221370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WILLIAM%20MALAVER/Dropbox/campeonato%202015/CAMPEONATO%20NACIONAL/TORNEOS%20NACIONALES/Nueva%20carpeta/Nacional%202016/NOVIEMBRE%202021%20FEME/FIXTURE%20FEME/4%20EQUIPOS%201%20GRUPO%20SOLO%20ID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WILLIAM%20MALAVER/Dropbox/campeonato%202015/CAMPEONATO%20NACIONAL/TORNEOS%20NACIONALES/Nueva%20carpeta/Nacional%202016/AGOSTO%202021%20GRANDES/FIXTURE%20TORNEO%20AGOSTO%202021/2012%202013%20FIXT%20AGO%207EQ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UPOS INFANTIL"/>
      <sheetName val="GRUPO A"/>
      <sheetName val="GRUPO B"/>
      <sheetName val="CUARTOS DE FINAL."/>
      <sheetName val="DEFINICION"/>
      <sheetName val="FINAL"/>
      <sheetName val="IMPRIMIR"/>
      <sheetName val="IMPRIMIR 2"/>
      <sheetName val="IMPRIMIR 3"/>
      <sheetName val="IMPRIMIR 3 (2)"/>
      <sheetName val="CUARTOS DE FINAL"/>
      <sheetName val="IMPRIMIR 4"/>
      <sheetName val="IMPRIMIR 5"/>
      <sheetName val="Hoja1"/>
      <sheetName val="SOLO IDA"/>
      <sheetName val="IMPRIMIR HOJA 1"/>
      <sheetName val="Hoja2 (2)"/>
      <sheetName val="Hoja2 (3)"/>
      <sheetName val="Hoja2 (4)"/>
      <sheetName val="IMPRIMIR HOJA 1 (2)"/>
      <sheetName val="Hoja1 (2)"/>
    </sheetNames>
    <sheetDataSet>
      <sheetData sheetId="0">
        <row r="1">
          <cell r="C1" t="str">
            <v xml:space="preserve">XVCampeonato Nacional de Fútbol </v>
          </cell>
        </row>
        <row r="3">
          <cell r="C3" t="str">
            <v>JUVENIL</v>
          </cell>
        </row>
        <row r="4">
          <cell r="C4" t="str">
            <v>2002 2003</v>
          </cell>
        </row>
        <row r="6">
          <cell r="D6" t="str">
            <v>GRUPO A</v>
          </cell>
        </row>
        <row r="7">
          <cell r="D7" t="str">
            <v>EMPRENDER F. C.</v>
          </cell>
        </row>
        <row r="8">
          <cell r="D8" t="str">
            <v>LA VILLA F. C.</v>
          </cell>
        </row>
        <row r="9">
          <cell r="D9" t="str">
            <v>CLUB ANGELES</v>
          </cell>
        </row>
        <row r="10">
          <cell r="D10" t="str">
            <v>CLUB DEPORTIVO LIBERTAD</v>
          </cell>
        </row>
      </sheetData>
      <sheetData sheetId="1"/>
      <sheetData sheetId="2">
        <row r="10">
          <cell r="Z10">
            <v>4</v>
          </cell>
          <cell r="AA10" t="str">
            <v>CANUTO F.C.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0.1</v>
          </cell>
          <cell r="AK10">
            <v>0.1</v>
          </cell>
        </row>
        <row r="12">
          <cell r="Z12">
            <v>3</v>
          </cell>
          <cell r="AA12" t="str">
            <v>HUITACA FUTBOL CLUB CHIA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0.2</v>
          </cell>
          <cell r="AK12">
            <v>0.2</v>
          </cell>
        </row>
        <row r="14">
          <cell r="Z14">
            <v>2</v>
          </cell>
          <cell r="AA14" t="str">
            <v>CLUB PROMOTOR DEPORTIVO SCORPION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0.3</v>
          </cell>
          <cell r="AK14">
            <v>0</v>
          </cell>
        </row>
        <row r="16">
          <cell r="Z16">
            <v>1</v>
          </cell>
          <cell r="AA16" t="e">
            <v>#REF!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0.4</v>
          </cell>
          <cell r="AK16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9">
          <cell r="A9">
            <v>44526</v>
          </cell>
        </row>
      </sheetData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UPOS PRE BABY"/>
      <sheetName val="GRUPO A"/>
      <sheetName val="Hoja2"/>
      <sheetName val="DEFINICION"/>
      <sheetName val="FINAL"/>
      <sheetName val="IMPRIMIR"/>
      <sheetName val="IMPRIMIR 2"/>
      <sheetName val="IMPRIMIR 3"/>
      <sheetName val="IMPRIMIR 4"/>
      <sheetName val="IMPRIMIR 5"/>
      <sheetName val="IMPRIMIR 6"/>
      <sheetName val="IMPRIMIR 7"/>
      <sheetName val="Hoja1"/>
    </sheetNames>
    <sheetDataSet>
      <sheetData sheetId="0" refreshError="1"/>
      <sheetData sheetId="1" refreshError="1">
        <row r="27">
          <cell r="G27">
            <v>1</v>
          </cell>
        </row>
        <row r="49">
          <cell r="G49"/>
          <cell r="I49"/>
        </row>
        <row r="50">
          <cell r="G50"/>
          <cell r="I50"/>
        </row>
        <row r="51">
          <cell r="G51">
            <v>0</v>
          </cell>
          <cell r="I51">
            <v>0</v>
          </cell>
        </row>
        <row r="52">
          <cell r="G52">
            <v>0</v>
          </cell>
          <cell r="I52">
            <v>0</v>
          </cell>
        </row>
        <row r="53">
          <cell r="G53"/>
          <cell r="I53"/>
        </row>
        <row r="56">
          <cell r="G56"/>
          <cell r="I56"/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mailto:soccermelgar@outlook.com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mailto:soccermelgar@outlook.com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mailto:soccermelgar@outlook.com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mailto:soccermelgar@outlook.com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-0.499984740745262"/>
    <pageSetUpPr fitToPage="1"/>
  </sheetPr>
  <dimension ref="A1:AB80"/>
  <sheetViews>
    <sheetView zoomScale="70" zoomScaleNormal="70" workbookViewId="0">
      <selection activeCell="E8" sqref="E8"/>
    </sheetView>
  </sheetViews>
  <sheetFormatPr baseColWidth="10" defaultColWidth="11.44140625" defaultRowHeight="14.4" x14ac:dyDescent="0.3"/>
  <cols>
    <col min="1" max="1" width="3.33203125" style="3" customWidth="1"/>
    <col min="2" max="2" width="12.88671875" style="3" customWidth="1"/>
    <col min="3" max="3" width="12.33203125" style="3" customWidth="1"/>
    <col min="4" max="4" width="4.33203125" style="3" customWidth="1"/>
    <col min="5" max="5" width="50.77734375" style="3" customWidth="1"/>
    <col min="6" max="6" width="4.44140625" style="3" customWidth="1"/>
    <col min="7" max="7" width="50.77734375" style="3" customWidth="1"/>
    <col min="8" max="8" width="4.44140625" style="3" customWidth="1"/>
    <col min="9" max="9" width="50.77734375" style="3" customWidth="1"/>
    <col min="10" max="10" width="4.33203125" style="3" customWidth="1"/>
    <col min="11" max="11" width="29.5546875" style="3" customWidth="1"/>
    <col min="12" max="12" width="4.6640625" style="3" customWidth="1"/>
    <col min="13" max="13" width="28.5546875" style="3" customWidth="1"/>
    <col min="14" max="14" width="12.44140625" style="3" bestFit="1" customWidth="1"/>
    <col min="15" max="15" width="15.6640625" style="3" customWidth="1"/>
    <col min="16" max="16" width="7.109375" style="3" customWidth="1"/>
    <col min="17" max="17" width="3.33203125" style="3" bestFit="1" customWidth="1"/>
    <col min="18" max="18" width="7.109375" style="3" customWidth="1"/>
    <col min="19" max="19" width="15.6640625" style="3" customWidth="1"/>
    <col min="20" max="20" width="13.6640625" style="3" customWidth="1"/>
    <col min="21" max="21" width="7.88671875" style="3" customWidth="1"/>
    <col min="22" max="22" width="8.6640625" style="3" customWidth="1"/>
    <col min="23" max="24" width="12.88671875" style="3" customWidth="1"/>
    <col min="25" max="25" width="17.88671875" style="3" bestFit="1" customWidth="1"/>
    <col min="26" max="26" width="3.33203125" style="3" bestFit="1" customWidth="1"/>
    <col min="27" max="27" width="17.88671875" style="3" customWidth="1"/>
    <col min="28" max="16384" width="11.44140625" style="3"/>
  </cols>
  <sheetData>
    <row r="1" spans="2:28" ht="45" customHeight="1" x14ac:dyDescent="0.3">
      <c r="B1" s="163"/>
      <c r="C1" s="163"/>
      <c r="D1" s="263" t="s">
        <v>164</v>
      </c>
      <c r="E1" s="263"/>
      <c r="F1" s="263"/>
      <c r="G1" s="263"/>
      <c r="H1" s="263"/>
      <c r="I1" s="263"/>
      <c r="J1" s="263"/>
      <c r="K1" s="263"/>
      <c r="L1" s="263"/>
      <c r="N1" s="56"/>
      <c r="O1" s="56"/>
    </row>
    <row r="2" spans="2:28" ht="30" customHeight="1" x14ac:dyDescent="0.3">
      <c r="B2" s="164"/>
      <c r="C2" s="164"/>
      <c r="D2" s="264" t="s">
        <v>110</v>
      </c>
      <c r="E2" s="264"/>
      <c r="F2" s="264"/>
      <c r="G2" s="264"/>
      <c r="H2" s="264"/>
      <c r="I2" s="264"/>
      <c r="J2" s="264"/>
      <c r="K2" s="264"/>
      <c r="L2" s="264"/>
      <c r="N2" s="56"/>
      <c r="O2" s="56"/>
    </row>
    <row r="3" spans="2:28" ht="30" customHeight="1" x14ac:dyDescent="0.7">
      <c r="B3" s="176"/>
      <c r="C3" s="176"/>
      <c r="D3" s="265" t="s">
        <v>156</v>
      </c>
      <c r="E3" s="266"/>
      <c r="F3" s="266"/>
      <c r="G3" s="266"/>
      <c r="H3" s="266"/>
      <c r="I3" s="266"/>
      <c r="J3" s="266"/>
      <c r="K3" s="266"/>
      <c r="L3" s="266"/>
      <c r="N3" s="56"/>
      <c r="O3" s="56"/>
    </row>
    <row r="4" spans="2:28" ht="21.75" customHeight="1" x14ac:dyDescent="0.45">
      <c r="B4" s="177"/>
      <c r="C4" s="177"/>
      <c r="D4" s="267" t="s">
        <v>165</v>
      </c>
      <c r="E4" s="267"/>
      <c r="F4" s="267"/>
      <c r="G4" s="267"/>
      <c r="H4" s="267"/>
      <c r="I4" s="267"/>
      <c r="J4" s="267"/>
      <c r="K4" s="267"/>
      <c r="L4" s="267"/>
      <c r="M4" s="56"/>
      <c r="N4" s="56"/>
      <c r="O4" s="56"/>
    </row>
    <row r="5" spans="2:28" ht="12.75" customHeight="1" thickBot="1" x14ac:dyDescent="0.4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U5" s="2"/>
    </row>
    <row r="6" spans="2:28" ht="30" customHeight="1" thickBot="1" x14ac:dyDescent="0.75">
      <c r="B6" s="2"/>
      <c r="C6"/>
      <c r="D6" s="4"/>
      <c r="E6" s="216" t="s">
        <v>0</v>
      </c>
      <c r="F6" s="214"/>
      <c r="G6" s="217" t="s">
        <v>45</v>
      </c>
      <c r="H6" s="161"/>
      <c r="I6" s="215" t="s">
        <v>107</v>
      </c>
      <c r="M6" s="101"/>
      <c r="U6" s="2"/>
    </row>
    <row r="7" spans="2:28" ht="97.2" customHeight="1" x14ac:dyDescent="0.35">
      <c r="B7" s="2"/>
      <c r="C7" s="1"/>
      <c r="D7" s="165"/>
      <c r="E7" s="252" t="s">
        <v>157</v>
      </c>
      <c r="F7" s="253"/>
      <c r="G7" s="252" t="s">
        <v>160</v>
      </c>
      <c r="H7" s="253"/>
      <c r="I7" s="252" t="s">
        <v>154</v>
      </c>
      <c r="U7" s="2"/>
    </row>
    <row r="8" spans="2:28" ht="97.2" customHeight="1" x14ac:dyDescent="0.35">
      <c r="B8" s="2"/>
      <c r="C8" s="1"/>
      <c r="D8" s="165"/>
      <c r="E8" s="252" t="s">
        <v>159</v>
      </c>
      <c r="F8" s="253"/>
      <c r="G8" s="252" t="s">
        <v>152</v>
      </c>
      <c r="H8" s="253"/>
      <c r="I8" s="252" t="s">
        <v>153</v>
      </c>
      <c r="M8" s="58"/>
      <c r="N8" s="2"/>
      <c r="U8" s="2"/>
    </row>
    <row r="9" spans="2:28" ht="97.2" customHeight="1" x14ac:dyDescent="0.35">
      <c r="B9" s="2"/>
      <c r="C9" s="1"/>
      <c r="D9" s="165"/>
      <c r="E9" s="252" t="s">
        <v>158</v>
      </c>
      <c r="F9" s="253"/>
      <c r="G9" s="252" t="s">
        <v>167</v>
      </c>
      <c r="H9" s="253"/>
      <c r="I9" s="252" t="s">
        <v>162</v>
      </c>
      <c r="K9" s="219">
        <v>2024</v>
      </c>
      <c r="N9" s="2"/>
      <c r="U9" s="2"/>
    </row>
    <row r="10" spans="2:28" ht="97.2" customHeight="1" x14ac:dyDescent="0.65">
      <c r="B10" s="2"/>
      <c r="C10" s="1"/>
      <c r="D10" s="165"/>
      <c r="E10" s="254"/>
      <c r="F10" s="254"/>
      <c r="G10" s="254"/>
      <c r="H10" s="255"/>
      <c r="I10" s="252" t="s">
        <v>163</v>
      </c>
      <c r="U10" s="2"/>
      <c r="W10" s="2"/>
      <c r="X10" s="2"/>
    </row>
    <row r="11" spans="2:28" ht="16.2" customHeight="1" x14ac:dyDescent="0.35">
      <c r="B11" s="2"/>
      <c r="C11" s="1"/>
      <c r="D11" s="165"/>
      <c r="E11" s="178"/>
      <c r="F11" s="178"/>
      <c r="G11" s="178"/>
      <c r="H11" s="178"/>
      <c r="L11" s="2"/>
      <c r="N11" s="2"/>
      <c r="O11" s="1"/>
      <c r="P11" s="1"/>
      <c r="U11" s="2"/>
      <c r="V11" s="2"/>
      <c r="W11" s="2"/>
      <c r="X11" s="2"/>
    </row>
    <row r="12" spans="2:28" ht="6" customHeight="1" x14ac:dyDescent="0.35">
      <c r="C12" s="1"/>
      <c r="D12" s="1"/>
      <c r="I12" s="1"/>
      <c r="L12" s="2"/>
      <c r="M12" s="2"/>
      <c r="N12" s="2"/>
      <c r="O12" s="1"/>
      <c r="P12" s="1"/>
      <c r="U12" s="2"/>
      <c r="V12" s="2"/>
      <c r="W12" s="2"/>
      <c r="X12" s="2"/>
    </row>
    <row r="13" spans="2:28" ht="66.75" customHeight="1" x14ac:dyDescent="0.35">
      <c r="C13" s="1"/>
      <c r="N13" s="2"/>
      <c r="V13" s="2"/>
      <c r="W13" s="2"/>
      <c r="X13" s="2"/>
    </row>
    <row r="14" spans="2:28" x14ac:dyDescent="0.3">
      <c r="O14" s="1"/>
      <c r="P14" s="1"/>
      <c r="Q14" s="1"/>
      <c r="R14" s="1"/>
      <c r="S14" s="1"/>
      <c r="T14" s="1"/>
      <c r="U14" s="1"/>
      <c r="V14" s="6"/>
      <c r="W14" s="6"/>
      <c r="X14" s="6"/>
      <c r="Y14" s="1"/>
      <c r="Z14" s="1"/>
      <c r="AA14" s="45"/>
      <c r="AB14" s="1"/>
    </row>
    <row r="15" spans="2:28" x14ac:dyDescent="0.3">
      <c r="U15" s="1"/>
      <c r="V15" s="6"/>
      <c r="W15" s="6"/>
      <c r="X15" s="6"/>
    </row>
    <row r="16" spans="2:28" x14ac:dyDescent="0.3">
      <c r="U16" s="1"/>
      <c r="V16" s="6"/>
      <c r="W16" s="6"/>
      <c r="X16" s="6"/>
      <c r="Y16" s="1"/>
      <c r="Z16" s="1"/>
      <c r="AA16" s="45"/>
      <c r="AB16" s="1"/>
    </row>
    <row r="17" spans="2:28" x14ac:dyDescent="0.3">
      <c r="B17" s="6"/>
      <c r="C17" s="1"/>
      <c r="D17" s="1"/>
      <c r="E17" s="1"/>
      <c r="F17" s="1"/>
      <c r="G17" s="1"/>
      <c r="H17" s="1"/>
      <c r="I17" s="1"/>
      <c r="J17" s="1"/>
      <c r="K17" s="1"/>
      <c r="O17" s="1"/>
      <c r="P17" s="1"/>
      <c r="Q17" s="1"/>
      <c r="R17" s="1"/>
      <c r="S17" s="1"/>
      <c r="T17" s="1"/>
      <c r="U17" s="1"/>
      <c r="V17" s="6"/>
      <c r="W17" s="6"/>
      <c r="X17" s="6"/>
    </row>
    <row r="18" spans="2:28" x14ac:dyDescent="0.3">
      <c r="U18" s="1"/>
    </row>
    <row r="19" spans="2:28" x14ac:dyDescent="0.3">
      <c r="U19" s="1"/>
    </row>
    <row r="20" spans="2:28" x14ac:dyDescent="0.3">
      <c r="B20" s="6"/>
      <c r="C20" s="1"/>
      <c r="D20" s="1"/>
      <c r="E20" s="1"/>
      <c r="F20" s="1"/>
      <c r="G20" s="1"/>
      <c r="H20" s="1"/>
      <c r="I20" s="1"/>
      <c r="J20" s="1"/>
      <c r="O20" s="1"/>
      <c r="P20" s="1"/>
      <c r="Q20" s="1"/>
      <c r="R20" s="1"/>
      <c r="S20" s="1"/>
      <c r="U20" s="1"/>
    </row>
    <row r="21" spans="2:28" ht="18" x14ac:dyDescent="0.35">
      <c r="U21" s="1"/>
      <c r="V21" s="2"/>
    </row>
    <row r="22" spans="2:28" x14ac:dyDescent="0.3">
      <c r="U22" s="1"/>
      <c r="W22" s="6"/>
      <c r="X22" s="6"/>
      <c r="AB22" s="1"/>
    </row>
    <row r="23" spans="2:28" x14ac:dyDescent="0.3">
      <c r="B23" s="6"/>
      <c r="C23" s="1"/>
      <c r="D23" s="1"/>
      <c r="E23" s="1"/>
      <c r="F23" s="1"/>
      <c r="G23" s="1"/>
      <c r="H23" s="1"/>
      <c r="I23" s="1"/>
      <c r="J23" s="1"/>
      <c r="K23" s="1"/>
      <c r="N23" s="6"/>
      <c r="O23" s="1"/>
      <c r="P23" s="1"/>
      <c r="Q23" s="1"/>
      <c r="R23" s="1"/>
      <c r="S23" s="1"/>
      <c r="T23" s="1"/>
      <c r="U23" s="1"/>
      <c r="Z23" s="1"/>
    </row>
    <row r="24" spans="2:28" ht="18" x14ac:dyDescent="0.35">
      <c r="B24" s="2"/>
      <c r="C24" s="1"/>
      <c r="D24" s="1"/>
      <c r="E24" s="1"/>
      <c r="F24" s="1"/>
      <c r="G24" s="1"/>
      <c r="H24" s="1"/>
      <c r="I24" s="1"/>
      <c r="J24" s="1"/>
      <c r="K24" s="1"/>
      <c r="N24" s="2"/>
      <c r="O24" s="1"/>
      <c r="P24" s="1"/>
      <c r="Q24" s="1"/>
      <c r="R24" s="1"/>
      <c r="S24" s="1"/>
      <c r="T24" s="1"/>
      <c r="U24" s="1"/>
      <c r="V24" s="2"/>
    </row>
    <row r="25" spans="2:28" x14ac:dyDescent="0.3">
      <c r="O25" s="1"/>
      <c r="P25" s="1"/>
      <c r="Q25" s="1"/>
      <c r="R25" s="1"/>
      <c r="S25" s="1"/>
      <c r="T25" s="1"/>
      <c r="U25" s="1"/>
      <c r="W25" s="6"/>
      <c r="X25" s="6"/>
      <c r="AB25" s="1"/>
    </row>
    <row r="26" spans="2:28" x14ac:dyDescent="0.3">
      <c r="M26" s="1"/>
      <c r="N26" s="6"/>
      <c r="O26" s="1"/>
      <c r="P26" s="1"/>
      <c r="Q26" s="1"/>
      <c r="R26" s="1"/>
      <c r="S26" s="45"/>
      <c r="T26" s="1"/>
      <c r="U26" s="1"/>
    </row>
    <row r="27" spans="2:28" x14ac:dyDescent="0.3">
      <c r="B27" s="6"/>
      <c r="C27" s="1"/>
      <c r="D27" s="1"/>
      <c r="E27" s="1"/>
      <c r="F27" s="1"/>
      <c r="G27" s="1"/>
      <c r="H27" s="1"/>
      <c r="I27" s="1"/>
      <c r="J27" s="1"/>
      <c r="K27" s="1"/>
      <c r="M27" s="1"/>
      <c r="N27" s="6"/>
      <c r="O27" s="45"/>
      <c r="P27" s="45"/>
      <c r="Q27" s="1"/>
      <c r="R27" s="1"/>
      <c r="S27" s="1"/>
      <c r="T27" s="1"/>
      <c r="U27" s="1"/>
    </row>
    <row r="28" spans="2:28" x14ac:dyDescent="0.3">
      <c r="M28" s="1"/>
      <c r="N28" s="6"/>
      <c r="O28" s="45"/>
      <c r="P28" s="45"/>
      <c r="Q28" s="1"/>
      <c r="R28" s="1"/>
      <c r="S28" s="1"/>
      <c r="U28" s="1"/>
    </row>
    <row r="29" spans="2:28" x14ac:dyDescent="0.3">
      <c r="M29" s="1"/>
      <c r="N29" s="6"/>
      <c r="O29" s="45"/>
      <c r="P29" s="45"/>
      <c r="Q29" s="1"/>
      <c r="R29" s="1"/>
      <c r="S29" s="45"/>
      <c r="T29" s="1"/>
      <c r="U29" s="1"/>
      <c r="X29" s="46"/>
    </row>
    <row r="30" spans="2:28" x14ac:dyDescent="0.3">
      <c r="K30" s="1"/>
      <c r="M30" s="1"/>
      <c r="N30" s="6"/>
      <c r="O30" s="45"/>
      <c r="P30" s="45"/>
      <c r="Q30" s="1"/>
      <c r="R30" s="1"/>
      <c r="S30" s="1"/>
      <c r="T30" s="1"/>
    </row>
    <row r="34" spans="1:24" x14ac:dyDescent="0.3">
      <c r="N34" s="1"/>
      <c r="O34" s="1"/>
      <c r="P34" s="1"/>
    </row>
    <row r="35" spans="1:24" x14ac:dyDescent="0.3">
      <c r="N35" s="1"/>
      <c r="O35" s="1"/>
      <c r="P35" s="1"/>
    </row>
    <row r="36" spans="1:24" x14ac:dyDescent="0.3">
      <c r="N36" s="1"/>
      <c r="O36" s="1"/>
      <c r="P36" s="1"/>
    </row>
    <row r="37" spans="1:24" ht="25.2" x14ac:dyDescent="0.45">
      <c r="B37" s="5"/>
      <c r="N37" s="1"/>
      <c r="O37" s="1"/>
      <c r="P37" s="1"/>
      <c r="X37" s="47"/>
    </row>
    <row r="38" spans="1:24" x14ac:dyDescent="0.3">
      <c r="N38" s="1"/>
      <c r="O38" s="1"/>
      <c r="P38" s="1"/>
    </row>
    <row r="39" spans="1:24" x14ac:dyDescent="0.3">
      <c r="C39" s="1"/>
      <c r="D39" s="1"/>
      <c r="I39" s="1"/>
      <c r="J39" s="1"/>
      <c r="K39" s="1"/>
      <c r="X39" s="47"/>
    </row>
    <row r="40" spans="1:24" x14ac:dyDescent="0.3">
      <c r="A40" s="7"/>
      <c r="B40" s="6"/>
      <c r="C40" s="1"/>
      <c r="D40" s="1"/>
      <c r="E40" s="1"/>
      <c r="F40" s="1"/>
      <c r="G40" s="1"/>
      <c r="H40" s="1"/>
      <c r="I40" s="1"/>
      <c r="J40" s="1"/>
      <c r="K40" s="1"/>
    </row>
    <row r="41" spans="1:24" x14ac:dyDescent="0.3">
      <c r="A41" s="7"/>
      <c r="B41" s="6"/>
      <c r="C41" s="1"/>
      <c r="D41" s="1"/>
      <c r="E41" s="1"/>
      <c r="F41" s="1"/>
      <c r="G41" s="1"/>
      <c r="H41" s="1"/>
      <c r="I41" s="1"/>
      <c r="J41" s="1"/>
      <c r="K41" s="1"/>
    </row>
    <row r="42" spans="1:24" x14ac:dyDescent="0.3">
      <c r="A42" s="7"/>
      <c r="B42" s="6"/>
      <c r="C42" s="1"/>
      <c r="D42" s="1"/>
      <c r="E42" s="1"/>
      <c r="F42" s="1"/>
      <c r="G42" s="1"/>
      <c r="H42" s="1"/>
      <c r="I42" s="1"/>
      <c r="J42" s="1"/>
      <c r="K42" s="1"/>
    </row>
    <row r="44" spans="1:24" x14ac:dyDescent="0.3">
      <c r="A44" s="7"/>
      <c r="B44" s="6"/>
      <c r="C44" s="1"/>
      <c r="D44" s="1"/>
      <c r="E44" s="1"/>
      <c r="F44" s="1"/>
      <c r="G44" s="1"/>
      <c r="H44" s="1"/>
      <c r="I44" s="1"/>
      <c r="J44" s="1"/>
      <c r="K44" s="1"/>
    </row>
    <row r="45" spans="1:24" x14ac:dyDescent="0.3">
      <c r="B45" s="6"/>
      <c r="C45" s="1"/>
      <c r="D45" s="1"/>
      <c r="E45" s="1"/>
      <c r="F45" s="1"/>
      <c r="G45" s="1"/>
      <c r="H45" s="1"/>
      <c r="I45" s="1"/>
      <c r="J45" s="1"/>
      <c r="K45" s="1"/>
    </row>
    <row r="46" spans="1:24" x14ac:dyDescent="0.3">
      <c r="A46" s="7"/>
      <c r="B46" s="6"/>
      <c r="C46" s="1"/>
      <c r="D46" s="1"/>
      <c r="E46" s="1"/>
      <c r="F46" s="1"/>
      <c r="G46" s="1"/>
      <c r="H46" s="1"/>
      <c r="I46" s="1"/>
      <c r="J46" s="1"/>
      <c r="K46" s="1"/>
    </row>
    <row r="48" spans="1:24" x14ac:dyDescent="0.3">
      <c r="A48" s="7"/>
      <c r="B48" s="6"/>
      <c r="C48" s="1"/>
      <c r="D48" s="1"/>
      <c r="E48" s="1"/>
      <c r="F48" s="1"/>
      <c r="G48" s="1"/>
      <c r="H48" s="1"/>
      <c r="I48" s="1"/>
      <c r="J48" s="1"/>
      <c r="K48" s="1"/>
    </row>
    <row r="49" spans="1:11" x14ac:dyDescent="0.3">
      <c r="B49" s="6"/>
      <c r="C49" s="1"/>
      <c r="D49" s="1"/>
      <c r="E49" s="1"/>
      <c r="F49" s="1"/>
      <c r="G49" s="1"/>
      <c r="H49" s="1"/>
      <c r="I49" s="1"/>
      <c r="J49" s="1"/>
      <c r="K49" s="1"/>
    </row>
    <row r="50" spans="1:11" x14ac:dyDescent="0.3">
      <c r="A50" s="7"/>
      <c r="B50" s="6"/>
      <c r="C50" s="1"/>
      <c r="D50" s="1"/>
      <c r="E50" s="1"/>
      <c r="F50" s="1"/>
      <c r="G50" s="1"/>
      <c r="H50" s="1"/>
      <c r="I50" s="1"/>
      <c r="J50" s="1"/>
      <c r="K50" s="1"/>
    </row>
    <row r="53" spans="1:11" ht="25.2" x14ac:dyDescent="0.45">
      <c r="B53" s="5"/>
    </row>
    <row r="55" spans="1:11" x14ac:dyDescent="0.3">
      <c r="A55" s="7"/>
      <c r="B55" s="6"/>
      <c r="C55" s="1"/>
      <c r="D55" s="1"/>
      <c r="E55" s="1"/>
      <c r="F55" s="1"/>
      <c r="G55" s="1"/>
      <c r="H55" s="1"/>
      <c r="I55" s="1"/>
      <c r="J55" s="1"/>
      <c r="K55" s="1"/>
    </row>
    <row r="56" spans="1:11" x14ac:dyDescent="0.3">
      <c r="A56" s="7"/>
      <c r="B56" s="6"/>
      <c r="C56" s="1"/>
      <c r="D56" s="1"/>
      <c r="E56" s="1"/>
      <c r="F56" s="1"/>
      <c r="G56" s="1"/>
      <c r="H56" s="1"/>
      <c r="I56" s="1"/>
      <c r="J56" s="1"/>
      <c r="K56" s="1"/>
    </row>
    <row r="57" spans="1:11" x14ac:dyDescent="0.3">
      <c r="A57" s="7"/>
      <c r="B57" s="6"/>
      <c r="C57" s="1"/>
      <c r="D57" s="1"/>
      <c r="E57" s="1"/>
      <c r="F57" s="1"/>
      <c r="G57" s="1"/>
      <c r="H57" s="1"/>
      <c r="I57" s="1"/>
      <c r="J57" s="1"/>
      <c r="K57" s="1"/>
    </row>
    <row r="59" spans="1:11" x14ac:dyDescent="0.3">
      <c r="A59" s="7"/>
      <c r="B59" s="6"/>
      <c r="C59" s="1"/>
      <c r="D59" s="1"/>
      <c r="E59" s="1"/>
      <c r="F59" s="1"/>
      <c r="G59" s="1"/>
      <c r="H59" s="1"/>
      <c r="I59" s="1"/>
      <c r="J59" s="1"/>
      <c r="K59" s="1"/>
    </row>
    <row r="60" spans="1:11" x14ac:dyDescent="0.3">
      <c r="A60" s="7"/>
      <c r="B60" s="6"/>
      <c r="C60" s="1"/>
      <c r="D60" s="1"/>
      <c r="E60" s="1"/>
      <c r="F60" s="1"/>
      <c r="G60" s="1"/>
      <c r="H60" s="1"/>
      <c r="I60" s="1"/>
      <c r="J60" s="1"/>
      <c r="K60" s="1"/>
    </row>
    <row r="61" spans="1:11" x14ac:dyDescent="0.3">
      <c r="A61" s="7"/>
      <c r="B61" s="6"/>
      <c r="C61" s="1"/>
      <c r="D61" s="1"/>
      <c r="E61" s="1"/>
      <c r="F61" s="1"/>
      <c r="G61" s="1"/>
      <c r="H61" s="1"/>
      <c r="I61" s="1"/>
      <c r="J61" s="1"/>
      <c r="K61" s="1"/>
    </row>
    <row r="63" spans="1:11" x14ac:dyDescent="0.3">
      <c r="A63" s="7"/>
      <c r="B63" s="6"/>
      <c r="C63" s="1"/>
      <c r="D63" s="1"/>
      <c r="E63" s="1"/>
      <c r="F63" s="1"/>
      <c r="G63" s="1"/>
      <c r="H63" s="1"/>
      <c r="I63" s="1"/>
      <c r="J63" s="1"/>
      <c r="K63" s="1"/>
    </row>
    <row r="64" spans="1:11" x14ac:dyDescent="0.3">
      <c r="A64" s="7"/>
      <c r="B64" s="6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">
      <c r="A65" s="7"/>
      <c r="B65" s="6"/>
      <c r="C65" s="1"/>
      <c r="D65" s="1"/>
      <c r="E65" s="1"/>
      <c r="F65" s="1"/>
      <c r="G65" s="1"/>
      <c r="H65" s="1"/>
      <c r="I65" s="1"/>
      <c r="J65" s="1"/>
      <c r="K65" s="1"/>
    </row>
    <row r="68" spans="1:11" ht="25.2" x14ac:dyDescent="0.45">
      <c r="B68" s="5"/>
    </row>
    <row r="70" spans="1:11" x14ac:dyDescent="0.3">
      <c r="A70" s="7"/>
      <c r="B70" s="6"/>
      <c r="C70" s="1"/>
      <c r="D70" s="1"/>
      <c r="E70" s="1"/>
      <c r="F70" s="1"/>
      <c r="G70" s="1"/>
      <c r="H70" s="1"/>
      <c r="I70" s="1"/>
      <c r="J70" s="1"/>
      <c r="K70" s="1"/>
    </row>
    <row r="71" spans="1:11" x14ac:dyDescent="0.3">
      <c r="A71" s="7"/>
      <c r="B71" s="6"/>
      <c r="C71" s="1"/>
      <c r="D71" s="1"/>
      <c r="E71" s="1"/>
      <c r="F71" s="1"/>
      <c r="G71" s="1"/>
      <c r="H71" s="1"/>
      <c r="I71" s="1"/>
      <c r="J71" s="1"/>
      <c r="K71" s="1"/>
    </row>
    <row r="72" spans="1:11" x14ac:dyDescent="0.3">
      <c r="A72" s="7"/>
      <c r="B72" s="6"/>
      <c r="C72" s="1"/>
      <c r="D72" s="1"/>
      <c r="E72" s="1"/>
      <c r="F72" s="1"/>
      <c r="G72" s="1"/>
      <c r="H72" s="1"/>
      <c r="I72" s="1"/>
      <c r="J72" s="1"/>
      <c r="K72" s="1"/>
    </row>
    <row r="74" spans="1:11" x14ac:dyDescent="0.3">
      <c r="A74" s="7"/>
      <c r="B74" s="6"/>
      <c r="C74" s="1"/>
      <c r="D74" s="1"/>
      <c r="E74" s="1"/>
      <c r="F74" s="1"/>
      <c r="G74" s="1"/>
      <c r="H74" s="1"/>
      <c r="I74" s="1"/>
      <c r="J74" s="1"/>
      <c r="K74" s="1"/>
    </row>
    <row r="75" spans="1:11" x14ac:dyDescent="0.3">
      <c r="A75" s="7"/>
      <c r="B75" s="6"/>
      <c r="C75" s="1"/>
      <c r="D75" s="1"/>
      <c r="E75" s="1"/>
      <c r="F75" s="1"/>
      <c r="G75" s="1"/>
      <c r="H75" s="1"/>
      <c r="I75" s="1"/>
      <c r="J75" s="1"/>
      <c r="K75" s="1"/>
    </row>
    <row r="76" spans="1:11" x14ac:dyDescent="0.3">
      <c r="A76" s="7"/>
      <c r="B76" s="6"/>
      <c r="C76" s="1"/>
      <c r="D76" s="1"/>
      <c r="E76" s="1"/>
      <c r="F76" s="1"/>
      <c r="G76" s="1"/>
      <c r="H76" s="1"/>
      <c r="I76" s="1"/>
      <c r="J76" s="1"/>
      <c r="K76" s="1"/>
    </row>
    <row r="78" spans="1:11" x14ac:dyDescent="0.3">
      <c r="A78" s="7"/>
      <c r="B78" s="6"/>
      <c r="C78" s="1"/>
      <c r="D78" s="1"/>
      <c r="E78" s="1"/>
      <c r="F78" s="1"/>
      <c r="G78" s="1"/>
      <c r="H78" s="1"/>
      <c r="I78" s="1"/>
      <c r="J78" s="1"/>
      <c r="K78" s="1"/>
    </row>
    <row r="79" spans="1:11" x14ac:dyDescent="0.3">
      <c r="A79" s="7"/>
      <c r="B79" s="6"/>
      <c r="C79" s="1"/>
      <c r="D79" s="1"/>
      <c r="E79" s="1"/>
      <c r="F79" s="1"/>
      <c r="G79" s="1"/>
      <c r="H79" s="1"/>
      <c r="I79" s="1"/>
      <c r="J79" s="1"/>
      <c r="K79" s="1"/>
    </row>
    <row r="80" spans="1:11" x14ac:dyDescent="0.3">
      <c r="A80" s="7"/>
      <c r="B80" s="6"/>
      <c r="C80" s="1"/>
      <c r="D80" s="1"/>
      <c r="E80" s="1"/>
      <c r="F80" s="1"/>
      <c r="G80" s="1"/>
      <c r="H80" s="1"/>
      <c r="I80" s="1"/>
      <c r="J80" s="1"/>
      <c r="K80" s="1"/>
    </row>
  </sheetData>
  <mergeCells count="4">
    <mergeCell ref="D1:L1"/>
    <mergeCell ref="D2:L2"/>
    <mergeCell ref="D3:L3"/>
    <mergeCell ref="D4:L4"/>
  </mergeCells>
  <hyperlinks>
    <hyperlink ref="E6" location="'GRUPO A'!A1" display="GRUPO A" xr:uid="{00000000-0004-0000-0000-000000000000}"/>
    <hyperlink ref="G6" location="'GRUPO A'!A1" display="GRUPO A" xr:uid="{00000000-0004-0000-0000-000001000000}"/>
    <hyperlink ref="I6" location="'GRUPO A'!A1" display="GRUPO A" xr:uid="{00000000-0004-0000-0000-000002000000}"/>
  </hyperlinks>
  <pageMargins left="0.70866141732283472" right="0.70866141732283472" top="0.74803149606299213" bottom="0.74803149606299213" header="0.31496062992125984" footer="0.31496062992125984"/>
  <pageSetup scale="4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T65"/>
  <sheetViews>
    <sheetView topLeftCell="A10" zoomScale="90" zoomScaleNormal="90" workbookViewId="0">
      <selection activeCell="G29" sqref="G29:G30"/>
    </sheetView>
  </sheetViews>
  <sheetFormatPr baseColWidth="10" defaultColWidth="11.44140625" defaultRowHeight="14.4" x14ac:dyDescent="0.3"/>
  <cols>
    <col min="1" max="1" width="5.109375" style="17" customWidth="1"/>
    <col min="2" max="2" width="10" style="17" customWidth="1"/>
    <col min="3" max="3" width="11.33203125" style="17" customWidth="1"/>
    <col min="4" max="4" width="8.5546875" style="17" hidden="1" customWidth="1"/>
    <col min="5" max="5" width="25.33203125" style="17" customWidth="1"/>
    <col min="6" max="6" width="2.88671875" style="17" customWidth="1"/>
    <col min="7" max="7" width="5.6640625" style="17" customWidth="1"/>
    <col min="8" max="8" width="7.109375" style="17" customWidth="1"/>
    <col min="9" max="9" width="5.6640625" style="17" customWidth="1"/>
    <col min="10" max="10" width="2.88671875" style="17" customWidth="1"/>
    <col min="11" max="11" width="25.33203125" style="17" customWidth="1"/>
    <col min="12" max="12" width="3.6640625" style="17" customWidth="1"/>
    <col min="13" max="13" width="15.6640625" style="17" customWidth="1"/>
    <col min="14" max="14" width="6.33203125" style="17" customWidth="1"/>
    <col min="15" max="15" width="2.5546875" style="17" customWidth="1"/>
    <col min="16" max="16" width="28.5546875" style="17" customWidth="1"/>
    <col min="17" max="25" width="5.6640625" style="17" customWidth="1"/>
    <col min="26" max="38" width="11.44140625" style="17" customWidth="1"/>
    <col min="39" max="16384" width="11.44140625" style="17"/>
  </cols>
  <sheetData>
    <row r="1" spans="1:72" ht="34.799999999999997" x14ac:dyDescent="0.3">
      <c r="A1" s="325" t="s">
        <v>48</v>
      </c>
      <c r="B1" s="325"/>
      <c r="C1" s="325"/>
      <c r="D1" s="325"/>
      <c r="E1" s="325"/>
      <c r="F1" s="325"/>
      <c r="G1" s="325"/>
      <c r="H1" s="325"/>
      <c r="I1" s="325"/>
      <c r="J1" s="325"/>
      <c r="K1" s="325"/>
      <c r="L1" s="325"/>
      <c r="M1" s="325"/>
      <c r="N1" s="325"/>
    </row>
    <row r="2" spans="1:72" ht="24.6" x14ac:dyDescent="0.3">
      <c r="A2" s="326" t="s">
        <v>5</v>
      </c>
      <c r="B2" s="326"/>
      <c r="C2" s="326"/>
      <c r="D2" s="326"/>
      <c r="E2" s="326"/>
      <c r="F2" s="326"/>
      <c r="G2" s="326"/>
      <c r="H2" s="326"/>
      <c r="I2" s="326"/>
      <c r="J2" s="326"/>
      <c r="K2" s="326"/>
      <c r="L2" s="326"/>
      <c r="M2" s="326"/>
      <c r="N2" s="326"/>
    </row>
    <row r="3" spans="1:72" s="3" customFormat="1" ht="25.5" customHeight="1" x14ac:dyDescent="0.65">
      <c r="B3" s="272" t="str">
        <f>+'GRUPOS PRE JUVENIL'!D3</f>
        <v>NACIDOS 2016 2017</v>
      </c>
      <c r="C3" s="272"/>
      <c r="D3" s="272"/>
      <c r="E3" s="272"/>
      <c r="F3" s="273" t="str">
        <f>+'GRUPOS PRE JUVENIL'!D4</f>
        <v>SEPTIEMBRE 28 Y 29 DEL 2024</v>
      </c>
      <c r="G3" s="273"/>
      <c r="H3" s="273"/>
      <c r="I3" s="273"/>
      <c r="J3" s="273"/>
      <c r="K3" s="273"/>
      <c r="P3" s="40"/>
      <c r="Q3" s="40"/>
      <c r="R3" s="40"/>
      <c r="S3" s="40"/>
      <c r="T3" s="40"/>
      <c r="U3" s="40"/>
      <c r="V3" s="40"/>
      <c r="W3" s="40"/>
      <c r="X3" s="40"/>
      <c r="Y3" s="40"/>
    </row>
    <row r="4" spans="1:72" customFormat="1" ht="30.75" customHeight="1" x14ac:dyDescent="0.3">
      <c r="A4" s="3"/>
      <c r="B4" s="274" t="str">
        <f>+'GRUPOS PRE JUVENIL'!E6</f>
        <v>GRUPO A</v>
      </c>
      <c r="C4" s="274"/>
      <c r="D4" s="274"/>
      <c r="E4" s="274"/>
      <c r="F4" s="274"/>
      <c r="G4" s="274"/>
      <c r="H4" s="274"/>
      <c r="I4" s="274"/>
      <c r="J4" s="274"/>
      <c r="K4" s="274"/>
      <c r="L4" s="274"/>
      <c r="M4" s="274"/>
      <c r="N4" s="3"/>
      <c r="P4" s="41"/>
      <c r="Q4" s="41"/>
      <c r="R4" s="41"/>
      <c r="S4" s="41"/>
      <c r="T4" s="41"/>
      <c r="U4" s="41"/>
      <c r="V4" s="41"/>
      <c r="W4" s="41"/>
      <c r="X4" s="41"/>
      <c r="Y4" s="41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</row>
    <row r="5" spans="1:72" customFormat="1" ht="15" customHeight="1" x14ac:dyDescent="0.3">
      <c r="A5" s="3"/>
      <c r="B5" s="275"/>
      <c r="C5" s="275"/>
      <c r="D5" s="275"/>
      <c r="E5" s="275"/>
      <c r="F5" s="275"/>
      <c r="G5" s="275"/>
      <c r="H5" s="275"/>
      <c r="I5" s="275"/>
      <c r="J5" s="275"/>
      <c r="K5" s="275"/>
      <c r="L5" s="275"/>
      <c r="M5" s="275"/>
      <c r="N5" s="17"/>
      <c r="O5" s="17"/>
      <c r="P5" s="3"/>
      <c r="Q5" s="3"/>
      <c r="R5" s="3"/>
      <c r="S5" s="1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</row>
    <row r="6" spans="1:72" customFormat="1" ht="21.75" customHeight="1" x14ac:dyDescent="0.45">
      <c r="A6" s="1"/>
      <c r="B6" s="276" t="s">
        <v>3</v>
      </c>
      <c r="C6" s="277"/>
      <c r="D6" s="277"/>
      <c r="E6" s="277"/>
      <c r="F6" s="277"/>
      <c r="G6" s="277"/>
      <c r="H6" s="277"/>
      <c r="I6" s="277"/>
      <c r="J6" s="277"/>
      <c r="K6" s="277"/>
      <c r="L6" s="277"/>
      <c r="M6" s="277"/>
      <c r="N6" s="19"/>
      <c r="O6" s="19"/>
      <c r="P6" s="278" t="s">
        <v>13</v>
      </c>
      <c r="Q6" s="279"/>
      <c r="R6" s="279"/>
      <c r="S6" s="279"/>
      <c r="T6" s="279"/>
      <c r="U6" s="279"/>
      <c r="V6" s="279"/>
      <c r="W6" s="279"/>
      <c r="X6" s="279"/>
      <c r="Y6" s="279"/>
      <c r="Z6" s="3"/>
      <c r="AA6" s="3"/>
      <c r="AB6" s="3"/>
      <c r="AC6" s="3"/>
      <c r="AD6" s="3"/>
      <c r="AE6" s="3"/>
      <c r="AF6" s="3"/>
      <c r="AG6" s="3"/>
      <c r="AH6" s="3"/>
      <c r="AI6" s="3"/>
      <c r="AJ6" s="8">
        <f>COUNT(G14,I14,G8,I8,G11,I11,G20,I20,G17,I17,G26,I26,G23,I23,G35,I35,G32,I32,G29,I29)</f>
        <v>12</v>
      </c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</row>
    <row r="7" spans="1:72" customFormat="1" ht="15" customHeight="1" x14ac:dyDescent="0.3">
      <c r="A7" s="52" t="s">
        <v>31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52" t="s">
        <v>31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</row>
    <row r="8" spans="1:72" customFormat="1" ht="15" customHeight="1" x14ac:dyDescent="0.3">
      <c r="A8" s="86"/>
      <c r="B8" s="322"/>
      <c r="C8" s="324"/>
      <c r="D8" s="308"/>
      <c r="E8" s="281" t="str">
        <f>+'GRUPOS PRE JUVENIL'!E7</f>
        <v>BLUEMARTIN F.C .</v>
      </c>
      <c r="F8" s="282" t="str">
        <f>IF(AND(G8&lt;&gt;"",I8&lt;&gt;""),IF(G8=I8,"E",IF(G8&gt;I8,"G","P")),"")</f>
        <v/>
      </c>
      <c r="G8" s="283"/>
      <c r="H8" s="285" t="s">
        <v>14</v>
      </c>
      <c r="I8" s="283"/>
      <c r="J8" s="282" t="str">
        <f>IF(AND(I8&lt;&gt;"",G8&lt;&gt;""),IF(I8=G8,"E",IF(I8&gt;G8,"G","P")),"")</f>
        <v/>
      </c>
      <c r="K8" s="281" t="str">
        <f>+'GRUPOS PRE JUVENIL'!G8</f>
        <v>CENTAUROS DEL ARIARI</v>
      </c>
      <c r="L8" s="311"/>
      <c r="M8" s="318"/>
      <c r="N8" s="86"/>
      <c r="O8" s="51"/>
      <c r="P8" s="268" t="s">
        <v>0</v>
      </c>
      <c r="Q8" s="270" t="s">
        <v>6</v>
      </c>
      <c r="R8" s="302" t="s">
        <v>15</v>
      </c>
      <c r="S8" s="298" t="s">
        <v>7</v>
      </c>
      <c r="T8" s="298" t="s">
        <v>8</v>
      </c>
      <c r="U8" s="298" t="s">
        <v>9</v>
      </c>
      <c r="V8" s="298" t="s">
        <v>10</v>
      </c>
      <c r="W8" s="298" t="s">
        <v>11</v>
      </c>
      <c r="X8" s="298" t="s">
        <v>12</v>
      </c>
      <c r="Y8" s="298" t="s">
        <v>31</v>
      </c>
      <c r="Z8" s="300"/>
      <c r="AA8" s="23"/>
      <c r="AB8" s="296"/>
      <c r="AC8" s="296" t="s">
        <v>33</v>
      </c>
      <c r="AD8" s="296" t="s">
        <v>34</v>
      </c>
      <c r="AE8" s="296" t="s">
        <v>35</v>
      </c>
      <c r="AF8" s="296"/>
      <c r="AG8" s="296"/>
      <c r="AH8" s="296"/>
      <c r="AI8" s="23"/>
      <c r="AJ8" s="296">
        <f>IF(AJ6=12,IF(INDEX(Z10:AK19,MATCH(2,Z10:Z17,0),11)=INDEX(Z10:AK17,MATCH(1,Z10:Z17,0),11),1,0),0)</f>
        <v>0</v>
      </c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</row>
    <row r="9" spans="1:72" customFormat="1" ht="15" customHeight="1" x14ac:dyDescent="0.3">
      <c r="A9" s="49"/>
      <c r="B9" s="322"/>
      <c r="C9" s="324"/>
      <c r="D9" s="308"/>
      <c r="E9" s="281"/>
      <c r="F9" s="282"/>
      <c r="G9" s="284"/>
      <c r="H9" s="285"/>
      <c r="I9" s="284"/>
      <c r="J9" s="282"/>
      <c r="K9" s="281"/>
      <c r="L9" s="311"/>
      <c r="M9" s="318"/>
      <c r="N9" s="50"/>
      <c r="O9" s="50"/>
      <c r="P9" s="269"/>
      <c r="Q9" s="271"/>
      <c r="R9" s="303"/>
      <c r="S9" s="299"/>
      <c r="T9" s="299"/>
      <c r="U9" s="299"/>
      <c r="V9" s="299"/>
      <c r="W9" s="299"/>
      <c r="X9" s="299"/>
      <c r="Y9" s="299"/>
      <c r="Z9" s="301"/>
      <c r="AA9" s="23"/>
      <c r="AB9" s="297"/>
      <c r="AC9" s="297"/>
      <c r="AD9" s="297"/>
      <c r="AE9" s="297"/>
      <c r="AF9" s="297"/>
      <c r="AG9" s="297"/>
      <c r="AH9" s="297"/>
      <c r="AI9" s="23"/>
      <c r="AJ9" s="296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</row>
    <row r="10" spans="1:72" customFormat="1" ht="22.5" customHeight="1" x14ac:dyDescent="0.3">
      <c r="A10" s="49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50"/>
      <c r="P10" s="287" t="str">
        <f>"  1)  " &amp; VLOOKUP(1,$Z$10:$AI$19,2,0)</f>
        <v xml:space="preserve">  1)  TEMPLO DEL FÚTBOL</v>
      </c>
      <c r="Q10" s="289">
        <f>VLOOKUP(1,$Z$10:$AI$19,3,0)</f>
        <v>9</v>
      </c>
      <c r="R10" s="291">
        <f>+SUM(S10:U11)</f>
        <v>3</v>
      </c>
      <c r="S10" s="293">
        <f>VLOOKUP(1,$Z$10:$AI$19,4,0)</f>
        <v>3</v>
      </c>
      <c r="T10" s="293">
        <f>VLOOKUP(1,$Z$10:$AI$19,5,0)</f>
        <v>0</v>
      </c>
      <c r="U10" s="293">
        <f>VLOOKUP(1,$Z$10:$AI$19,6,0)</f>
        <v>0</v>
      </c>
      <c r="V10" s="293">
        <f>VLOOKUP(1,$Z$10:$AI$19,7,0)</f>
        <v>9</v>
      </c>
      <c r="W10" s="293">
        <f>VLOOKUP(1,$Z$10:$AI$19,8,0)</f>
        <v>2</v>
      </c>
      <c r="X10" s="293">
        <f>VLOOKUP(1,$Z$10:$AH$19,9,0)</f>
        <v>7</v>
      </c>
      <c r="Y10" s="293">
        <f>VLOOKUP(1,$Z$10:$AI$19,10,0)</f>
        <v>0</v>
      </c>
      <c r="Z10" s="309">
        <f>RANK(AJ10,$AJ$10:$AJ$19,0)</f>
        <v>2</v>
      </c>
      <c r="AA10" s="304" t="str">
        <f>+'GRUPOS PRE JUVENIL'!E7</f>
        <v>BLUEMARTIN F.C .</v>
      </c>
      <c r="AB10" s="304">
        <f>(AC10*3)+AD10</f>
        <v>3</v>
      </c>
      <c r="AC10" s="304">
        <f>COUNTIF(Q44:T44,"G")</f>
        <v>1</v>
      </c>
      <c r="AD10" s="304">
        <f>COUNTIF(Q44:T44,"E")</f>
        <v>0</v>
      </c>
      <c r="AE10" s="304">
        <f>COUNTIF(Q44:T44,"P")</f>
        <v>2</v>
      </c>
      <c r="AF10" s="304">
        <f>+G17+G8+G23+I32</f>
        <v>4</v>
      </c>
      <c r="AG10" s="304">
        <f>+I17+I8+I23+G32</f>
        <v>6</v>
      </c>
      <c r="AH10" s="304">
        <f>AF10-AG10</f>
        <v>-2</v>
      </c>
      <c r="AI10" s="312">
        <f>+A17+A8+A23+N32</f>
        <v>0</v>
      </c>
      <c r="AJ10" s="304">
        <f>(AB10*1000)+(AH10*100)+(AF10*10)-AI10+0.1</f>
        <v>2840.1</v>
      </c>
      <c r="AK10" s="306">
        <f>AJ10</f>
        <v>2840.1</v>
      </c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</row>
    <row r="11" spans="1:72" customFormat="1" ht="15.75" customHeight="1" x14ac:dyDescent="0.3">
      <c r="A11" s="85"/>
      <c r="B11" s="295"/>
      <c r="C11" s="321"/>
      <c r="D11" s="280"/>
      <c r="E11" s="281" t="str">
        <f>+'GRUPOS PRE JUVENIL'!E8</f>
        <v>TEMPLO DEL FÚTBOL</v>
      </c>
      <c r="F11" s="282" t="str">
        <f>IF(AND(G11&lt;&gt;"",I11&lt;&gt;""),IF(G11=I11,"E",IF(G11&gt;I11,"G","P")),"")</f>
        <v/>
      </c>
      <c r="G11" s="283"/>
      <c r="H11" s="285" t="s">
        <v>14</v>
      </c>
      <c r="I11" s="283"/>
      <c r="J11" s="282" t="str">
        <f>IF(AND(I11&lt;&gt;"",G11&lt;&gt;""),IF(I11=G11,"E",IF(I11&gt;G11,"G","P")),"")</f>
        <v/>
      </c>
      <c r="K11" s="281" t="str">
        <f>+'GRUPOS PRE JUVENIL'!G9</f>
        <v>ATHLETIC MELGAR</v>
      </c>
      <c r="L11" s="314"/>
      <c r="M11" s="327"/>
      <c r="N11" s="85"/>
      <c r="O11" s="51"/>
      <c r="P11" s="288"/>
      <c r="Q11" s="290"/>
      <c r="R11" s="292"/>
      <c r="S11" s="294"/>
      <c r="T11" s="294"/>
      <c r="U11" s="294"/>
      <c r="V11" s="294"/>
      <c r="W11" s="294"/>
      <c r="X11" s="294"/>
      <c r="Y11" s="294"/>
      <c r="Z11" s="310"/>
      <c r="AA11" s="305"/>
      <c r="AB11" s="305"/>
      <c r="AC11" s="305"/>
      <c r="AD11" s="305"/>
      <c r="AE11" s="305"/>
      <c r="AF11" s="305"/>
      <c r="AG11" s="305"/>
      <c r="AH11" s="305"/>
      <c r="AI11" s="305"/>
      <c r="AJ11" s="305"/>
      <c r="AK11" s="307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</row>
    <row r="12" spans="1:72" customFormat="1" ht="15.75" customHeight="1" x14ac:dyDescent="0.3">
      <c r="A12" s="49"/>
      <c r="B12" s="295"/>
      <c r="C12" s="321"/>
      <c r="D12" s="280"/>
      <c r="E12" s="281"/>
      <c r="F12" s="282"/>
      <c r="G12" s="284"/>
      <c r="H12" s="285"/>
      <c r="I12" s="284"/>
      <c r="J12" s="282"/>
      <c r="K12" s="281"/>
      <c r="L12" s="314"/>
      <c r="M12" s="327"/>
      <c r="N12" s="50"/>
      <c r="O12" s="50"/>
      <c r="P12" s="287" t="str">
        <f>"  2)  " &amp; VLOOKUP(2,$Z$10:$AI$19,2,0)</f>
        <v xml:space="preserve">  2)  BLUEMARTIN F.C .</v>
      </c>
      <c r="Q12" s="289">
        <f>VLOOKUP(2,$Z$10:$AI$19,3,0)</f>
        <v>3</v>
      </c>
      <c r="R12" s="291">
        <f>+SUM(S12:U13)</f>
        <v>3</v>
      </c>
      <c r="S12" s="293">
        <f>VLOOKUP(2,$Z$10:$AI$19,4,0)</f>
        <v>1</v>
      </c>
      <c r="T12" s="293">
        <f>VLOOKUP(2,$Z$10:$AI$19,5,0)</f>
        <v>0</v>
      </c>
      <c r="U12" s="293">
        <f>VLOOKUP(2,$Z$10:$AI$19,6,0)</f>
        <v>2</v>
      </c>
      <c r="V12" s="293">
        <f>VLOOKUP(2,$Z$10:$AI$19,7,0)</f>
        <v>4</v>
      </c>
      <c r="W12" s="293">
        <f>VLOOKUP(2,$Z$10:$AI$19,8,0)</f>
        <v>6</v>
      </c>
      <c r="X12" s="293">
        <f>VLOOKUP(2,$Z$10:$AH$19,9,0)</f>
        <v>-2</v>
      </c>
      <c r="Y12" s="293">
        <f>VLOOKUP(2,$Z$10:$AI$19,10,0)</f>
        <v>0</v>
      </c>
      <c r="Z12" s="309">
        <f>RANK(AJ12,$AJ$10:$AJ$19,0)</f>
        <v>1</v>
      </c>
      <c r="AA12" s="304" t="str">
        <f>+'GRUPOS PRE JUVENIL'!E8</f>
        <v>TEMPLO DEL FÚTBOL</v>
      </c>
      <c r="AB12" s="304">
        <f>(AC12*3)+AD12</f>
        <v>9</v>
      </c>
      <c r="AC12" s="304">
        <f>COUNTIF(Q45:T45,"G")</f>
        <v>3</v>
      </c>
      <c r="AD12" s="304">
        <f>COUNTIF(Q45:T45,"E")</f>
        <v>0</v>
      </c>
      <c r="AE12" s="304">
        <f>COUNTIF(Q45:T45,"P")</f>
        <v>0</v>
      </c>
      <c r="AF12" s="304">
        <f>+G11+I17+G26+I29</f>
        <v>9</v>
      </c>
      <c r="AG12" s="304">
        <f>+I11+G17+I26+G29</f>
        <v>2</v>
      </c>
      <c r="AH12" s="304">
        <f>AF12-AG12</f>
        <v>7</v>
      </c>
      <c r="AI12" s="312">
        <f>+A11+A26+N17+N29</f>
        <v>0</v>
      </c>
      <c r="AJ12" s="304">
        <f>(AB12*1000)+(AH12*100)+(AF12*10)-AI12+0.2</f>
        <v>9790.2000000000007</v>
      </c>
      <c r="AK12" s="306">
        <f>AJ12</f>
        <v>9790.2000000000007</v>
      </c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</row>
    <row r="13" spans="1:72" customFormat="1" ht="22.5" customHeight="1" x14ac:dyDescent="0.3">
      <c r="A13" s="49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50"/>
      <c r="P13" s="288"/>
      <c r="Q13" s="290"/>
      <c r="R13" s="292"/>
      <c r="S13" s="294"/>
      <c r="T13" s="294"/>
      <c r="U13" s="294"/>
      <c r="V13" s="294"/>
      <c r="W13" s="294"/>
      <c r="X13" s="294"/>
      <c r="Y13" s="294"/>
      <c r="Z13" s="310"/>
      <c r="AA13" s="305"/>
      <c r="AB13" s="305"/>
      <c r="AC13" s="305"/>
      <c r="AD13" s="305"/>
      <c r="AE13" s="305"/>
      <c r="AF13" s="305"/>
      <c r="AG13" s="305"/>
      <c r="AH13" s="305"/>
      <c r="AI13" s="305"/>
      <c r="AJ13" s="305"/>
      <c r="AK13" s="307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</row>
    <row r="14" spans="1:72" customFormat="1" ht="15" customHeight="1" x14ac:dyDescent="0.3">
      <c r="A14" s="85"/>
      <c r="B14" s="286"/>
      <c r="C14" s="280"/>
      <c r="D14" s="280"/>
      <c r="E14" s="281" t="str">
        <f>+'GRUPOS PRE JUVENIL'!E9</f>
        <v>CLUB REAL IBAGUE F.C</v>
      </c>
      <c r="F14" s="282" t="str">
        <f>IF(AND(G14&lt;&gt;"",I14&lt;&gt;""),IF(G14=I14,"E",IF(G14&gt;I14,"G","P")),"")</f>
        <v/>
      </c>
      <c r="G14" s="283"/>
      <c r="H14" s="285" t="s">
        <v>14</v>
      </c>
      <c r="I14" s="283"/>
      <c r="J14" s="282" t="str">
        <f>IF(AND(I14&lt;&gt;"",G14&lt;&gt;""),IF(I14=G14,"E",IF(I14&gt;G14,"G","P")),"")</f>
        <v/>
      </c>
      <c r="K14" s="281" t="str">
        <f>+'GRUPOS PRE JUVENIL'!G7</f>
        <v>CLUB CAMPESTRE IBAGUE</v>
      </c>
      <c r="L14" s="314"/>
      <c r="M14" s="317"/>
      <c r="N14" s="85"/>
      <c r="O14" s="51"/>
      <c r="P14" s="287" t="str">
        <f>"  3)  " &amp; VLOOKUP(3,$Z$10:$AI$19,2,0)</f>
        <v xml:space="preserve">  3)  CLUB REAL IBAGUE F.C</v>
      </c>
      <c r="Q14" s="289">
        <f>VLOOKUP(3,$Z$10:$AI$19,3,0)</f>
        <v>0</v>
      </c>
      <c r="R14" s="291">
        <f>+SUM(S14:U15)</f>
        <v>3</v>
      </c>
      <c r="S14" s="293">
        <f>VLOOKUP(3,$Z$10:$AI$19,4,0)</f>
        <v>0</v>
      </c>
      <c r="T14" s="293">
        <f>VLOOKUP(3,$Z$10:$AI$19,5,0)</f>
        <v>0</v>
      </c>
      <c r="U14" s="293">
        <f>VLOOKUP(3,$Z$10:$AI$19,6,0)</f>
        <v>3</v>
      </c>
      <c r="V14" s="293">
        <f>VLOOKUP(3,$Z$10:$AI$19,7,0)</f>
        <v>0</v>
      </c>
      <c r="W14" s="293">
        <f>VLOOKUP(3,$Z$10:$AI$19,8,0)</f>
        <v>7</v>
      </c>
      <c r="X14" s="293">
        <f>VLOOKUP(3,$Z$10:$AI$19,9,0)</f>
        <v>-7</v>
      </c>
      <c r="Y14" s="293">
        <f>VLOOKUP(3,$Z$10:$AI$19,10,0)</f>
        <v>0</v>
      </c>
      <c r="Z14" s="309">
        <f>RANK(AJ14,$AJ$10:$AJ$19,0)</f>
        <v>3</v>
      </c>
      <c r="AA14" s="304" t="str">
        <f>+'GRUPOS PRE JUVENIL'!E9</f>
        <v>CLUB REAL IBAGUE F.C</v>
      </c>
      <c r="AB14" s="304">
        <f>(AC14*3)+AD14</f>
        <v>0</v>
      </c>
      <c r="AC14" s="304">
        <f>COUNTIF(Q46:T46,"G")</f>
        <v>0</v>
      </c>
      <c r="AD14" s="304">
        <f>COUNTIF(Q46:T46,"E")</f>
        <v>0</v>
      </c>
      <c r="AE14" s="304">
        <f>COUNTIF(Q46:T46,"P")</f>
        <v>3</v>
      </c>
      <c r="AF14" s="304">
        <f>+G14+G20+I23+G29</f>
        <v>0</v>
      </c>
      <c r="AG14" s="304">
        <f>+I20+I14+G23+I29</f>
        <v>7</v>
      </c>
      <c r="AH14" s="304">
        <f>AF14-AG14</f>
        <v>-7</v>
      </c>
      <c r="AI14" s="312">
        <f>+A14+A20+N23+A29</f>
        <v>0</v>
      </c>
      <c r="AJ14" s="304">
        <f>(AB14*1000)+(AH14*100)+(AF14*10)-AI14+0.3</f>
        <v>-699.7</v>
      </c>
      <c r="AK14" s="306">
        <f>+X14</f>
        <v>-7</v>
      </c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</row>
    <row r="15" spans="1:72" customFormat="1" ht="15" customHeight="1" x14ac:dyDescent="0.3">
      <c r="A15" s="49"/>
      <c r="B15" s="286"/>
      <c r="C15" s="280"/>
      <c r="D15" s="280"/>
      <c r="E15" s="281"/>
      <c r="F15" s="282"/>
      <c r="G15" s="284"/>
      <c r="H15" s="285"/>
      <c r="I15" s="284"/>
      <c r="J15" s="282"/>
      <c r="K15" s="281"/>
      <c r="L15" s="314"/>
      <c r="M15" s="317"/>
      <c r="N15" s="50"/>
      <c r="O15" s="50"/>
      <c r="P15" s="288"/>
      <c r="Q15" s="290"/>
      <c r="R15" s="292"/>
      <c r="S15" s="294"/>
      <c r="T15" s="294"/>
      <c r="U15" s="294"/>
      <c r="V15" s="294"/>
      <c r="W15" s="294"/>
      <c r="X15" s="294"/>
      <c r="Y15" s="294"/>
      <c r="Z15" s="310"/>
      <c r="AA15" s="305"/>
      <c r="AB15" s="305"/>
      <c r="AC15" s="305"/>
      <c r="AD15" s="305"/>
      <c r="AE15" s="305"/>
      <c r="AF15" s="305"/>
      <c r="AG15" s="305"/>
      <c r="AH15" s="305"/>
      <c r="AI15" s="305"/>
      <c r="AJ15" s="305"/>
      <c r="AK15" s="307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</row>
    <row r="16" spans="1:72" customFormat="1" ht="21.75" customHeight="1" x14ac:dyDescent="0.3">
      <c r="A16" s="49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50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</row>
    <row r="17" spans="1:72" customFormat="1" ht="15" customHeight="1" x14ac:dyDescent="0.3">
      <c r="A17" s="85"/>
      <c r="B17" s="295">
        <v>42813</v>
      </c>
      <c r="C17" s="321" t="s">
        <v>76</v>
      </c>
      <c r="D17" s="280"/>
      <c r="E17" s="281" t="str">
        <f>+'GRUPOS PRE JUVENIL'!E7</f>
        <v>BLUEMARTIN F.C .</v>
      </c>
      <c r="F17" s="282" t="str">
        <f>IF(AND(G17&lt;&gt;"",I17&lt;&gt;""),IF(G17=I17,"E",IF(G17&gt;I17,"G","P")),"")</f>
        <v>P</v>
      </c>
      <c r="G17" s="283">
        <v>2</v>
      </c>
      <c r="H17" s="285" t="s">
        <v>14</v>
      </c>
      <c r="I17" s="283">
        <v>4</v>
      </c>
      <c r="J17" s="282" t="str">
        <f>IF(AND(I17&lt;&gt;"",G17&lt;&gt;""),IF(I17=G17,"E",IF(I17&gt;G17,"G","P")),"")</f>
        <v>G</v>
      </c>
      <c r="K17" s="281" t="str">
        <f>+'GRUPOS PRE JUVENIL'!E8</f>
        <v>TEMPLO DEL FÚTBOL</v>
      </c>
      <c r="L17" s="314"/>
      <c r="M17" s="327" t="s">
        <v>59</v>
      </c>
      <c r="N17" s="85"/>
      <c r="O17" s="51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</row>
    <row r="18" spans="1:72" customFormat="1" ht="15" customHeight="1" x14ac:dyDescent="0.3">
      <c r="A18" s="49"/>
      <c r="B18" s="295"/>
      <c r="C18" s="321"/>
      <c r="D18" s="280"/>
      <c r="E18" s="281"/>
      <c r="F18" s="282"/>
      <c r="G18" s="284"/>
      <c r="H18" s="285"/>
      <c r="I18" s="284"/>
      <c r="J18" s="282"/>
      <c r="K18" s="281"/>
      <c r="L18" s="314"/>
      <c r="M18" s="327"/>
      <c r="N18" s="50"/>
      <c r="O18" s="50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23"/>
      <c r="AM18" s="23"/>
      <c r="AN18" s="2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</row>
    <row r="19" spans="1:72" customFormat="1" ht="22.5" customHeight="1" x14ac:dyDescent="0.3">
      <c r="A19" s="49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50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23"/>
      <c r="AM19" s="23"/>
      <c r="AN19" s="23"/>
      <c r="AO19" s="17"/>
      <c r="AP19" s="17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</row>
    <row r="20" spans="1:72" customFormat="1" ht="15" customHeight="1" x14ac:dyDescent="0.3">
      <c r="A20" s="86"/>
      <c r="B20" s="322">
        <v>42813</v>
      </c>
      <c r="C20" s="323" t="s">
        <v>75</v>
      </c>
      <c r="D20" s="308"/>
      <c r="E20" s="313" t="str">
        <f>+'GRUPOS PRE JUVENIL'!E9</f>
        <v>CLUB REAL IBAGUE F.C</v>
      </c>
      <c r="F20" s="282" t="str">
        <f>IF(AND(G20&lt;&gt;"",I20&lt;&gt;""),IF(G20=I20,"E",IF(G20&gt;I20,"G","P")),"")</f>
        <v>P</v>
      </c>
      <c r="G20" s="283">
        <v>0</v>
      </c>
      <c r="H20" s="285" t="s">
        <v>14</v>
      </c>
      <c r="I20" s="283">
        <v>3</v>
      </c>
      <c r="J20" s="282" t="str">
        <f>IF(AND(I20&lt;&gt;"",G20&lt;&gt;""),IF(I20=G20,"E",IF(I20&gt;G20,"G","P")),"")</f>
        <v>G</v>
      </c>
      <c r="K20" s="313" t="str">
        <f>+'GRUPOS PRE JUVENIL'!G9</f>
        <v>ATHLETIC MELGAR</v>
      </c>
      <c r="L20" s="311"/>
      <c r="M20" s="328" t="s">
        <v>59</v>
      </c>
      <c r="N20" s="86"/>
      <c r="O20" s="51"/>
      <c r="P20" s="62"/>
      <c r="Q20" s="59"/>
      <c r="R20" s="59"/>
      <c r="S20" s="60"/>
      <c r="T20" s="60"/>
      <c r="U20" s="60"/>
      <c r="V20" s="60"/>
      <c r="W20" s="60"/>
      <c r="X20" s="60"/>
      <c r="Y20" s="60"/>
      <c r="Z20" s="61"/>
      <c r="AA20" s="61"/>
      <c r="AB20" s="61"/>
      <c r="AC20" s="61"/>
      <c r="AD20" s="61"/>
      <c r="AE20" s="61"/>
      <c r="AF20" s="61"/>
      <c r="AG20" s="61"/>
      <c r="AH20" s="61"/>
      <c r="AI20" s="61"/>
      <c r="AJ20" s="61"/>
      <c r="AK20" s="61"/>
      <c r="AL20" s="23"/>
      <c r="AM20" s="23"/>
      <c r="AN20" s="23"/>
      <c r="AO20" s="17"/>
      <c r="AP20" s="17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</row>
    <row r="21" spans="1:72" customFormat="1" ht="15" customHeight="1" x14ac:dyDescent="0.3">
      <c r="A21" s="49"/>
      <c r="B21" s="322"/>
      <c r="C21" s="323"/>
      <c r="D21" s="308"/>
      <c r="E21" s="313"/>
      <c r="F21" s="282"/>
      <c r="G21" s="284"/>
      <c r="H21" s="285"/>
      <c r="I21" s="284"/>
      <c r="J21" s="282"/>
      <c r="K21" s="313"/>
      <c r="L21" s="311"/>
      <c r="M21" s="328"/>
      <c r="N21" s="50"/>
      <c r="O21" s="50"/>
      <c r="P21" s="315"/>
      <c r="Q21" s="315"/>
      <c r="R21" s="315"/>
      <c r="S21" s="315"/>
      <c r="T21" s="315"/>
      <c r="U21" s="17"/>
      <c r="V21" s="17"/>
      <c r="W21" s="17"/>
      <c r="X21" s="17"/>
      <c r="Y21" s="23"/>
      <c r="Z21" s="61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17"/>
      <c r="AP21" s="17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</row>
    <row r="22" spans="1:72" customFormat="1" ht="22.5" customHeight="1" x14ac:dyDescent="0.3">
      <c r="A22" s="49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49"/>
      <c r="P22" s="17"/>
      <c r="Q22" s="17"/>
      <c r="R22" s="17"/>
      <c r="S22" s="17"/>
      <c r="T22" s="17"/>
      <c r="U22" s="17"/>
      <c r="V22" s="122"/>
      <c r="W22" s="122" t="str">
        <f>IF(AJ8=1,IF(P21="","",P21),IF(SUM(Q10:Q19)&gt;0,VLOOKUP(1,Z10:AA19,2,0),""))</f>
        <v>TEMPLO DEL FÚTBOL</v>
      </c>
      <c r="X22" s="17"/>
      <c r="Y22" s="23"/>
      <c r="Z22" s="61"/>
      <c r="AA22" s="23"/>
      <c r="AB22" s="23"/>
      <c r="AC22" s="61"/>
      <c r="AD22" s="61"/>
      <c r="AE22" s="61"/>
      <c r="AF22" s="61"/>
      <c r="AG22" s="61"/>
      <c r="AH22" s="61"/>
      <c r="AI22" s="23"/>
      <c r="AJ22" s="61"/>
      <c r="AK22" s="61"/>
      <c r="AL22" s="23"/>
      <c r="AM22" s="23"/>
      <c r="AN22" s="23"/>
      <c r="AO22" s="17"/>
      <c r="AP22" s="17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</row>
    <row r="23" spans="1:72" customFormat="1" ht="15" customHeight="1" x14ac:dyDescent="0.3">
      <c r="A23" s="86"/>
      <c r="B23" s="322">
        <v>42813</v>
      </c>
      <c r="C23" s="324" t="s">
        <v>78</v>
      </c>
      <c r="D23" s="280"/>
      <c r="E23" s="313" t="str">
        <f>+'GRUPOS PRE JUVENIL'!E7</f>
        <v>BLUEMARTIN F.C .</v>
      </c>
      <c r="F23" s="282" t="str">
        <f>IF(AND(G23&lt;&gt;"",I23&lt;&gt;""),IF(G23=I23,"E",IF(G23&gt;I23,"G","P")),"")</f>
        <v>G</v>
      </c>
      <c r="G23" s="283">
        <v>1</v>
      </c>
      <c r="H23" s="285" t="s">
        <v>14</v>
      </c>
      <c r="I23" s="283">
        <v>0</v>
      </c>
      <c r="J23" s="282" t="str">
        <f>IF(AND(I23&lt;&gt;"",G23&lt;&gt;""),IF(I23=G23,"E",IF(I23&gt;G23,"G","P")),"")</f>
        <v>P</v>
      </c>
      <c r="K23" s="313" t="str">
        <f>+'GRUPOS PRE JUVENIL'!E9</f>
        <v>CLUB REAL IBAGUE F.C</v>
      </c>
      <c r="L23" s="311"/>
      <c r="M23" s="318" t="s">
        <v>59</v>
      </c>
      <c r="N23" s="86"/>
      <c r="O23" s="51"/>
      <c r="P23" s="17"/>
      <c r="Q23" s="17"/>
      <c r="R23" s="17"/>
      <c r="S23" s="17"/>
      <c r="T23" s="17"/>
      <c r="U23" s="17"/>
      <c r="V23" s="122"/>
      <c r="W23" s="122" t="str">
        <f>IF(AJ8=1,IF(P24="","",P24),IF(SUM(Q10:Q19)&gt;0,VLOOKUP(2,Z10:AA19,2,0),""))</f>
        <v>BLUEMARTIN F.C .</v>
      </c>
      <c r="X23" s="17"/>
      <c r="Y23" s="23"/>
      <c r="Z23" s="61"/>
      <c r="AA23" s="23"/>
      <c r="AB23" s="23"/>
      <c r="AC23" s="61"/>
      <c r="AD23" s="61"/>
      <c r="AE23" s="61"/>
      <c r="AF23" s="61"/>
      <c r="AG23" s="61"/>
      <c r="AH23" s="61"/>
      <c r="AI23" s="23"/>
      <c r="AJ23" s="61"/>
      <c r="AK23" s="61"/>
      <c r="AL23" s="23"/>
      <c r="AM23" s="23"/>
      <c r="AN23" s="23"/>
      <c r="AO23" s="17"/>
      <c r="AP23" s="17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</row>
    <row r="24" spans="1:72" customFormat="1" ht="15" customHeight="1" x14ac:dyDescent="0.3">
      <c r="A24" s="49"/>
      <c r="B24" s="322"/>
      <c r="C24" s="324"/>
      <c r="D24" s="280"/>
      <c r="E24" s="313"/>
      <c r="F24" s="282"/>
      <c r="G24" s="284"/>
      <c r="H24" s="285"/>
      <c r="I24" s="284"/>
      <c r="J24" s="282"/>
      <c r="K24" s="313"/>
      <c r="L24" s="311"/>
      <c r="M24" s="318"/>
      <c r="N24" s="50"/>
      <c r="O24" s="50"/>
      <c r="P24" s="316"/>
      <c r="Q24" s="316"/>
      <c r="R24" s="316"/>
      <c r="S24" s="316"/>
      <c r="T24" s="316"/>
      <c r="U24" s="122"/>
      <c r="V24" s="122"/>
      <c r="W24" s="122" t="str">
        <f>IF(AJ9=1,IF(P25="","",P25),IF(SUM(Q10:Q15)&gt;0,VLOOKUP(3,Z10:AA15,2,0),""))</f>
        <v>CLUB REAL IBAGUE F.C</v>
      </c>
      <c r="X24" s="122"/>
      <c r="Y24" s="122"/>
      <c r="Z24" s="188"/>
      <c r="AA24" s="23"/>
      <c r="AB24" s="23"/>
      <c r="AC24" s="61"/>
      <c r="AD24" s="61"/>
      <c r="AE24" s="61"/>
      <c r="AF24" s="61"/>
      <c r="AG24" s="61"/>
      <c r="AH24" s="61"/>
      <c r="AI24" s="23"/>
      <c r="AJ24" s="61"/>
      <c r="AK24" s="61"/>
      <c r="AL24" s="23"/>
      <c r="AM24" s="23"/>
      <c r="AN24" s="23"/>
      <c r="AO24" s="17"/>
      <c r="AP24" s="17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</row>
    <row r="25" spans="1:72" customFormat="1" ht="22.5" customHeight="1" x14ac:dyDescent="0.3">
      <c r="A25" s="49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53"/>
      <c r="O25" s="17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88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17"/>
      <c r="AP25" s="17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</row>
    <row r="26" spans="1:72" customFormat="1" x14ac:dyDescent="0.3">
      <c r="A26" s="85"/>
      <c r="B26" s="295">
        <v>42812</v>
      </c>
      <c r="C26" s="321" t="s">
        <v>76</v>
      </c>
      <c r="D26" s="308"/>
      <c r="E26" s="281" t="str">
        <f>+'GRUPOS PRE JUVENIL'!E8</f>
        <v>TEMPLO DEL FÚTBOL</v>
      </c>
      <c r="F26" s="282" t="str">
        <f>IF(AND(G26&lt;&gt;"",I26&lt;&gt;""),IF(G26=I26,"E",IF(G26&gt;I26,"G","P")),"")</f>
        <v>G</v>
      </c>
      <c r="G26" s="283">
        <v>2</v>
      </c>
      <c r="H26" s="285" t="s">
        <v>14</v>
      </c>
      <c r="I26" s="319">
        <v>0</v>
      </c>
      <c r="J26" s="282" t="str">
        <f>IF(AND(I26&lt;&gt;"",G26&lt;&gt;""),IF(I26=G26,"E",IF(I26&gt;G26,"G","P")),"")</f>
        <v>P</v>
      </c>
      <c r="K26" s="281" t="str">
        <f>+'GRUPOS PRE JUVENIL'!G8</f>
        <v>CENTAUROS DEL ARIARI</v>
      </c>
      <c r="L26" s="314"/>
      <c r="M26" s="317" t="s">
        <v>60</v>
      </c>
      <c r="N26" s="85"/>
      <c r="O26" s="17"/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17"/>
      <c r="AP26" s="17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</row>
    <row r="27" spans="1:72" s="99" customFormat="1" x14ac:dyDescent="0.3">
      <c r="A27" s="49"/>
      <c r="B27" s="295"/>
      <c r="C27" s="321"/>
      <c r="D27" s="308"/>
      <c r="E27" s="281"/>
      <c r="F27" s="282"/>
      <c r="G27" s="284"/>
      <c r="H27" s="285"/>
      <c r="I27" s="320"/>
      <c r="J27" s="282"/>
      <c r="K27" s="281"/>
      <c r="L27" s="314"/>
      <c r="M27" s="317"/>
      <c r="N27" s="50"/>
      <c r="O27" s="23"/>
      <c r="P27" s="122"/>
      <c r="Q27" s="121"/>
      <c r="R27" s="121"/>
      <c r="S27" s="122"/>
      <c r="T27" s="122"/>
      <c r="U27" s="122"/>
      <c r="V27" s="122"/>
      <c r="W27" s="122"/>
      <c r="X27" s="122"/>
      <c r="Y27" s="122"/>
      <c r="Z27" s="122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</row>
    <row r="28" spans="1:72" s="99" customFormat="1" ht="22.5" customHeight="1" x14ac:dyDescent="0.3">
      <c r="A28" s="49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23"/>
      <c r="P28" s="122"/>
      <c r="Q28" s="122"/>
      <c r="R28" s="122"/>
      <c r="S28" s="122"/>
      <c r="T28" s="122"/>
      <c r="U28" s="122"/>
      <c r="V28" s="122"/>
      <c r="W28" s="122"/>
      <c r="X28" s="122"/>
      <c r="Y28" s="122"/>
      <c r="Z28" s="122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</row>
    <row r="29" spans="1:72" s="99" customFormat="1" x14ac:dyDescent="0.3">
      <c r="A29" s="86"/>
      <c r="B29" s="322">
        <v>42812</v>
      </c>
      <c r="C29" s="308" t="s">
        <v>74</v>
      </c>
      <c r="D29" s="308"/>
      <c r="E29" s="313" t="str">
        <f>+'GRUPOS PRE JUVENIL'!E9</f>
        <v>CLUB REAL IBAGUE F.C</v>
      </c>
      <c r="F29" s="282" t="str">
        <f>IF(AND(G29&lt;&gt;"",I29&lt;&gt;""),IF(G29=I29,"E",IF(G29&gt;I29,"G","P")),"")</f>
        <v>P</v>
      </c>
      <c r="G29" s="283">
        <v>0</v>
      </c>
      <c r="H29" s="285" t="s">
        <v>14</v>
      </c>
      <c r="I29" s="283">
        <v>3</v>
      </c>
      <c r="J29" s="282" t="str">
        <f>IF(AND(I29&lt;&gt;"",G29&lt;&gt;""),IF(I29=G29,"E",IF(I29&gt;G29,"G","P")),"")</f>
        <v>G</v>
      </c>
      <c r="K29" s="313" t="str">
        <f>+'GRUPOS PRE JUVENIL'!E8</f>
        <v>TEMPLO DEL FÚTBOL</v>
      </c>
      <c r="L29" s="311"/>
      <c r="M29" s="318" t="s">
        <v>61</v>
      </c>
      <c r="N29" s="149"/>
      <c r="O29" s="23"/>
      <c r="P29" s="122"/>
      <c r="Q29" s="122"/>
      <c r="R29" s="122"/>
      <c r="S29" s="122"/>
      <c r="T29" s="122"/>
      <c r="U29" s="122"/>
      <c r="V29" s="122"/>
      <c r="W29" s="122"/>
      <c r="X29" s="122"/>
      <c r="Y29" s="122"/>
      <c r="Z29" s="122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</row>
    <row r="30" spans="1:72" s="99" customFormat="1" x14ac:dyDescent="0.3">
      <c r="A30" s="49"/>
      <c r="B30" s="322"/>
      <c r="C30" s="308"/>
      <c r="D30" s="308"/>
      <c r="E30" s="313"/>
      <c r="F30" s="282"/>
      <c r="G30" s="284"/>
      <c r="H30" s="285"/>
      <c r="I30" s="284"/>
      <c r="J30" s="282"/>
      <c r="K30" s="313"/>
      <c r="L30" s="311"/>
      <c r="M30" s="318"/>
      <c r="N30" s="50"/>
      <c r="O30" s="23"/>
      <c r="P30" s="122"/>
      <c r="Q30" s="122"/>
      <c r="R30" s="122"/>
      <c r="S30" s="122"/>
      <c r="T30" s="122"/>
      <c r="U30" s="122"/>
      <c r="V30" s="122"/>
      <c r="W30" s="122"/>
      <c r="X30" s="122"/>
      <c r="Y30" s="122"/>
      <c r="Z30" s="122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</row>
    <row r="31" spans="1:72" s="99" customFormat="1" x14ac:dyDescent="0.3">
      <c r="A31" s="23"/>
      <c r="B31" s="23"/>
      <c r="C31" s="3"/>
      <c r="D31" s="23"/>
      <c r="E31" s="23"/>
      <c r="F31" s="23"/>
      <c r="G31" s="23"/>
      <c r="H31" s="23"/>
      <c r="I31" s="23"/>
      <c r="J31" s="100" t="str">
        <f>IF(AG8=1,"Indique el primero y segundo equipos clasificados de la serie:","")</f>
        <v/>
      </c>
      <c r="K31" s="23"/>
      <c r="L31" s="100" t="str">
        <f>IF(AG8=1,"Primero:","")</f>
        <v/>
      </c>
      <c r="M31" s="3"/>
      <c r="N31" s="64"/>
      <c r="O31" s="64"/>
      <c r="P31" s="189"/>
      <c r="Q31" s="122"/>
      <c r="R31" s="122"/>
      <c r="S31" s="122"/>
      <c r="T31" s="122"/>
      <c r="U31" s="122"/>
      <c r="V31" s="122"/>
      <c r="W31" s="122"/>
      <c r="X31" s="122"/>
      <c r="Y31" s="122"/>
      <c r="Z31" s="122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</row>
    <row r="32" spans="1:72" s="99" customFormat="1" x14ac:dyDescent="0.3">
      <c r="A32" s="85"/>
      <c r="B32" s="295">
        <v>42812</v>
      </c>
      <c r="C32" s="321" t="s">
        <v>74</v>
      </c>
      <c r="D32" s="280"/>
      <c r="E32" s="281" t="str">
        <f>+'GRUPOS PRE JUVENIL'!G7</f>
        <v>CLUB CAMPESTRE IBAGUE</v>
      </c>
      <c r="F32" s="282" t="str">
        <f>IF(AND(G32&lt;&gt;"",I32&lt;&gt;""),IF(G32=I32,"E",IF(G32&gt;I32,"G","P")),"")</f>
        <v>G</v>
      </c>
      <c r="G32" s="283">
        <v>2</v>
      </c>
      <c r="H32" s="285" t="s">
        <v>14</v>
      </c>
      <c r="I32" s="283">
        <v>1</v>
      </c>
      <c r="J32" s="282" t="str">
        <f>IF(AND(I32&lt;&gt;"",G32&lt;&gt;""),IF(I32=G32,"E",IF(I32&gt;G32,"G","P")),"")</f>
        <v>P</v>
      </c>
      <c r="K32" s="281" t="str">
        <f>+'GRUPOS PRE JUVENIL'!E7</f>
        <v>BLUEMARTIN F.C .</v>
      </c>
      <c r="L32" s="314"/>
      <c r="M32" s="317" t="s">
        <v>60</v>
      </c>
      <c r="N32" s="148"/>
      <c r="O32" s="23"/>
      <c r="P32" s="122"/>
      <c r="Q32" s="122"/>
      <c r="R32" s="122"/>
      <c r="S32" s="122"/>
      <c r="T32" s="122"/>
      <c r="U32" s="122"/>
      <c r="V32" s="122"/>
      <c r="W32" s="122"/>
      <c r="X32" s="122"/>
      <c r="Y32" s="122"/>
      <c r="Z32" s="122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</row>
    <row r="33" spans="1:72" s="99" customFormat="1" x14ac:dyDescent="0.3">
      <c r="A33" s="49"/>
      <c r="B33" s="295"/>
      <c r="C33" s="321"/>
      <c r="D33" s="280"/>
      <c r="E33" s="281"/>
      <c r="F33" s="282"/>
      <c r="G33" s="284"/>
      <c r="H33" s="285"/>
      <c r="I33" s="284"/>
      <c r="J33" s="282"/>
      <c r="K33" s="281"/>
      <c r="L33" s="314"/>
      <c r="M33" s="317"/>
      <c r="N33" s="50"/>
      <c r="O33" s="23"/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22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</row>
    <row r="34" spans="1:72" s="99" customFormat="1" x14ac:dyDescent="0.3">
      <c r="A34" s="49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64"/>
      <c r="P34" s="189"/>
      <c r="Q34" s="122"/>
      <c r="R34" s="122"/>
      <c r="S34" s="122"/>
      <c r="T34" s="122"/>
      <c r="U34" s="122"/>
      <c r="V34" s="122"/>
      <c r="W34" s="122"/>
      <c r="X34" s="122"/>
      <c r="Y34" s="122"/>
      <c r="Z34" s="122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</row>
    <row r="35" spans="1:72" s="99" customFormat="1" x14ac:dyDescent="0.3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</row>
    <row r="36" spans="1:72" s="99" customFormat="1" x14ac:dyDescent="0.3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</row>
    <row r="37" spans="1:72" s="99" customFormat="1" x14ac:dyDescent="0.3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</row>
    <row r="38" spans="1:72" x14ac:dyDescent="0.3">
      <c r="P38" s="122"/>
      <c r="Q38" s="122"/>
      <c r="R38" s="122"/>
      <c r="S38" s="122"/>
      <c r="T38" s="122"/>
      <c r="U38" s="122"/>
      <c r="V38" s="122"/>
      <c r="W38" s="122"/>
      <c r="X38" s="122"/>
      <c r="Y38" s="122"/>
      <c r="Z38" s="122"/>
    </row>
    <row r="39" spans="1:72" x14ac:dyDescent="0.3">
      <c r="O39" s="119"/>
      <c r="P39" s="122"/>
      <c r="Q39" s="122"/>
      <c r="R39" s="122"/>
      <c r="S39" s="122"/>
      <c r="T39" s="122"/>
      <c r="U39" s="122"/>
      <c r="V39" s="122"/>
      <c r="W39" s="122"/>
      <c r="X39" s="122"/>
      <c r="Y39" s="122"/>
      <c r="Z39" s="122"/>
    </row>
    <row r="40" spans="1:72" x14ac:dyDescent="0.3"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</row>
    <row r="41" spans="1:72" x14ac:dyDescent="0.3"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22"/>
      <c r="Z41" s="122"/>
    </row>
    <row r="42" spans="1:72" x14ac:dyDescent="0.3"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</row>
    <row r="43" spans="1:72" x14ac:dyDescent="0.3"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  <c r="Z43" s="122"/>
    </row>
    <row r="44" spans="1:72" x14ac:dyDescent="0.3">
      <c r="B44" s="20"/>
      <c r="C44" s="21"/>
      <c r="D44" s="21"/>
      <c r="E44" s="120"/>
      <c r="F44" s="121"/>
      <c r="G44" s="121"/>
      <c r="H44" s="121"/>
      <c r="I44" s="121"/>
      <c r="J44" s="121"/>
      <c r="K44" s="121"/>
      <c r="L44" s="122"/>
      <c r="M44" s="122"/>
      <c r="N44" s="122"/>
      <c r="O44" s="122"/>
      <c r="P44" s="121" t="str">
        <f>+'GRUPOS PRE JUVENIL'!E7</f>
        <v>BLUEMARTIN F.C .</v>
      </c>
      <c r="Q44" s="122" t="str">
        <f>+F8</f>
        <v/>
      </c>
      <c r="R44" s="122" t="str">
        <f>+F17</f>
        <v>P</v>
      </c>
      <c r="S44" s="122" t="str">
        <f>+F23</f>
        <v>G</v>
      </c>
      <c r="T44" s="122" t="str">
        <f>+J32</f>
        <v>P</v>
      </c>
      <c r="U44" s="122"/>
      <c r="V44" s="122"/>
      <c r="W44" s="122"/>
      <c r="X44" s="122"/>
      <c r="Y44" s="122"/>
      <c r="Z44" s="122"/>
    </row>
    <row r="45" spans="1:72" x14ac:dyDescent="0.3">
      <c r="E45" s="122"/>
      <c r="F45" s="122"/>
      <c r="G45" s="122"/>
      <c r="H45" s="122"/>
      <c r="I45" s="122"/>
      <c r="J45" s="122"/>
      <c r="K45" s="122"/>
      <c r="L45" s="122"/>
      <c r="M45" s="122"/>
      <c r="N45" s="122"/>
      <c r="O45" s="122"/>
      <c r="P45" s="121" t="str">
        <f>+'GRUPOS PRE JUVENIL'!E8</f>
        <v>TEMPLO DEL FÚTBOL</v>
      </c>
      <c r="Q45" s="122" t="str">
        <f>+F11</f>
        <v/>
      </c>
      <c r="R45" s="122" t="str">
        <f>+J17</f>
        <v>G</v>
      </c>
      <c r="S45" s="122" t="str">
        <f>+F26</f>
        <v>G</v>
      </c>
      <c r="T45" s="122" t="str">
        <f>+J29</f>
        <v>G</v>
      </c>
      <c r="U45" s="122"/>
      <c r="V45" s="122"/>
      <c r="W45" s="122"/>
      <c r="X45" s="122"/>
      <c r="Y45" s="122"/>
      <c r="Z45" s="122"/>
    </row>
    <row r="46" spans="1:72" x14ac:dyDescent="0.3">
      <c r="E46" s="122"/>
      <c r="F46" s="122"/>
      <c r="G46" s="122"/>
      <c r="H46" s="122"/>
      <c r="I46" s="122"/>
      <c r="J46" s="122"/>
      <c r="K46" s="122"/>
      <c r="L46" s="122"/>
      <c r="M46" s="122"/>
      <c r="N46" s="122"/>
      <c r="O46" s="122"/>
      <c r="P46" s="121" t="str">
        <f>+'GRUPOS PRE JUVENIL'!E9</f>
        <v>CLUB REAL IBAGUE F.C</v>
      </c>
      <c r="Q46" s="122" t="str">
        <f>+F14</f>
        <v/>
      </c>
      <c r="R46" s="122" t="str">
        <f>+F20</f>
        <v>P</v>
      </c>
      <c r="S46" s="122" t="str">
        <f>+J23</f>
        <v>P</v>
      </c>
      <c r="T46" s="122" t="str">
        <f>+F29</f>
        <v>P</v>
      </c>
      <c r="U46" s="122"/>
      <c r="V46" s="122"/>
      <c r="W46" s="122"/>
      <c r="X46" s="122"/>
      <c r="Y46" s="122"/>
      <c r="Z46" s="122"/>
    </row>
    <row r="47" spans="1:72" x14ac:dyDescent="0.3">
      <c r="O47" s="122"/>
      <c r="P47" s="121"/>
      <c r="Q47" s="122"/>
      <c r="R47" s="122"/>
      <c r="S47" s="122"/>
      <c r="T47" s="122"/>
      <c r="U47" s="122"/>
      <c r="V47" s="122"/>
      <c r="W47" s="122"/>
      <c r="X47" s="122"/>
      <c r="Y47" s="122"/>
      <c r="Z47" s="122"/>
    </row>
    <row r="48" spans="1:72" x14ac:dyDescent="0.3">
      <c r="O48" s="122"/>
      <c r="P48" s="121"/>
      <c r="Q48" s="122"/>
      <c r="R48" s="122"/>
      <c r="S48" s="122"/>
      <c r="T48" s="122"/>
      <c r="U48" s="122"/>
      <c r="V48" s="122"/>
      <c r="W48" s="122"/>
      <c r="X48" s="122"/>
      <c r="Y48" s="122"/>
      <c r="Z48" s="122"/>
    </row>
    <row r="49" spans="2:26" x14ac:dyDescent="0.3">
      <c r="B49" s="20"/>
      <c r="C49" s="21"/>
      <c r="D49" s="21"/>
      <c r="E49" s="120"/>
      <c r="F49" s="121"/>
      <c r="G49" s="121"/>
      <c r="H49" s="121"/>
      <c r="I49" s="121"/>
      <c r="J49" s="121"/>
      <c r="K49" s="121"/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122"/>
      <c r="Y49" s="122"/>
      <c r="Z49" s="122"/>
    </row>
    <row r="50" spans="2:26" x14ac:dyDescent="0.3">
      <c r="B50" s="20"/>
      <c r="C50" s="21"/>
      <c r="D50" s="21"/>
      <c r="E50" s="120"/>
      <c r="F50" s="121"/>
      <c r="G50" s="121"/>
      <c r="H50" s="121"/>
      <c r="I50" s="121"/>
      <c r="J50" s="121"/>
      <c r="K50" s="121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2"/>
      <c r="Z50" s="122"/>
    </row>
    <row r="51" spans="2:26" x14ac:dyDescent="0.3">
      <c r="B51" s="20"/>
      <c r="C51" s="21"/>
      <c r="D51" s="21"/>
      <c r="E51" s="120"/>
      <c r="F51" s="121"/>
      <c r="G51" s="121"/>
      <c r="H51" s="121"/>
      <c r="I51" s="121"/>
      <c r="J51" s="121"/>
      <c r="K51" s="121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</row>
    <row r="52" spans="2:26" x14ac:dyDescent="0.3">
      <c r="E52" s="122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</row>
    <row r="53" spans="2:26" x14ac:dyDescent="0.3">
      <c r="B53" s="20"/>
      <c r="C53" s="21"/>
      <c r="D53" s="21"/>
      <c r="E53" s="120"/>
      <c r="F53" s="121"/>
      <c r="G53" s="121"/>
      <c r="H53" s="121"/>
      <c r="I53" s="121"/>
      <c r="J53" s="121"/>
      <c r="K53" s="121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</row>
    <row r="54" spans="2:26" x14ac:dyDescent="0.3">
      <c r="B54" s="20"/>
      <c r="C54" s="21"/>
      <c r="D54" s="21"/>
      <c r="E54" s="120"/>
      <c r="F54" s="121"/>
      <c r="G54" s="121"/>
      <c r="H54" s="121"/>
      <c r="I54" s="121"/>
      <c r="J54" s="121"/>
      <c r="K54" s="121"/>
      <c r="L54" s="122"/>
      <c r="M54" s="122"/>
      <c r="N54" s="122"/>
      <c r="O54" s="122"/>
      <c r="P54" s="122"/>
      <c r="Q54" s="122"/>
      <c r="R54" s="122"/>
      <c r="S54" s="122"/>
      <c r="T54" s="122"/>
      <c r="U54" s="122"/>
    </row>
    <row r="55" spans="2:26" x14ac:dyDescent="0.3">
      <c r="B55" s="20"/>
      <c r="C55" s="21"/>
      <c r="D55" s="21"/>
      <c r="E55" s="120"/>
      <c r="F55" s="121"/>
      <c r="G55" s="121"/>
      <c r="H55" s="121"/>
      <c r="I55" s="121"/>
      <c r="J55" s="121"/>
      <c r="K55" s="121"/>
      <c r="L55" s="122"/>
      <c r="M55" s="122"/>
      <c r="N55" s="122"/>
      <c r="O55" s="122"/>
      <c r="P55" s="122"/>
      <c r="Q55" s="122"/>
      <c r="R55" s="122"/>
      <c r="S55" s="122"/>
      <c r="T55" s="122"/>
      <c r="U55" s="122"/>
    </row>
    <row r="56" spans="2:26" x14ac:dyDescent="0.3">
      <c r="E56" s="122"/>
      <c r="F56" s="122"/>
      <c r="G56" s="122"/>
      <c r="H56" s="122"/>
      <c r="I56" s="122"/>
      <c r="J56" s="122"/>
      <c r="K56" s="122"/>
      <c r="L56" s="122"/>
      <c r="M56" s="122"/>
      <c r="N56" s="122"/>
      <c r="O56" s="122"/>
      <c r="P56" s="122"/>
      <c r="Q56" s="122"/>
      <c r="R56" s="122"/>
      <c r="S56" s="122"/>
      <c r="T56" s="122"/>
      <c r="U56" s="122"/>
    </row>
    <row r="57" spans="2:26" x14ac:dyDescent="0.3">
      <c r="B57" s="20"/>
      <c r="C57" s="21"/>
      <c r="D57" s="21"/>
      <c r="E57" s="120"/>
      <c r="F57" s="121"/>
      <c r="G57" s="121"/>
      <c r="H57" s="121"/>
      <c r="I57" s="121"/>
      <c r="J57" s="121"/>
      <c r="K57" s="121"/>
      <c r="L57" s="122"/>
      <c r="M57" s="122"/>
      <c r="N57" s="122"/>
      <c r="O57" s="122"/>
      <c r="P57" s="122"/>
      <c r="Q57" s="122"/>
      <c r="R57" s="122"/>
      <c r="S57" s="122"/>
      <c r="T57" s="122"/>
      <c r="U57" s="122"/>
    </row>
    <row r="58" spans="2:26" x14ac:dyDescent="0.3">
      <c r="B58" s="20"/>
      <c r="C58" s="21"/>
      <c r="D58" s="21"/>
      <c r="E58" s="120"/>
      <c r="F58" s="121"/>
      <c r="G58" s="121"/>
      <c r="H58" s="121"/>
      <c r="I58" s="121"/>
      <c r="J58" s="121"/>
      <c r="K58" s="121"/>
      <c r="L58" s="122"/>
      <c r="M58" s="122"/>
      <c r="N58" s="122"/>
      <c r="O58" s="122"/>
      <c r="P58" s="122"/>
      <c r="Q58" s="122"/>
      <c r="R58" s="122"/>
      <c r="S58" s="122"/>
      <c r="T58" s="122"/>
      <c r="U58" s="122"/>
    </row>
    <row r="59" spans="2:26" x14ac:dyDescent="0.3">
      <c r="B59" s="20"/>
      <c r="C59" s="21"/>
      <c r="D59" s="21"/>
      <c r="E59" s="120"/>
      <c r="F59" s="121"/>
      <c r="G59" s="121"/>
      <c r="H59" s="121"/>
      <c r="I59" s="121"/>
      <c r="J59" s="121"/>
      <c r="K59" s="121"/>
      <c r="L59" s="122"/>
      <c r="M59" s="122"/>
      <c r="N59" s="122"/>
      <c r="O59" s="122"/>
      <c r="P59" s="122"/>
      <c r="Q59" s="122"/>
      <c r="R59" s="122"/>
      <c r="S59" s="122"/>
      <c r="T59" s="122"/>
      <c r="U59" s="122"/>
    </row>
    <row r="60" spans="2:26" x14ac:dyDescent="0.3"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</row>
    <row r="61" spans="2:26" x14ac:dyDescent="0.3">
      <c r="E61" s="122"/>
      <c r="F61" s="122"/>
      <c r="G61" s="122"/>
      <c r="H61" s="122"/>
      <c r="I61" s="122"/>
      <c r="J61" s="122"/>
      <c r="K61" s="122"/>
      <c r="L61" s="122"/>
      <c r="M61" s="122"/>
      <c r="N61" s="122"/>
      <c r="O61" s="122"/>
      <c r="P61" s="122"/>
      <c r="Q61" s="122"/>
      <c r="R61" s="122"/>
      <c r="S61" s="122"/>
      <c r="T61" s="122"/>
      <c r="U61" s="122"/>
    </row>
    <row r="62" spans="2:26" x14ac:dyDescent="0.3">
      <c r="E62" s="122"/>
      <c r="F62" s="122"/>
      <c r="G62" s="122"/>
      <c r="H62" s="122"/>
      <c r="I62" s="122"/>
      <c r="J62" s="122"/>
      <c r="K62" s="122"/>
      <c r="L62" s="122"/>
      <c r="M62" s="122"/>
      <c r="N62" s="122"/>
      <c r="O62" s="122"/>
      <c r="P62" s="122"/>
      <c r="Q62" s="122"/>
      <c r="R62" s="122"/>
      <c r="S62" s="122"/>
      <c r="T62" s="122"/>
      <c r="U62" s="122"/>
    </row>
    <row r="63" spans="2:26" x14ac:dyDescent="0.3">
      <c r="E63" s="122"/>
      <c r="F63" s="122"/>
      <c r="G63" s="122"/>
      <c r="H63" s="122"/>
      <c r="I63" s="122"/>
      <c r="J63" s="122"/>
      <c r="K63" s="122"/>
      <c r="L63" s="122"/>
      <c r="M63" s="122"/>
      <c r="N63" s="122"/>
      <c r="O63" s="122"/>
      <c r="P63" s="122"/>
      <c r="Q63" s="122"/>
      <c r="R63" s="122"/>
      <c r="S63" s="122"/>
      <c r="T63" s="122"/>
      <c r="U63" s="122"/>
    </row>
    <row r="64" spans="2:26" x14ac:dyDescent="0.3">
      <c r="E64" s="122"/>
      <c r="F64" s="122"/>
      <c r="G64" s="122"/>
      <c r="H64" s="122"/>
      <c r="I64" s="122"/>
      <c r="J64" s="122"/>
      <c r="K64" s="122"/>
      <c r="L64" s="122"/>
      <c r="M64" s="122"/>
      <c r="N64" s="122"/>
      <c r="O64" s="122"/>
      <c r="P64" s="122"/>
      <c r="Q64" s="122"/>
      <c r="R64" s="122"/>
      <c r="S64" s="122"/>
      <c r="T64" s="122"/>
      <c r="U64" s="122"/>
    </row>
    <row r="65" spans="5:21" x14ac:dyDescent="0.3"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</row>
  </sheetData>
  <mergeCells count="202">
    <mergeCell ref="A1:N1"/>
    <mergeCell ref="A2:N2"/>
    <mergeCell ref="M8:M9"/>
    <mergeCell ref="M11:M12"/>
    <mergeCell ref="M20:M21"/>
    <mergeCell ref="M17:M18"/>
    <mergeCell ref="M14:M15"/>
    <mergeCell ref="C17:C18"/>
    <mergeCell ref="D20:D21"/>
    <mergeCell ref="E20:E21"/>
    <mergeCell ref="F20:F21"/>
    <mergeCell ref="G20:G21"/>
    <mergeCell ref="H20:H21"/>
    <mergeCell ref="L11:L12"/>
    <mergeCell ref="F11:F12"/>
    <mergeCell ref="G11:G12"/>
    <mergeCell ref="H11:H12"/>
    <mergeCell ref="I11:I12"/>
    <mergeCell ref="J11:J12"/>
    <mergeCell ref="K11:K12"/>
    <mergeCell ref="B8:B9"/>
    <mergeCell ref="C8:C9"/>
    <mergeCell ref="I14:I15"/>
    <mergeCell ref="J14:J15"/>
    <mergeCell ref="C11:C12"/>
    <mergeCell ref="B20:B21"/>
    <mergeCell ref="C20:C21"/>
    <mergeCell ref="B17:B18"/>
    <mergeCell ref="B23:B24"/>
    <mergeCell ref="C23:C24"/>
    <mergeCell ref="E32:E33"/>
    <mergeCell ref="F32:F33"/>
    <mergeCell ref="D23:D24"/>
    <mergeCell ref="E23:E24"/>
    <mergeCell ref="F23:F24"/>
    <mergeCell ref="B32:B33"/>
    <mergeCell ref="C32:C33"/>
    <mergeCell ref="B29:B30"/>
    <mergeCell ref="C29:C30"/>
    <mergeCell ref="D32:D33"/>
    <mergeCell ref="I26:I27"/>
    <mergeCell ref="B26:B27"/>
    <mergeCell ref="C26:C27"/>
    <mergeCell ref="D26:D27"/>
    <mergeCell ref="E26:E27"/>
    <mergeCell ref="F26:F27"/>
    <mergeCell ref="G26:G27"/>
    <mergeCell ref="H26:H27"/>
    <mergeCell ref="G29:G30"/>
    <mergeCell ref="H29:H30"/>
    <mergeCell ref="I29:I30"/>
    <mergeCell ref="D29:D30"/>
    <mergeCell ref="E29:E30"/>
    <mergeCell ref="F29:F30"/>
    <mergeCell ref="P21:T21"/>
    <mergeCell ref="G23:G24"/>
    <mergeCell ref="H23:H24"/>
    <mergeCell ref="I23:I24"/>
    <mergeCell ref="K14:K15"/>
    <mergeCell ref="L14:L15"/>
    <mergeCell ref="G32:G33"/>
    <mergeCell ref="H32:H33"/>
    <mergeCell ref="I32:I33"/>
    <mergeCell ref="J26:J27"/>
    <mergeCell ref="K26:K27"/>
    <mergeCell ref="L26:L27"/>
    <mergeCell ref="P24:T24"/>
    <mergeCell ref="J29:J30"/>
    <mergeCell ref="M26:M27"/>
    <mergeCell ref="M23:M24"/>
    <mergeCell ref="M32:M33"/>
    <mergeCell ref="M29:M30"/>
    <mergeCell ref="K29:K30"/>
    <mergeCell ref="L29:L30"/>
    <mergeCell ref="J32:J33"/>
    <mergeCell ref="K32:K33"/>
    <mergeCell ref="L32:L33"/>
    <mergeCell ref="J23:J24"/>
    <mergeCell ref="K23:K24"/>
    <mergeCell ref="L23:L24"/>
    <mergeCell ref="D17:D18"/>
    <mergeCell ref="E17:E18"/>
    <mergeCell ref="F17:F18"/>
    <mergeCell ref="G17:G18"/>
    <mergeCell ref="H17:H18"/>
    <mergeCell ref="I17:I18"/>
    <mergeCell ref="J17:J18"/>
    <mergeCell ref="K17:K18"/>
    <mergeCell ref="I20:I21"/>
    <mergeCell ref="J20:J21"/>
    <mergeCell ref="K20:K21"/>
    <mergeCell ref="L20:L21"/>
    <mergeCell ref="L17:L18"/>
    <mergeCell ref="AA14:AA15"/>
    <mergeCell ref="AB14:AB15"/>
    <mergeCell ref="AC14:AC15"/>
    <mergeCell ref="AD14:AD15"/>
    <mergeCell ref="U14:U15"/>
    <mergeCell ref="V14:V15"/>
    <mergeCell ref="W14:W15"/>
    <mergeCell ref="X14:X15"/>
    <mergeCell ref="Y14:Y15"/>
    <mergeCell ref="Z14:Z15"/>
    <mergeCell ref="AJ12:AJ13"/>
    <mergeCell ref="AK12:AK13"/>
    <mergeCell ref="AE12:AE13"/>
    <mergeCell ref="AF12:AF13"/>
    <mergeCell ref="AG12:AG13"/>
    <mergeCell ref="AH12:AH13"/>
    <mergeCell ref="AI12:AI13"/>
    <mergeCell ref="AG14:AG15"/>
    <mergeCell ref="AH14:AH15"/>
    <mergeCell ref="AI14:AI15"/>
    <mergeCell ref="AJ14:AJ15"/>
    <mergeCell ref="AK14:AK15"/>
    <mergeCell ref="AE14:AE15"/>
    <mergeCell ref="AF14:AF15"/>
    <mergeCell ref="AD12:AD13"/>
    <mergeCell ref="X12:X13"/>
    <mergeCell ref="Y12:Y13"/>
    <mergeCell ref="Z12:Z13"/>
    <mergeCell ref="AA12:AA13"/>
    <mergeCell ref="AB12:AB13"/>
    <mergeCell ref="AC12:AC13"/>
    <mergeCell ref="R12:R13"/>
    <mergeCell ref="S12:S13"/>
    <mergeCell ref="T12:T13"/>
    <mergeCell ref="U12:U13"/>
    <mergeCell ref="V12:V13"/>
    <mergeCell ref="W12:W13"/>
    <mergeCell ref="AK10:AK11"/>
    <mergeCell ref="D8:D9"/>
    <mergeCell ref="E8:E9"/>
    <mergeCell ref="F8:F9"/>
    <mergeCell ref="G8:G9"/>
    <mergeCell ref="H8:H9"/>
    <mergeCell ref="AA10:AA11"/>
    <mergeCell ref="AB10:AB11"/>
    <mergeCell ref="AC10:AC11"/>
    <mergeCell ref="AD10:AD11"/>
    <mergeCell ref="AE10:AE11"/>
    <mergeCell ref="AF10:AF11"/>
    <mergeCell ref="U10:U11"/>
    <mergeCell ref="V10:V11"/>
    <mergeCell ref="W10:W11"/>
    <mergeCell ref="X10:X11"/>
    <mergeCell ref="Y10:Y11"/>
    <mergeCell ref="Z10:Z11"/>
    <mergeCell ref="I8:I9"/>
    <mergeCell ref="J8:J9"/>
    <mergeCell ref="K8:K9"/>
    <mergeCell ref="L8:L9"/>
    <mergeCell ref="AH10:AH11"/>
    <mergeCell ref="AI10:AI11"/>
    <mergeCell ref="AE8:AE9"/>
    <mergeCell ref="AF8:AF9"/>
    <mergeCell ref="AG8:AG9"/>
    <mergeCell ref="AH8:AH9"/>
    <mergeCell ref="AJ8:AJ9"/>
    <mergeCell ref="P10:P11"/>
    <mergeCell ref="Q10:Q11"/>
    <mergeCell ref="R10:R11"/>
    <mergeCell ref="S10:S11"/>
    <mergeCell ref="T10:T11"/>
    <mergeCell ref="X8:X9"/>
    <mergeCell ref="Y8:Y9"/>
    <mergeCell ref="Z8:Z9"/>
    <mergeCell ref="AB8:AB9"/>
    <mergeCell ref="AC8:AC9"/>
    <mergeCell ref="AD8:AD9"/>
    <mergeCell ref="R8:R9"/>
    <mergeCell ref="S8:S9"/>
    <mergeCell ref="T8:T9"/>
    <mergeCell ref="U8:U9"/>
    <mergeCell ref="V8:V9"/>
    <mergeCell ref="W8:W9"/>
    <mergeCell ref="AJ10:AJ11"/>
    <mergeCell ref="AG10:AG11"/>
    <mergeCell ref="P8:P9"/>
    <mergeCell ref="Q8:Q9"/>
    <mergeCell ref="B3:E3"/>
    <mergeCell ref="F3:K3"/>
    <mergeCell ref="B4:M5"/>
    <mergeCell ref="B6:M6"/>
    <mergeCell ref="P6:Y6"/>
    <mergeCell ref="D14:D15"/>
    <mergeCell ref="E14:E15"/>
    <mergeCell ref="F14:F15"/>
    <mergeCell ref="G14:G15"/>
    <mergeCell ref="H14:H15"/>
    <mergeCell ref="B14:B15"/>
    <mergeCell ref="C14:C15"/>
    <mergeCell ref="P12:P13"/>
    <mergeCell ref="Q12:Q13"/>
    <mergeCell ref="D11:D12"/>
    <mergeCell ref="E11:E12"/>
    <mergeCell ref="P14:P15"/>
    <mergeCell ref="Q14:Q15"/>
    <mergeCell ref="R14:R15"/>
    <mergeCell ref="S14:S15"/>
    <mergeCell ref="T14:T15"/>
    <mergeCell ref="B11:B12"/>
  </mergeCells>
  <conditionalFormatting sqref="G8:G9">
    <cfRule type="expression" dxfId="458" priority="51" stopIfTrue="1">
      <formula>F8="G"</formula>
    </cfRule>
    <cfRule type="expression" dxfId="457" priority="50" stopIfTrue="1">
      <formula>F8="E"</formula>
    </cfRule>
    <cfRule type="expression" dxfId="456" priority="49" stopIfTrue="1">
      <formula>F8="P"</formula>
    </cfRule>
  </conditionalFormatting>
  <conditionalFormatting sqref="G11">
    <cfRule type="expression" dxfId="455" priority="4" stopIfTrue="1">
      <formula>F11="P"</formula>
    </cfRule>
    <cfRule type="expression" dxfId="454" priority="5" stopIfTrue="1">
      <formula>F11="E"</formula>
    </cfRule>
    <cfRule type="expression" dxfId="453" priority="6" stopIfTrue="1">
      <formula>F11="G"</formula>
    </cfRule>
  </conditionalFormatting>
  <conditionalFormatting sqref="G14">
    <cfRule type="expression" dxfId="452" priority="10" stopIfTrue="1">
      <formula>F14="P"</formula>
    </cfRule>
    <cfRule type="expression" dxfId="451" priority="11" stopIfTrue="1">
      <formula>F14="E"</formula>
    </cfRule>
    <cfRule type="expression" dxfId="450" priority="12" stopIfTrue="1">
      <formula>F14="G"</formula>
    </cfRule>
  </conditionalFormatting>
  <conditionalFormatting sqref="G17:G18">
    <cfRule type="expression" dxfId="449" priority="42" stopIfTrue="1">
      <formula>F17="G"</formula>
    </cfRule>
    <cfRule type="expression" dxfId="448" priority="41" stopIfTrue="1">
      <formula>F17="E"</formula>
    </cfRule>
    <cfRule type="expression" dxfId="447" priority="40" stopIfTrue="1">
      <formula>F17="P"</formula>
    </cfRule>
  </conditionalFormatting>
  <conditionalFormatting sqref="G20">
    <cfRule type="expression" dxfId="446" priority="2" stopIfTrue="1">
      <formula>F20="E"</formula>
    </cfRule>
    <cfRule type="expression" dxfId="445" priority="3" stopIfTrue="1">
      <formula>F20="G"</formula>
    </cfRule>
    <cfRule type="expression" dxfId="444" priority="1" stopIfTrue="1">
      <formula>F20="P"</formula>
    </cfRule>
  </conditionalFormatting>
  <conditionalFormatting sqref="G23:G24">
    <cfRule type="expression" dxfId="443" priority="28" stopIfTrue="1">
      <formula>F23="P"</formula>
    </cfRule>
    <cfRule type="expression" dxfId="442" priority="29" stopIfTrue="1">
      <formula>F23="E"</formula>
    </cfRule>
    <cfRule type="expression" dxfId="441" priority="30" stopIfTrue="1">
      <formula>F23="G"</formula>
    </cfRule>
  </conditionalFormatting>
  <conditionalFormatting sqref="G26:G27">
    <cfRule type="expression" dxfId="440" priority="39" stopIfTrue="1">
      <formula>F26="G"</formula>
    </cfRule>
    <cfRule type="expression" dxfId="439" priority="38" stopIfTrue="1">
      <formula>F26="E"</formula>
    </cfRule>
    <cfRule type="expression" dxfId="438" priority="37" stopIfTrue="1">
      <formula>F26="P"</formula>
    </cfRule>
  </conditionalFormatting>
  <conditionalFormatting sqref="G29:G30">
    <cfRule type="expression" dxfId="437" priority="13" stopIfTrue="1">
      <formula>F29="P"</formula>
    </cfRule>
    <cfRule type="expression" dxfId="436" priority="15" stopIfTrue="1">
      <formula>F29="G"</formula>
    </cfRule>
    <cfRule type="expression" dxfId="435" priority="14" stopIfTrue="1">
      <formula>F29="E"</formula>
    </cfRule>
  </conditionalFormatting>
  <conditionalFormatting sqref="G32:G33">
    <cfRule type="expression" dxfId="434" priority="18" stopIfTrue="1">
      <formula>F32="G"</formula>
    </cfRule>
    <cfRule type="expression" dxfId="433" priority="17" stopIfTrue="1">
      <formula>F32="E"</formula>
    </cfRule>
    <cfRule type="expression" dxfId="432" priority="16" stopIfTrue="1">
      <formula>F32="P"</formula>
    </cfRule>
  </conditionalFormatting>
  <conditionalFormatting sqref="I8:I9">
    <cfRule type="expression" dxfId="431" priority="58" stopIfTrue="1">
      <formula>J8="P"</formula>
    </cfRule>
    <cfRule type="expression" dxfId="430" priority="59" stopIfTrue="1">
      <formula>J8="E"</formula>
    </cfRule>
    <cfRule type="expression" dxfId="429" priority="60" stopIfTrue="1">
      <formula>J8="G"</formula>
    </cfRule>
  </conditionalFormatting>
  <conditionalFormatting sqref="I11:I12">
    <cfRule type="expression" dxfId="428" priority="63" stopIfTrue="1">
      <formula>J11="G"</formula>
    </cfRule>
    <cfRule type="expression" dxfId="427" priority="61" stopIfTrue="1">
      <formula>J11="P"</formula>
    </cfRule>
    <cfRule type="expression" dxfId="426" priority="62" stopIfTrue="1">
      <formula>J11="E"</formula>
    </cfRule>
  </conditionalFormatting>
  <conditionalFormatting sqref="I14">
    <cfRule type="expression" dxfId="425" priority="8" stopIfTrue="1">
      <formula>H14="E"</formula>
    </cfRule>
    <cfRule type="expression" dxfId="424" priority="9" stopIfTrue="1">
      <formula>H14="G"</formula>
    </cfRule>
    <cfRule type="expression" dxfId="423" priority="7" stopIfTrue="1">
      <formula>H14="P"</formula>
    </cfRule>
  </conditionalFormatting>
  <conditionalFormatting sqref="I17:I18">
    <cfRule type="expression" dxfId="422" priority="69" stopIfTrue="1">
      <formula>J17="G"</formula>
    </cfRule>
    <cfRule type="expression" dxfId="421" priority="67" stopIfTrue="1">
      <formula>J17="P"</formula>
    </cfRule>
    <cfRule type="expression" dxfId="420" priority="68" stopIfTrue="1">
      <formula>J17="E"</formula>
    </cfRule>
  </conditionalFormatting>
  <conditionalFormatting sqref="I20:I21">
    <cfRule type="expression" dxfId="419" priority="64" stopIfTrue="1">
      <formula>J20="P"</formula>
    </cfRule>
    <cfRule type="expression" dxfId="418" priority="65" stopIfTrue="1">
      <formula>J20="E"</formula>
    </cfRule>
    <cfRule type="expression" dxfId="417" priority="66" stopIfTrue="1">
      <formula>J20="G"</formula>
    </cfRule>
  </conditionalFormatting>
  <conditionalFormatting sqref="I23:I24">
    <cfRule type="expression" dxfId="416" priority="35" stopIfTrue="1">
      <formula>J23="E"</formula>
    </cfRule>
    <cfRule type="expression" dxfId="415" priority="34" stopIfTrue="1">
      <formula>J23="P"</formula>
    </cfRule>
    <cfRule type="expression" dxfId="414" priority="36" stopIfTrue="1">
      <formula>J23="G"</formula>
    </cfRule>
  </conditionalFormatting>
  <conditionalFormatting sqref="I26">
    <cfRule type="expression" dxfId="413" priority="52" stopIfTrue="1">
      <formula>J26="P"</formula>
    </cfRule>
    <cfRule type="expression" dxfId="412" priority="53" stopIfTrue="1">
      <formula>J26="E"</formula>
    </cfRule>
    <cfRule type="expression" dxfId="411" priority="54" stopIfTrue="1">
      <formula>J26="G"</formula>
    </cfRule>
  </conditionalFormatting>
  <conditionalFormatting sqref="I29:I30">
    <cfRule type="expression" dxfId="410" priority="21" stopIfTrue="1">
      <formula>J29="G"</formula>
    </cfRule>
    <cfRule type="expression" dxfId="409" priority="20" stopIfTrue="1">
      <formula>J29="E"</formula>
    </cfRule>
    <cfRule type="expression" dxfId="408" priority="19" stopIfTrue="1">
      <formula>J29="P"</formula>
    </cfRule>
  </conditionalFormatting>
  <conditionalFormatting sqref="I32:I33">
    <cfRule type="expression" dxfId="407" priority="23" stopIfTrue="1">
      <formula>J32="E"</formula>
    </cfRule>
    <cfRule type="expression" dxfId="406" priority="22" stopIfTrue="1">
      <formula>J32="P"</formula>
    </cfRule>
    <cfRule type="expression" dxfId="405" priority="24" stopIfTrue="1">
      <formula>J32="G"</formula>
    </cfRule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BT65"/>
  <sheetViews>
    <sheetView topLeftCell="A11" zoomScale="90" zoomScaleNormal="90" workbookViewId="0">
      <selection activeCell="G34" sqref="G34"/>
    </sheetView>
  </sheetViews>
  <sheetFormatPr baseColWidth="10" defaultColWidth="11.44140625" defaultRowHeight="14.4" x14ac:dyDescent="0.3"/>
  <cols>
    <col min="1" max="1" width="5.109375" style="17" customWidth="1"/>
    <col min="2" max="2" width="10" style="17" customWidth="1"/>
    <col min="3" max="3" width="11.33203125" style="17" customWidth="1"/>
    <col min="4" max="4" width="8.5546875" style="17" hidden="1" customWidth="1"/>
    <col min="5" max="5" width="25.33203125" style="17" customWidth="1"/>
    <col min="6" max="6" width="2.88671875" style="17" customWidth="1"/>
    <col min="7" max="7" width="5.6640625" style="17" customWidth="1"/>
    <col min="8" max="8" width="7.109375" style="17" customWidth="1"/>
    <col min="9" max="9" width="5.6640625" style="17" customWidth="1"/>
    <col min="10" max="10" width="2.88671875" style="17" customWidth="1"/>
    <col min="11" max="11" width="25.33203125" style="17" customWidth="1"/>
    <col min="12" max="12" width="3.6640625" style="17" customWidth="1"/>
    <col min="13" max="13" width="15.6640625" style="17" customWidth="1"/>
    <col min="14" max="14" width="6.33203125" style="17" customWidth="1"/>
    <col min="15" max="15" width="2.5546875" style="17" customWidth="1"/>
    <col min="16" max="16" width="28.5546875" style="17" customWidth="1"/>
    <col min="17" max="25" width="5.6640625" style="17" customWidth="1"/>
    <col min="26" max="38" width="11.44140625" style="17" customWidth="1"/>
    <col min="39" max="16384" width="11.44140625" style="17"/>
  </cols>
  <sheetData>
    <row r="1" spans="1:72" s="3" customFormat="1" ht="25.5" customHeight="1" x14ac:dyDescent="0.3">
      <c r="A1" s="325" t="s">
        <v>48</v>
      </c>
      <c r="B1" s="325"/>
      <c r="C1" s="325"/>
      <c r="D1" s="325"/>
      <c r="E1" s="325"/>
      <c r="F1" s="325"/>
      <c r="G1" s="325"/>
      <c r="H1" s="325"/>
      <c r="I1" s="325"/>
      <c r="J1" s="325"/>
      <c r="K1" s="325"/>
      <c r="L1" s="325"/>
      <c r="M1" s="325"/>
      <c r="N1" s="325"/>
      <c r="P1" s="40"/>
      <c r="Q1" s="40"/>
      <c r="R1" s="40"/>
      <c r="S1" s="40"/>
      <c r="T1" s="40"/>
      <c r="U1" s="40"/>
      <c r="V1" s="40"/>
      <c r="W1" s="40"/>
      <c r="X1" s="40"/>
      <c r="Y1" s="40"/>
    </row>
    <row r="2" spans="1:72" customFormat="1" ht="30.75" customHeight="1" x14ac:dyDescent="0.3">
      <c r="A2" s="326" t="s">
        <v>5</v>
      </c>
      <c r="B2" s="326"/>
      <c r="C2" s="326"/>
      <c r="D2" s="326"/>
      <c r="E2" s="326"/>
      <c r="F2" s="326"/>
      <c r="G2" s="326"/>
      <c r="H2" s="326"/>
      <c r="I2" s="326"/>
      <c r="J2" s="326"/>
      <c r="K2" s="326"/>
      <c r="L2" s="326"/>
      <c r="M2" s="326"/>
      <c r="N2" s="326"/>
      <c r="P2" s="41"/>
      <c r="Q2" s="41"/>
      <c r="R2" s="41"/>
      <c r="S2" s="41"/>
      <c r="T2" s="41"/>
      <c r="U2" s="41"/>
      <c r="V2" s="41"/>
      <c r="W2" s="41"/>
      <c r="X2" s="41"/>
      <c r="Y2" s="41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</row>
    <row r="3" spans="1:72" customFormat="1" ht="28.5" customHeight="1" x14ac:dyDescent="0.65">
      <c r="A3" s="3"/>
      <c r="B3" s="272" t="str">
        <f>+'GRUPOS PRE JUVENIL'!D3</f>
        <v>NACIDOS 2016 2017</v>
      </c>
      <c r="C3" s="272"/>
      <c r="D3" s="272"/>
      <c r="E3" s="272"/>
      <c r="F3" s="273" t="str">
        <f>+'GRUPOS PRE JUVENIL'!D4</f>
        <v>SEPTIEMBRE 28 Y 29 DEL 2024</v>
      </c>
      <c r="G3" s="273"/>
      <c r="H3" s="273"/>
      <c r="I3" s="273"/>
      <c r="J3" s="273"/>
      <c r="K3" s="273"/>
      <c r="L3" s="3"/>
      <c r="M3" s="3"/>
      <c r="N3" s="3"/>
      <c r="O3" s="17"/>
      <c r="P3" s="3"/>
      <c r="Q3" s="3"/>
      <c r="R3" s="3"/>
      <c r="S3" s="1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</row>
    <row r="4" spans="1:72" customFormat="1" ht="21.75" customHeight="1" x14ac:dyDescent="0.45">
      <c r="A4" s="3"/>
      <c r="B4" s="332" t="str">
        <f>+'GRUPOS PRE JUVENIL'!G6</f>
        <v>GRUPO B</v>
      </c>
      <c r="C4" s="332"/>
      <c r="D4" s="332"/>
      <c r="E4" s="332"/>
      <c r="F4" s="332"/>
      <c r="G4" s="332"/>
      <c r="H4" s="332"/>
      <c r="I4" s="332"/>
      <c r="J4" s="332"/>
      <c r="K4" s="332"/>
      <c r="L4" s="332"/>
      <c r="M4" s="332"/>
      <c r="N4" s="3"/>
      <c r="O4" s="19"/>
      <c r="P4" s="278" t="s">
        <v>13</v>
      </c>
      <c r="Q4" s="279"/>
      <c r="R4" s="279"/>
      <c r="S4" s="279"/>
      <c r="T4" s="279"/>
      <c r="U4" s="279"/>
      <c r="V4" s="279"/>
      <c r="W4" s="279"/>
      <c r="X4" s="279"/>
      <c r="Y4" s="279"/>
      <c r="Z4" s="3"/>
      <c r="AA4" s="3"/>
      <c r="AB4" s="3"/>
      <c r="AC4" s="3"/>
      <c r="AD4" s="3"/>
      <c r="AE4" s="3"/>
      <c r="AF4" s="3"/>
      <c r="AG4" s="3"/>
      <c r="AH4" s="3"/>
      <c r="AI4" s="3"/>
      <c r="AJ4" s="8">
        <f>COUNT(G8,I8,G11,I11,G14,I14,G17,I17,G20,I20,G35,I35,G23,I23,G26,I26,G29,I29,G32,I32)</f>
        <v>12</v>
      </c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</row>
    <row r="5" spans="1:72" customFormat="1" ht="15" customHeight="1" x14ac:dyDescent="0.3">
      <c r="A5" s="3"/>
      <c r="B5" s="333"/>
      <c r="C5" s="333"/>
      <c r="D5" s="333"/>
      <c r="E5" s="333"/>
      <c r="F5" s="333"/>
      <c r="G5" s="333"/>
      <c r="H5" s="333"/>
      <c r="I5" s="333"/>
      <c r="J5" s="333"/>
      <c r="K5" s="333"/>
      <c r="L5" s="333"/>
      <c r="M5" s="333"/>
      <c r="N5" s="17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</row>
    <row r="6" spans="1:72" customFormat="1" ht="15" customHeight="1" x14ac:dyDescent="0.45">
      <c r="A6" s="1"/>
      <c r="B6" s="276" t="s">
        <v>3</v>
      </c>
      <c r="C6" s="277"/>
      <c r="D6" s="277"/>
      <c r="E6" s="277"/>
      <c r="F6" s="277"/>
      <c r="G6" s="277"/>
      <c r="H6" s="277"/>
      <c r="I6" s="277"/>
      <c r="J6" s="277"/>
      <c r="K6" s="277"/>
      <c r="L6" s="277"/>
      <c r="M6" s="277"/>
      <c r="N6" s="19"/>
      <c r="O6" s="51"/>
      <c r="P6" s="330" t="s">
        <v>45</v>
      </c>
      <c r="Q6" s="270" t="s">
        <v>6</v>
      </c>
      <c r="R6" s="302" t="s">
        <v>15</v>
      </c>
      <c r="S6" s="298" t="s">
        <v>7</v>
      </c>
      <c r="T6" s="298" t="s">
        <v>8</v>
      </c>
      <c r="U6" s="298" t="s">
        <v>9</v>
      </c>
      <c r="V6" s="298" t="s">
        <v>10</v>
      </c>
      <c r="W6" s="298" t="s">
        <v>11</v>
      </c>
      <c r="X6" s="298" t="s">
        <v>12</v>
      </c>
      <c r="Y6" s="298" t="s">
        <v>31</v>
      </c>
      <c r="Z6" s="300"/>
      <c r="AA6" s="23"/>
      <c r="AB6" s="296"/>
      <c r="AC6" s="296" t="s">
        <v>33</v>
      </c>
      <c r="AD6" s="296" t="s">
        <v>34</v>
      </c>
      <c r="AE6" s="296" t="s">
        <v>35</v>
      </c>
      <c r="AF6" s="296"/>
      <c r="AG6" s="296"/>
      <c r="AH6" s="296"/>
      <c r="AI6" s="23"/>
      <c r="AJ6" s="296">
        <f>IF(AJ4=12,IF(INDEX(Z8:AK17,MATCH(2,Z8:Z15,0),11)=INDEX(Z8:AK15,MATCH(1,Z8:Z15,0),11),1,0),0)</f>
        <v>0</v>
      </c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</row>
    <row r="7" spans="1:72" customFormat="1" ht="15" customHeight="1" x14ac:dyDescent="0.3">
      <c r="A7" s="52" t="s">
        <v>31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52" t="s">
        <v>31</v>
      </c>
      <c r="O7" s="50"/>
      <c r="P7" s="331"/>
      <c r="Q7" s="271"/>
      <c r="R7" s="303"/>
      <c r="S7" s="299"/>
      <c r="T7" s="299"/>
      <c r="U7" s="299"/>
      <c r="V7" s="299"/>
      <c r="W7" s="299"/>
      <c r="X7" s="299"/>
      <c r="Y7" s="299"/>
      <c r="Z7" s="301"/>
      <c r="AA7" s="23"/>
      <c r="AB7" s="297"/>
      <c r="AC7" s="297"/>
      <c r="AD7" s="297"/>
      <c r="AE7" s="297"/>
      <c r="AF7" s="297"/>
      <c r="AG7" s="297"/>
      <c r="AH7" s="297"/>
      <c r="AI7" s="23"/>
      <c r="AJ7" s="297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</row>
    <row r="8" spans="1:72" customFormat="1" ht="22.5" customHeight="1" x14ac:dyDescent="0.3">
      <c r="A8" s="85"/>
      <c r="B8" s="295"/>
      <c r="C8" s="295"/>
      <c r="D8" s="280"/>
      <c r="E8" s="281" t="str">
        <f>+'GRUPO A'!E8:E9</f>
        <v>BLUEMARTIN F.C .</v>
      </c>
      <c r="F8" s="334" t="str">
        <f>IF(AND(G8&lt;&gt;"",I8&lt;&gt;""),IF(G8=I8,"E",IF(G8&gt;I8,"G","P")),"")</f>
        <v/>
      </c>
      <c r="G8" s="319"/>
      <c r="H8" s="335" t="s">
        <v>14</v>
      </c>
      <c r="I8" s="319"/>
      <c r="J8" s="329" t="str">
        <f>IF(AND(I8&lt;&gt;"",G8&lt;&gt;""),IF(I8=G8,"E",IF(I8&gt;G8,"G","P")),"")</f>
        <v/>
      </c>
      <c r="K8" s="281" t="str">
        <f>+'GRUPO A'!K8:K9</f>
        <v>CENTAUROS DEL ARIARI</v>
      </c>
      <c r="L8" s="281"/>
      <c r="M8" s="317"/>
      <c r="N8" s="85"/>
      <c r="O8" s="50"/>
      <c r="P8" s="287" t="str">
        <f>"  1)  " &amp; VLOOKUP(1,$Z$8:$AI$17,2,0)</f>
        <v xml:space="preserve">  1)  CLUB CAMPESTRE IBAGUE</v>
      </c>
      <c r="Q8" s="289">
        <f>VLOOKUP(1,$Z$8:$AI$17,3,0)</f>
        <v>7</v>
      </c>
      <c r="R8" s="291">
        <f>+SUM(S8:U9)</f>
        <v>3</v>
      </c>
      <c r="S8" s="293">
        <f>VLOOKUP(1,$Z$8:$AI$17,4,0)</f>
        <v>2</v>
      </c>
      <c r="T8" s="293">
        <f>VLOOKUP(1,$Z$8:$AI$17,5,0)</f>
        <v>1</v>
      </c>
      <c r="U8" s="293">
        <f>VLOOKUP(1,$Z$8:$AI$17,6,0)</f>
        <v>0</v>
      </c>
      <c r="V8" s="293">
        <f>VLOOKUP(1,$Z$8:$AI$17,7,0)</f>
        <v>5</v>
      </c>
      <c r="W8" s="293">
        <f>VLOOKUP(1,$Z$8:$AI$17,8,0)</f>
        <v>2</v>
      </c>
      <c r="X8" s="293">
        <f>VLOOKUP(1,$Z$8:$AH$17,9,0)</f>
        <v>3</v>
      </c>
      <c r="Y8" s="293">
        <f>VLOOKUP(1,$Z$8:$AI$17,10,0)</f>
        <v>0</v>
      </c>
      <c r="Z8" s="309">
        <f>RANK(AJ8,$AJ$8:$AJ$17,0)</f>
        <v>1</v>
      </c>
      <c r="AA8" s="304" t="str">
        <f>+'GRUPOS PRE JUVENIL'!G7</f>
        <v>CLUB CAMPESTRE IBAGUE</v>
      </c>
      <c r="AB8" s="304">
        <f>(AC8*3)+AD8</f>
        <v>7</v>
      </c>
      <c r="AC8" s="304">
        <f>COUNTIF(Q42:T42,"G")</f>
        <v>2</v>
      </c>
      <c r="AD8" s="304">
        <f>COUNTIF(Q42:T42,"E")</f>
        <v>1</v>
      </c>
      <c r="AE8" s="304">
        <f>COUNTIF(Q42:T42,"P")</f>
        <v>0</v>
      </c>
      <c r="AF8" s="304">
        <f>+I14+G17+G32+G23</f>
        <v>5</v>
      </c>
      <c r="AG8" s="304">
        <f>+G14+I17+I32+I23</f>
        <v>2</v>
      </c>
      <c r="AH8" s="304">
        <f>AF8-AG8</f>
        <v>3</v>
      </c>
      <c r="AI8" s="312">
        <f>+N14+A17+A32+A23</f>
        <v>0</v>
      </c>
      <c r="AJ8" s="304">
        <f>(AB8*1000)+(AH8*100)+(AF8*10)-AI8+0.1</f>
        <v>7350.1</v>
      </c>
      <c r="AK8" s="306">
        <f>AJ8</f>
        <v>7350.1</v>
      </c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</row>
    <row r="9" spans="1:72" customFormat="1" ht="15.75" customHeight="1" x14ac:dyDescent="0.3">
      <c r="A9" s="49"/>
      <c r="B9" s="295"/>
      <c r="C9" s="295"/>
      <c r="D9" s="280"/>
      <c r="E9" s="281"/>
      <c r="F9" s="334"/>
      <c r="G9" s="320"/>
      <c r="H9" s="335"/>
      <c r="I9" s="320"/>
      <c r="J9" s="329"/>
      <c r="K9" s="281"/>
      <c r="L9" s="281"/>
      <c r="M9" s="317"/>
      <c r="N9" s="50"/>
      <c r="O9" s="51"/>
      <c r="P9" s="288"/>
      <c r="Q9" s="290"/>
      <c r="R9" s="292"/>
      <c r="S9" s="294"/>
      <c r="T9" s="294"/>
      <c r="U9" s="294"/>
      <c r="V9" s="294"/>
      <c r="W9" s="294"/>
      <c r="X9" s="294"/>
      <c r="Y9" s="294"/>
      <c r="Z9" s="310"/>
      <c r="AA9" s="305"/>
      <c r="AB9" s="305"/>
      <c r="AC9" s="305"/>
      <c r="AD9" s="305"/>
      <c r="AE9" s="305"/>
      <c r="AF9" s="305"/>
      <c r="AG9" s="305"/>
      <c r="AH9" s="305"/>
      <c r="AI9" s="336"/>
      <c r="AJ9" s="305"/>
      <c r="AK9" s="307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</row>
    <row r="10" spans="1:72" customFormat="1" ht="15.75" customHeight="1" x14ac:dyDescent="0.3">
      <c r="A10" s="49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50"/>
      <c r="P10" s="287" t="str">
        <f>"  2)  " &amp; VLOOKUP(2,$Z$8:$AI$17,2,0)</f>
        <v xml:space="preserve">  2)  ATHLETIC MELGAR</v>
      </c>
      <c r="Q10" s="289">
        <f>VLOOKUP(2,$Z$8:$AI$17,3,0)</f>
        <v>6</v>
      </c>
      <c r="R10" s="291">
        <f>+SUM(S10:U11)</f>
        <v>3</v>
      </c>
      <c r="S10" s="293">
        <f>VLOOKUP(2,$Z$8:$AI$17,4,0)</f>
        <v>2</v>
      </c>
      <c r="T10" s="293">
        <f>VLOOKUP(2,$Z$8:$AI$17,5,0)</f>
        <v>0</v>
      </c>
      <c r="U10" s="293">
        <f>VLOOKUP(2,$Z$8:$AI$17,6,0)</f>
        <v>1</v>
      </c>
      <c r="V10" s="293">
        <f>VLOOKUP(2,$Z$8:$AI$17,7,0)</f>
        <v>4</v>
      </c>
      <c r="W10" s="293">
        <f>VLOOKUP(2,$Z$8:$AI$17,8,0)</f>
        <v>2</v>
      </c>
      <c r="X10" s="293">
        <f>VLOOKUP(2,$Z$8:$AH$17,9,0)</f>
        <v>2</v>
      </c>
      <c r="Y10" s="293">
        <f>VLOOKUP(2,$Z$8:$AI$17,10,0)</f>
        <v>0</v>
      </c>
      <c r="Z10" s="309">
        <f>RANK(AJ10,$AJ$8:$AJ$17,0)</f>
        <v>3</v>
      </c>
      <c r="AA10" s="304" t="str">
        <f>+'GRUPOS PRE JUVENIL'!G8</f>
        <v>CENTAUROS DEL ARIARI</v>
      </c>
      <c r="AB10" s="304">
        <f>(AC10*3)+AD10</f>
        <v>1</v>
      </c>
      <c r="AC10" s="304">
        <f>COUNTIF(Q43:T43,"G")</f>
        <v>0</v>
      </c>
      <c r="AD10" s="304">
        <f>COUNTIF(Q43:T43,"E")</f>
        <v>1</v>
      </c>
      <c r="AE10" s="304">
        <f>COUNTIF(Q43:T43,"P")</f>
        <v>2</v>
      </c>
      <c r="AF10" s="304">
        <f>+I8+I17+I26+G29</f>
        <v>1</v>
      </c>
      <c r="AG10" s="304">
        <f>+G8+G17+G26+I29</f>
        <v>4</v>
      </c>
      <c r="AH10" s="304">
        <f>AF10-AG10</f>
        <v>-3</v>
      </c>
      <c r="AI10" s="312">
        <f>+N8+A29+N17+N26</f>
        <v>0</v>
      </c>
      <c r="AJ10" s="304">
        <f>(AB10*1000)+(AH10*100)+(AF10*10)-AI10+0.2</f>
        <v>710.2</v>
      </c>
      <c r="AK10" s="306">
        <f>AJ10</f>
        <v>710.2</v>
      </c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</row>
    <row r="11" spans="1:72" customFormat="1" ht="22.5" customHeight="1" x14ac:dyDescent="0.3">
      <c r="A11" s="86"/>
      <c r="B11" s="322"/>
      <c r="C11" s="322"/>
      <c r="D11" s="308"/>
      <c r="E11" s="313" t="str">
        <f>+'GRUPO A'!E11:E12</f>
        <v>TEMPLO DEL FÚTBOL</v>
      </c>
      <c r="F11" s="334" t="str">
        <f>IF(AND(G11&lt;&gt;"",I11&lt;&gt;""),IF(G11=I11,"E",IF(G11&gt;I11,"G","P")),"")</f>
        <v/>
      </c>
      <c r="G11" s="319"/>
      <c r="H11" s="335" t="s">
        <v>14</v>
      </c>
      <c r="I11" s="319"/>
      <c r="J11" s="329" t="str">
        <f>IF(AND(I11&lt;&gt;"",G11&lt;&gt;""),IF(I11=G11,"E",IF(I11&gt;G11,"G","P")),"")</f>
        <v/>
      </c>
      <c r="K11" s="313" t="str">
        <f>+'GRUPO A'!K11:K12</f>
        <v>ATHLETIC MELGAR</v>
      </c>
      <c r="L11" s="313"/>
      <c r="M11" s="318"/>
      <c r="N11" s="86"/>
      <c r="O11" s="50"/>
      <c r="P11" s="288"/>
      <c r="Q11" s="290"/>
      <c r="R11" s="292"/>
      <c r="S11" s="294"/>
      <c r="T11" s="294"/>
      <c r="U11" s="294"/>
      <c r="V11" s="294"/>
      <c r="W11" s="294"/>
      <c r="X11" s="294"/>
      <c r="Y11" s="294"/>
      <c r="Z11" s="310"/>
      <c r="AA11" s="305"/>
      <c r="AB11" s="305"/>
      <c r="AC11" s="305"/>
      <c r="AD11" s="305"/>
      <c r="AE11" s="305"/>
      <c r="AF11" s="305"/>
      <c r="AG11" s="305"/>
      <c r="AH11" s="305"/>
      <c r="AI11" s="336"/>
      <c r="AJ11" s="305"/>
      <c r="AK11" s="307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</row>
    <row r="12" spans="1:72" customFormat="1" ht="15" customHeight="1" x14ac:dyDescent="0.3">
      <c r="A12" s="49"/>
      <c r="B12" s="322"/>
      <c r="C12" s="322"/>
      <c r="D12" s="308"/>
      <c r="E12" s="313"/>
      <c r="F12" s="334"/>
      <c r="G12" s="320"/>
      <c r="H12" s="335"/>
      <c r="I12" s="320"/>
      <c r="J12" s="329"/>
      <c r="K12" s="313"/>
      <c r="L12" s="313"/>
      <c r="M12" s="318"/>
      <c r="N12" s="50"/>
      <c r="O12" s="51"/>
      <c r="P12" s="287" t="str">
        <f>"  3)  " &amp; VLOOKUP(3,$Z$8:$AI$17,2,0)</f>
        <v xml:space="preserve">  3)  CENTAUROS DEL ARIARI</v>
      </c>
      <c r="Q12" s="289">
        <f>VLOOKUP(3,$Z$8:$AI$17,3,0)</f>
        <v>1</v>
      </c>
      <c r="R12" s="291">
        <f>+SUM(S12:U13)</f>
        <v>3</v>
      </c>
      <c r="S12" s="293">
        <f>VLOOKUP(3,$Z$8:$AI$17,4,0)</f>
        <v>0</v>
      </c>
      <c r="T12" s="293">
        <f>VLOOKUP(3,$Z$8:$AI$17,5,0)</f>
        <v>1</v>
      </c>
      <c r="U12" s="293">
        <f>VLOOKUP(3,$Z$8:$AI$17,6,0)</f>
        <v>2</v>
      </c>
      <c r="V12" s="293">
        <f>VLOOKUP(3,$Z$8:$AI$17,7,0)</f>
        <v>1</v>
      </c>
      <c r="W12" s="293">
        <f>VLOOKUP(3,$Z$8:$AI$17,8,0)</f>
        <v>4</v>
      </c>
      <c r="X12" s="293">
        <f>VLOOKUP(3,$Z$8:$AI$17,9,0)</f>
        <v>-3</v>
      </c>
      <c r="Y12" s="293">
        <f>VLOOKUP(3,$Z$8:$AI$17,10,0)</f>
        <v>0</v>
      </c>
      <c r="Z12" s="309">
        <f>RANK(AJ12,$AJ$8:$AJ$17,0)</f>
        <v>2</v>
      </c>
      <c r="AA12" s="304" t="str">
        <f>+'GRUPOS PRE JUVENIL'!G9</f>
        <v>ATHLETIC MELGAR</v>
      </c>
      <c r="AB12" s="304">
        <f>(AC12*3)+AD12</f>
        <v>6</v>
      </c>
      <c r="AC12" s="304">
        <f>COUNTIF(Q44:T44,"G")</f>
        <v>2</v>
      </c>
      <c r="AD12" s="304">
        <f>COUNTIF(Q44:T44,"E")</f>
        <v>0</v>
      </c>
      <c r="AE12" s="304">
        <f>COUNTIF(Q44:T44,"P")</f>
        <v>1</v>
      </c>
      <c r="AF12" s="304">
        <f>+I11+I20+I23+I29</f>
        <v>4</v>
      </c>
      <c r="AG12" s="304">
        <f>+G20+G11+G23+G29</f>
        <v>2</v>
      </c>
      <c r="AH12" s="304">
        <f>AF12-AG12</f>
        <v>2</v>
      </c>
      <c r="AI12" s="312">
        <f>+N11+N20+N23+N29</f>
        <v>0</v>
      </c>
      <c r="AJ12" s="304">
        <f>(AB12*1000)+(AH12*100)+(AF12*10)-AI12+0.3</f>
        <v>6240.3</v>
      </c>
      <c r="AK12" s="306">
        <f>+X12</f>
        <v>-3</v>
      </c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</row>
    <row r="13" spans="1:72" customFormat="1" ht="15" customHeight="1" x14ac:dyDescent="0.3">
      <c r="A13" s="49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50"/>
      <c r="P13" s="288"/>
      <c r="Q13" s="290"/>
      <c r="R13" s="292"/>
      <c r="S13" s="294"/>
      <c r="T13" s="294"/>
      <c r="U13" s="294"/>
      <c r="V13" s="294"/>
      <c r="W13" s="294"/>
      <c r="X13" s="294"/>
      <c r="Y13" s="294"/>
      <c r="Z13" s="310"/>
      <c r="AA13" s="305"/>
      <c r="AB13" s="305"/>
      <c r="AC13" s="305"/>
      <c r="AD13" s="305"/>
      <c r="AE13" s="305"/>
      <c r="AF13" s="305"/>
      <c r="AG13" s="305"/>
      <c r="AH13" s="305"/>
      <c r="AI13" s="336"/>
      <c r="AJ13" s="305"/>
      <c r="AK13" s="307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</row>
    <row r="14" spans="1:72" customFormat="1" ht="21.75" customHeight="1" x14ac:dyDescent="0.3">
      <c r="A14" s="85"/>
      <c r="B14" s="295"/>
      <c r="C14" s="295"/>
      <c r="D14" s="280"/>
      <c r="E14" s="281" t="str">
        <f>+'GRUPO A'!E14:E15</f>
        <v>CLUB REAL IBAGUE F.C</v>
      </c>
      <c r="F14" s="334" t="str">
        <f>IF(AND(G14&lt;&gt;"",I14&lt;&gt;""),IF(G14=I14,"E",IF(G14&gt;I14,"G","P")),"")</f>
        <v/>
      </c>
      <c r="G14" s="319"/>
      <c r="H14" s="335" t="s">
        <v>14</v>
      </c>
      <c r="I14" s="319"/>
      <c r="J14" s="329" t="str">
        <f>IF(AND(I14&lt;&gt;"",G14&lt;&gt;""),IF(I14=G14,"E",IF(I14&gt;G14,"G","P")),"")</f>
        <v/>
      </c>
      <c r="K14" s="281" t="str">
        <f>+'GRUPO A'!K14:K15</f>
        <v>CLUB CAMPESTRE IBAGUE</v>
      </c>
      <c r="L14" s="281"/>
      <c r="M14" s="317"/>
      <c r="N14" s="85"/>
      <c r="O14" s="50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</row>
    <row r="15" spans="1:72" customFormat="1" ht="15" customHeight="1" x14ac:dyDescent="0.3">
      <c r="A15" s="49"/>
      <c r="B15" s="295"/>
      <c r="C15" s="295"/>
      <c r="D15" s="280"/>
      <c r="E15" s="281"/>
      <c r="F15" s="334"/>
      <c r="G15" s="320"/>
      <c r="H15" s="335"/>
      <c r="I15" s="320"/>
      <c r="J15" s="329"/>
      <c r="K15" s="281"/>
      <c r="L15" s="281"/>
      <c r="M15" s="317"/>
      <c r="N15" s="50"/>
      <c r="O15" s="51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</row>
    <row r="16" spans="1:72" customFormat="1" ht="15" customHeight="1" x14ac:dyDescent="0.3">
      <c r="A16" s="49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50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23"/>
      <c r="AM16" s="23"/>
      <c r="AN16" s="2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</row>
    <row r="17" spans="1:72" customFormat="1" ht="22.5" customHeight="1" x14ac:dyDescent="0.3">
      <c r="A17" s="86"/>
      <c r="B17" s="322">
        <v>42813</v>
      </c>
      <c r="C17" s="337" t="s">
        <v>78</v>
      </c>
      <c r="D17" s="308"/>
      <c r="E17" s="313" t="str">
        <f>+'GRUPOS PRE JUVENIL'!G7</f>
        <v>CLUB CAMPESTRE IBAGUE</v>
      </c>
      <c r="F17" s="334" t="str">
        <f>IF(AND(G17&lt;&gt;"",I17&lt;&gt;""),IF(G17=I17,"E",IF(G17&gt;I17,"G","P")),"")</f>
        <v>E</v>
      </c>
      <c r="G17" s="319">
        <v>1</v>
      </c>
      <c r="H17" s="335" t="s">
        <v>14</v>
      </c>
      <c r="I17" s="319">
        <v>1</v>
      </c>
      <c r="J17" s="329" t="str">
        <f>IF(AND(I17&lt;&gt;"",G17&lt;&gt;""),IF(I17=G17,"E",IF(I17&gt;G17,"G","P")),"")</f>
        <v>E</v>
      </c>
      <c r="K17" s="313" t="str">
        <f>+'GRUPOS PRE JUVENIL'!G8</f>
        <v>CENTAUROS DEL ARIARI</v>
      </c>
      <c r="L17" s="313"/>
      <c r="M17" s="318" t="s">
        <v>61</v>
      </c>
      <c r="N17" s="86"/>
      <c r="O17" s="50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23"/>
      <c r="AM17" s="23"/>
      <c r="AN17" s="23"/>
      <c r="AO17" s="17"/>
      <c r="AP17" s="17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</row>
    <row r="18" spans="1:72" customFormat="1" ht="15" customHeight="1" x14ac:dyDescent="0.3">
      <c r="A18" s="49"/>
      <c r="B18" s="322"/>
      <c r="C18" s="337"/>
      <c r="D18" s="308"/>
      <c r="E18" s="313"/>
      <c r="F18" s="334"/>
      <c r="G18" s="320"/>
      <c r="H18" s="335"/>
      <c r="I18" s="320"/>
      <c r="J18" s="329"/>
      <c r="K18" s="313"/>
      <c r="L18" s="313"/>
      <c r="M18" s="318"/>
      <c r="N18" s="50"/>
      <c r="O18" s="51"/>
      <c r="P18" s="62"/>
      <c r="Q18" s="59"/>
      <c r="R18" s="59"/>
      <c r="S18" s="60"/>
      <c r="T18" s="60"/>
      <c r="U18" s="60"/>
      <c r="V18" s="60"/>
      <c r="W18" s="60"/>
      <c r="X18" s="60"/>
      <c r="Y18" s="60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23"/>
      <c r="AM18" s="23"/>
      <c r="AN18" s="23"/>
      <c r="AO18" s="17"/>
      <c r="AP18" s="17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</row>
    <row r="19" spans="1:72" customFormat="1" ht="15" customHeight="1" x14ac:dyDescent="0.3">
      <c r="A19" s="49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50"/>
      <c r="P19" s="315"/>
      <c r="Q19" s="315"/>
      <c r="R19" s="315"/>
      <c r="S19" s="315"/>
      <c r="T19" s="315"/>
      <c r="U19" s="17"/>
      <c r="V19" s="17"/>
      <c r="W19" s="17"/>
      <c r="X19" s="17"/>
      <c r="Y19" s="23"/>
      <c r="Z19" s="61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17"/>
      <c r="AP19" s="17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</row>
    <row r="20" spans="1:72" customFormat="1" ht="22.5" customHeight="1" x14ac:dyDescent="0.3">
      <c r="A20" s="85"/>
      <c r="B20" s="295">
        <v>42813</v>
      </c>
      <c r="C20" s="295" t="str">
        <f>+'GRUPO A'!C20:C21</f>
        <v>08:40. a.m.</v>
      </c>
      <c r="D20" s="280"/>
      <c r="E20" s="281" t="str">
        <f>+'GRUPO A'!E20:E21</f>
        <v>CLUB REAL IBAGUE F.C</v>
      </c>
      <c r="F20" s="282" t="str">
        <f>IF(AND(G20&lt;&gt;"",I20&lt;&gt;""),IF(G20=I20,"E",IF(G20&gt;I20,"G","P")),"")</f>
        <v>P</v>
      </c>
      <c r="G20" s="319">
        <v>0</v>
      </c>
      <c r="H20" s="285" t="s">
        <v>14</v>
      </c>
      <c r="I20" s="319">
        <v>3</v>
      </c>
      <c r="J20" s="282" t="str">
        <f>IF(AND(I20&lt;&gt;"",G20&lt;&gt;""),IF(I20=G20,"E",IF(I20&gt;G20,"G","P")),"")</f>
        <v>G</v>
      </c>
      <c r="K20" s="314" t="str">
        <f>+'GRUPOS PRE JUVENIL'!G9</f>
        <v>ATHLETIC MELGAR</v>
      </c>
      <c r="L20" s="314"/>
      <c r="M20" s="317" t="str">
        <f>+'GRUPO A'!M20:M21</f>
        <v>CANCHA 1 A</v>
      </c>
      <c r="N20" s="85"/>
      <c r="O20" s="49"/>
      <c r="P20" s="122"/>
      <c r="Q20" s="122"/>
      <c r="R20" s="122"/>
      <c r="S20" s="122"/>
      <c r="T20" s="122"/>
      <c r="U20" s="122"/>
      <c r="V20" s="122"/>
      <c r="W20" s="122" t="str">
        <f>IF(AJ6=1,IF(P19="","",P19),IF(SUM(Q8:Q13)&gt;0,VLOOKUP(1,Z8:AA17,2,0),""))</f>
        <v>CLUB CAMPESTRE IBAGUE</v>
      </c>
      <c r="X20" s="122"/>
      <c r="Y20" s="23"/>
      <c r="Z20" s="61"/>
      <c r="AA20" s="23"/>
      <c r="AB20" s="23"/>
      <c r="AC20" s="61"/>
      <c r="AD20" s="61"/>
      <c r="AE20" s="61"/>
      <c r="AF20" s="61"/>
      <c r="AG20" s="61"/>
      <c r="AH20" s="61"/>
      <c r="AI20" s="23"/>
      <c r="AJ20" s="61"/>
      <c r="AK20" s="61"/>
      <c r="AL20" s="23"/>
      <c r="AM20" s="23"/>
      <c r="AN20" s="23"/>
      <c r="AO20" s="17"/>
      <c r="AP20" s="17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</row>
    <row r="21" spans="1:72" customFormat="1" ht="15" customHeight="1" x14ac:dyDescent="0.3">
      <c r="A21" s="49"/>
      <c r="B21" s="295"/>
      <c r="C21" s="295"/>
      <c r="D21" s="280"/>
      <c r="E21" s="281"/>
      <c r="F21" s="282"/>
      <c r="G21" s="320"/>
      <c r="H21" s="285"/>
      <c r="I21" s="320"/>
      <c r="J21" s="282"/>
      <c r="K21" s="314"/>
      <c r="L21" s="314"/>
      <c r="M21" s="317"/>
      <c r="N21" s="50"/>
      <c r="O21" s="51"/>
      <c r="P21" s="122"/>
      <c r="Q21" s="122"/>
      <c r="R21" s="122"/>
      <c r="S21" s="122"/>
      <c r="T21" s="122"/>
      <c r="U21" s="122"/>
      <c r="V21" s="122"/>
      <c r="W21" s="122" t="str">
        <f>IF(AJ6=1,IF(P22="","",P22),IF(SUM(Q8:Q13)&gt;0,VLOOKUP(2,Z8:AA17,2,0),""))</f>
        <v>ATHLETIC MELGAR</v>
      </c>
      <c r="X21" s="122"/>
      <c r="Y21" s="23"/>
      <c r="Z21" s="61"/>
      <c r="AA21" s="23"/>
      <c r="AB21" s="23"/>
      <c r="AC21" s="61"/>
      <c r="AD21" s="61"/>
      <c r="AE21" s="61"/>
      <c r="AF21" s="61"/>
      <c r="AG21" s="61"/>
      <c r="AH21" s="61"/>
      <c r="AI21" s="23"/>
      <c r="AJ21" s="61"/>
      <c r="AK21" s="61"/>
      <c r="AL21" s="23"/>
      <c r="AM21" s="23"/>
      <c r="AN21" s="23"/>
      <c r="AO21" s="17"/>
      <c r="AP21" s="17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</row>
    <row r="22" spans="1:72" customFormat="1" ht="15" customHeight="1" x14ac:dyDescent="0.3">
      <c r="A22" s="49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50"/>
      <c r="P22" s="316"/>
      <c r="Q22" s="316"/>
      <c r="R22" s="316"/>
      <c r="S22" s="316"/>
      <c r="T22" s="316"/>
      <c r="U22" s="122"/>
      <c r="V22" s="122"/>
      <c r="W22" s="122" t="str">
        <f>IF(AJ7=1,IF(P23="","",P23),IF(SUM(Q8:Q13)&gt;0,VLOOKUP(3,Z8:AA17,2,0),""))</f>
        <v>CENTAUROS DEL ARIARI</v>
      </c>
      <c r="X22" s="122"/>
      <c r="Y22" s="23"/>
      <c r="Z22" s="61"/>
      <c r="AA22" s="23"/>
      <c r="AB22" s="23"/>
      <c r="AC22" s="61"/>
      <c r="AD22" s="61"/>
      <c r="AE22" s="61"/>
      <c r="AF22" s="61"/>
      <c r="AG22" s="61"/>
      <c r="AH22" s="61"/>
      <c r="AI22" s="23"/>
      <c r="AJ22" s="61"/>
      <c r="AK22" s="61"/>
      <c r="AL22" s="23"/>
      <c r="AM22" s="23"/>
      <c r="AN22" s="23"/>
      <c r="AO22" s="17"/>
      <c r="AP22" s="17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</row>
    <row r="23" spans="1:72" customFormat="1" ht="22.5" customHeight="1" x14ac:dyDescent="0.3">
      <c r="A23" s="86"/>
      <c r="B23" s="322">
        <v>42812</v>
      </c>
      <c r="C23" s="324" t="s">
        <v>77</v>
      </c>
      <c r="D23" s="280"/>
      <c r="E23" s="313" t="str">
        <f>+'GRUPOS PRE JUVENIL'!G7</f>
        <v>CLUB CAMPESTRE IBAGUE</v>
      </c>
      <c r="F23" s="282" t="str">
        <f>IF(AND(G23&lt;&gt;"",I23&lt;&gt;""),IF(G23=I23,"E",IF(G23&gt;I23,"G","P")),"")</f>
        <v>G</v>
      </c>
      <c r="G23" s="283">
        <v>2</v>
      </c>
      <c r="H23" s="285" t="s">
        <v>14</v>
      </c>
      <c r="I23" s="283">
        <v>0</v>
      </c>
      <c r="J23" s="282" t="str">
        <f>IF(AND(I23&lt;&gt;"",G23&lt;&gt;""),IF(I23=G23,"E",IF(I23&gt;G23,"G","P")),"")</f>
        <v>P</v>
      </c>
      <c r="K23" s="313" t="str">
        <f>+'GRUPOS PRE JUVENIL'!G9</f>
        <v>ATHLETIC MELGAR</v>
      </c>
      <c r="L23" s="311"/>
      <c r="M23" s="318" t="s">
        <v>60</v>
      </c>
      <c r="N23" s="86"/>
      <c r="O23" s="17"/>
      <c r="P23" s="122"/>
      <c r="Q23" s="122"/>
      <c r="R23" s="122"/>
      <c r="S23" s="122"/>
      <c r="T23" s="122"/>
      <c r="U23" s="122"/>
      <c r="V23" s="122"/>
      <c r="W23" s="122" t="e">
        <f>IF(AJ6=1,IF(P24="","",P24),IF(SUM(Q8:Q13)&gt;0,VLOOKUP(4,Z8:AK17,2,0),""))</f>
        <v>#N/A</v>
      </c>
      <c r="X23" s="122"/>
      <c r="Y23" s="23"/>
      <c r="Z23" s="61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17"/>
      <c r="AP23" s="17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</row>
    <row r="24" spans="1:72" customFormat="1" x14ac:dyDescent="0.3">
      <c r="A24" s="49"/>
      <c r="B24" s="322"/>
      <c r="C24" s="324"/>
      <c r="D24" s="280"/>
      <c r="E24" s="313"/>
      <c r="F24" s="282"/>
      <c r="G24" s="284"/>
      <c r="H24" s="285"/>
      <c r="I24" s="284"/>
      <c r="J24" s="282"/>
      <c r="K24" s="313"/>
      <c r="L24" s="311"/>
      <c r="M24" s="318"/>
      <c r="N24" s="50"/>
      <c r="O24" s="17"/>
      <c r="P24" s="122"/>
      <c r="Q24" s="122"/>
      <c r="R24" s="122"/>
      <c r="S24" s="122"/>
      <c r="T24" s="122"/>
      <c r="U24" s="122"/>
      <c r="V24" s="122"/>
      <c r="W24" s="122"/>
      <c r="X24" s="122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17"/>
      <c r="AP24" s="17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</row>
    <row r="25" spans="1:72" s="99" customFormat="1" x14ac:dyDescent="0.3">
      <c r="A25" s="49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53"/>
      <c r="O25" s="23"/>
      <c r="P25" s="23"/>
      <c r="Q25" s="63"/>
      <c r="R25" s="6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</row>
    <row r="26" spans="1:72" s="99" customFormat="1" ht="22.5" customHeight="1" x14ac:dyDescent="0.3">
      <c r="A26" s="86"/>
      <c r="B26" s="322">
        <f>+'GRUPO A'!B26:B27</f>
        <v>42812</v>
      </c>
      <c r="C26" s="322" t="str">
        <f>+'GRUPO A'!C26:C27</f>
        <v>07:00. a.m.</v>
      </c>
      <c r="D26" s="308"/>
      <c r="E26" s="313" t="str">
        <f>+'GRUPO A'!E26:E27</f>
        <v>TEMPLO DEL FÚTBOL</v>
      </c>
      <c r="F26" s="282" t="str">
        <f>IF(AND(G26&lt;&gt;"",I26&lt;&gt;""),IF(G26=I26,"E",IF(G26&gt;I26,"G","P")),"")</f>
        <v>G</v>
      </c>
      <c r="G26" s="283">
        <v>2</v>
      </c>
      <c r="H26" s="285" t="s">
        <v>14</v>
      </c>
      <c r="I26" s="283">
        <v>0</v>
      </c>
      <c r="J26" s="282" t="str">
        <f>IF(AND(I26&lt;&gt;"",G26&lt;&gt;""),IF(I26=G26,"E",IF(I26&gt;G26,"G","P")),"")</f>
        <v>P</v>
      </c>
      <c r="K26" s="313" t="str">
        <f>+'GRUPO A'!K26:K27</f>
        <v>CENTAUROS DEL ARIARI</v>
      </c>
      <c r="L26" s="311"/>
      <c r="M26" s="328" t="str">
        <f>+'GRUPO A'!M26:M27</f>
        <v>CANCHA 1 B</v>
      </c>
      <c r="N26" s="86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</row>
    <row r="27" spans="1:72" s="99" customFormat="1" x14ac:dyDescent="0.3">
      <c r="A27" s="49"/>
      <c r="B27" s="322"/>
      <c r="C27" s="322"/>
      <c r="D27" s="308"/>
      <c r="E27" s="313"/>
      <c r="F27" s="282"/>
      <c r="G27" s="284"/>
      <c r="H27" s="285"/>
      <c r="I27" s="284"/>
      <c r="J27" s="282"/>
      <c r="K27" s="313"/>
      <c r="L27" s="311"/>
      <c r="M27" s="328"/>
      <c r="N27" s="50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</row>
    <row r="28" spans="1:72" s="99" customFormat="1" x14ac:dyDescent="0.3">
      <c r="A28" s="49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</row>
    <row r="29" spans="1:72" s="99" customFormat="1" x14ac:dyDescent="0.3">
      <c r="A29" s="85"/>
      <c r="B29" s="295">
        <v>42812</v>
      </c>
      <c r="C29" s="321" t="s">
        <v>74</v>
      </c>
      <c r="D29" s="280"/>
      <c r="E29" s="281" t="str">
        <f>+'GRUPOS PRE JUVENIL'!G8</f>
        <v>CENTAUROS DEL ARIARI</v>
      </c>
      <c r="F29" s="282" t="str">
        <f>IF(AND(G29&lt;&gt;"",I29&lt;&gt;""),IF(G29=I29,"E",IF(G29&gt;I29,"G","P")),"")</f>
        <v>P</v>
      </c>
      <c r="G29" s="283">
        <v>0</v>
      </c>
      <c r="H29" s="285" t="s">
        <v>14</v>
      </c>
      <c r="I29" s="283">
        <v>1</v>
      </c>
      <c r="J29" s="282" t="str">
        <f>IF(AND(I29&lt;&gt;"",G29&lt;&gt;""),IF(I29=G29,"E",IF(I29&gt;G29,"G","P")),"")</f>
        <v>G</v>
      </c>
      <c r="K29" s="281" t="str">
        <f>+'GRUPOS PRE JUVENIL'!G9</f>
        <v>ATHLETIC MELGAR</v>
      </c>
      <c r="L29" s="314"/>
      <c r="M29" s="327" t="s">
        <v>59</v>
      </c>
      <c r="N29" s="85"/>
      <c r="O29" s="64"/>
      <c r="P29" s="64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</row>
    <row r="30" spans="1:72" s="99" customFormat="1" x14ac:dyDescent="0.3">
      <c r="A30" s="49"/>
      <c r="B30" s="295"/>
      <c r="C30" s="321"/>
      <c r="D30" s="280"/>
      <c r="E30" s="281"/>
      <c r="F30" s="282"/>
      <c r="G30" s="284"/>
      <c r="H30" s="285"/>
      <c r="I30" s="284"/>
      <c r="J30" s="282"/>
      <c r="K30" s="281"/>
      <c r="L30" s="314"/>
      <c r="M30" s="327"/>
      <c r="N30" s="50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</row>
    <row r="31" spans="1:72" s="99" customFormat="1" x14ac:dyDescent="0.3">
      <c r="A31" s="23"/>
      <c r="B31" s="23"/>
      <c r="C31" s="3"/>
      <c r="D31" s="23"/>
      <c r="E31" s="23"/>
      <c r="F31" s="23"/>
      <c r="G31" s="23"/>
      <c r="H31" s="23"/>
      <c r="I31" s="23"/>
      <c r="J31" s="100" t="str">
        <f>IF(AG6=1,"Indique el primero y segundo equipos clasificados de la serie:","")</f>
        <v/>
      </c>
      <c r="K31" s="23"/>
      <c r="L31" s="100" t="str">
        <f>IF(AG6=1,"Primero:","")</f>
        <v/>
      </c>
      <c r="M31" s="3"/>
      <c r="N31" s="64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</row>
    <row r="32" spans="1:72" s="99" customFormat="1" x14ac:dyDescent="0.3">
      <c r="A32" s="86"/>
      <c r="B32" s="322">
        <f>+'GRUPO A'!B32:B33</f>
        <v>42812</v>
      </c>
      <c r="C32" s="322" t="str">
        <f>+'GRUPO A'!C32:C33</f>
        <v>03:00. p.m.</v>
      </c>
      <c r="D32" s="308"/>
      <c r="E32" s="313" t="str">
        <f>+'GRUPO A'!E32:E33</f>
        <v>CLUB CAMPESTRE IBAGUE</v>
      </c>
      <c r="F32" s="282" t="str">
        <f>IF(AND(G32&lt;&gt;"",I32&lt;&gt;""),IF(G32=I32,"E",IF(G32&gt;I32,"G","P")),"")</f>
        <v>G</v>
      </c>
      <c r="G32" s="283">
        <v>2</v>
      </c>
      <c r="H32" s="285" t="s">
        <v>14</v>
      </c>
      <c r="I32" s="283">
        <v>1</v>
      </c>
      <c r="J32" s="282" t="str">
        <f>IF(AND(I32&lt;&gt;"",G32&lt;&gt;""),IF(I32=G32,"E",IF(I32&gt;G32,"G","P")),"")</f>
        <v>P</v>
      </c>
      <c r="K32" s="313" t="str">
        <f>+'GRUPO A'!K32:K33</f>
        <v>BLUEMARTIN F.C .</v>
      </c>
      <c r="L32" s="311"/>
      <c r="M32" s="328" t="str">
        <f>+'GRUPO A'!M32:M33</f>
        <v>CANCHA 1 B</v>
      </c>
      <c r="N32" s="86"/>
      <c r="O32" s="64"/>
      <c r="P32" s="64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</row>
    <row r="33" spans="1:72" s="99" customFormat="1" x14ac:dyDescent="0.3">
      <c r="A33" s="49"/>
      <c r="B33" s="322"/>
      <c r="C33" s="322"/>
      <c r="D33" s="308"/>
      <c r="E33" s="313"/>
      <c r="F33" s="282"/>
      <c r="G33" s="284"/>
      <c r="H33" s="285"/>
      <c r="I33" s="284"/>
      <c r="J33" s="282"/>
      <c r="K33" s="313"/>
      <c r="L33" s="311"/>
      <c r="M33" s="328"/>
      <c r="N33" s="50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</row>
    <row r="34" spans="1:72" s="99" customFormat="1" x14ac:dyDescent="0.3">
      <c r="A34" s="49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</row>
    <row r="35" spans="1:72" s="99" customFormat="1" x14ac:dyDescent="0.3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</row>
    <row r="37" spans="1:72" x14ac:dyDescent="0.3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119"/>
      <c r="P37" s="119"/>
      <c r="Q37" s="119"/>
      <c r="R37" s="119"/>
      <c r="S37" s="119"/>
      <c r="T37" s="119"/>
      <c r="U37" s="119"/>
      <c r="V37" s="119"/>
      <c r="W37" s="119"/>
    </row>
    <row r="38" spans="1:72" x14ac:dyDescent="0.3">
      <c r="O38" s="122"/>
      <c r="P38" s="122"/>
      <c r="Q38" s="122"/>
      <c r="R38" s="122"/>
      <c r="S38" s="122"/>
      <c r="T38" s="122"/>
      <c r="U38" s="122"/>
      <c r="V38" s="119"/>
      <c r="W38" s="119"/>
    </row>
    <row r="39" spans="1:72" x14ac:dyDescent="0.3">
      <c r="O39" s="122"/>
      <c r="P39" s="122"/>
      <c r="Q39" s="122"/>
      <c r="R39" s="122"/>
      <c r="S39" s="122"/>
      <c r="T39" s="122"/>
      <c r="U39" s="122"/>
      <c r="V39" s="119"/>
      <c r="W39" s="119"/>
    </row>
    <row r="40" spans="1:72" x14ac:dyDescent="0.3">
      <c r="O40" s="122"/>
      <c r="P40" s="122"/>
      <c r="Q40" s="122"/>
      <c r="R40" s="122"/>
      <c r="S40" s="122"/>
      <c r="T40" s="122"/>
      <c r="U40" s="122"/>
      <c r="V40" s="119"/>
      <c r="W40" s="119"/>
    </row>
    <row r="41" spans="1:72" x14ac:dyDescent="0.3">
      <c r="O41" s="122"/>
      <c r="P41" s="122"/>
      <c r="Q41" s="122"/>
      <c r="R41" s="122"/>
      <c r="S41" s="122"/>
      <c r="T41" s="122"/>
      <c r="U41" s="122"/>
      <c r="V41" s="119"/>
      <c r="W41" s="119"/>
    </row>
    <row r="42" spans="1:72" x14ac:dyDescent="0.3">
      <c r="B42" s="20"/>
      <c r="C42" s="21"/>
      <c r="D42" s="21"/>
      <c r="E42" s="120"/>
      <c r="F42" s="121"/>
      <c r="G42" s="121"/>
      <c r="H42" s="121"/>
      <c r="I42" s="121"/>
      <c r="J42" s="121"/>
      <c r="K42" s="121"/>
      <c r="L42" s="122"/>
      <c r="M42" s="122"/>
      <c r="N42" s="122"/>
      <c r="O42" s="122"/>
      <c r="P42" s="121" t="str">
        <f>+'GRUPOS PRE JUVENIL'!G7</f>
        <v>CLUB CAMPESTRE IBAGUE</v>
      </c>
      <c r="Q42" s="122" t="str">
        <f>+J14</f>
        <v/>
      </c>
      <c r="R42" s="122" t="str">
        <f>+F17</f>
        <v>E</v>
      </c>
      <c r="S42" s="122" t="str">
        <f>+F23</f>
        <v>G</v>
      </c>
      <c r="T42" s="122" t="str">
        <f>+F32</f>
        <v>G</v>
      </c>
      <c r="U42" s="122"/>
      <c r="V42" s="119"/>
      <c r="W42" s="119"/>
    </row>
    <row r="43" spans="1:72" x14ac:dyDescent="0.3">
      <c r="B43" s="20"/>
      <c r="C43" s="21"/>
      <c r="D43" s="21"/>
      <c r="E43" s="120"/>
      <c r="F43" s="121"/>
      <c r="G43" s="121"/>
      <c r="H43" s="121"/>
      <c r="I43" s="121"/>
      <c r="J43" s="121"/>
      <c r="K43" s="121"/>
      <c r="L43" s="122"/>
      <c r="M43" s="122"/>
      <c r="N43" s="122"/>
      <c r="O43" s="122"/>
      <c r="P43" s="121" t="str">
        <f>+'GRUPOS PRE JUVENIL'!G8</f>
        <v>CENTAUROS DEL ARIARI</v>
      </c>
      <c r="Q43" s="122" t="str">
        <f>+J8</f>
        <v/>
      </c>
      <c r="R43" s="122" t="str">
        <f>+J17</f>
        <v>E</v>
      </c>
      <c r="S43" s="122" t="str">
        <f>+J26</f>
        <v>P</v>
      </c>
      <c r="T43" s="122" t="str">
        <f>+F29</f>
        <v>P</v>
      </c>
      <c r="U43" s="122"/>
      <c r="V43" s="119"/>
      <c r="W43" s="119"/>
    </row>
    <row r="44" spans="1:72" x14ac:dyDescent="0.3">
      <c r="B44" s="20"/>
      <c r="C44" s="21"/>
      <c r="D44" s="21"/>
      <c r="E44" s="120"/>
      <c r="F44" s="121"/>
      <c r="G44" s="121"/>
      <c r="H44" s="121"/>
      <c r="I44" s="121"/>
      <c r="J44" s="121"/>
      <c r="K44" s="121"/>
      <c r="L44" s="122"/>
      <c r="M44" s="122"/>
      <c r="N44" s="122"/>
      <c r="O44" s="122"/>
      <c r="P44" s="121" t="str">
        <f>+'GRUPOS PRE JUVENIL'!G9</f>
        <v>ATHLETIC MELGAR</v>
      </c>
      <c r="Q44" s="122" t="str">
        <f>+J11</f>
        <v/>
      </c>
      <c r="R44" s="122" t="str">
        <f>+J20</f>
        <v>G</v>
      </c>
      <c r="S44" s="122" t="str">
        <f>+J23</f>
        <v>P</v>
      </c>
      <c r="T44" s="122" t="str">
        <f>+J29</f>
        <v>G</v>
      </c>
      <c r="U44" s="122"/>
      <c r="V44" s="119"/>
      <c r="W44" s="119"/>
    </row>
    <row r="45" spans="1:72" x14ac:dyDescent="0.3">
      <c r="E45" s="122"/>
      <c r="F45" s="122"/>
      <c r="G45" s="122"/>
      <c r="H45" s="122"/>
      <c r="I45" s="122"/>
      <c r="J45" s="122"/>
      <c r="K45" s="122"/>
      <c r="L45" s="122"/>
      <c r="M45" s="122"/>
      <c r="N45" s="122"/>
      <c r="O45" s="122"/>
      <c r="P45" s="121"/>
      <c r="Q45" s="122"/>
      <c r="R45" s="122"/>
      <c r="S45" s="122"/>
      <c r="T45" s="122"/>
      <c r="U45" s="122"/>
      <c r="V45" s="119"/>
      <c r="W45" s="119"/>
    </row>
    <row r="46" spans="1:72" x14ac:dyDescent="0.3">
      <c r="E46" s="122"/>
      <c r="F46" s="122"/>
      <c r="G46" s="122"/>
      <c r="H46" s="122"/>
      <c r="I46" s="122"/>
      <c r="J46" s="122"/>
      <c r="K46" s="122"/>
      <c r="L46" s="122"/>
      <c r="M46" s="122"/>
      <c r="N46" s="122"/>
      <c r="O46" s="122"/>
      <c r="P46" s="121"/>
      <c r="Q46" s="122"/>
      <c r="R46" s="122"/>
      <c r="S46" s="122"/>
      <c r="T46" s="122"/>
      <c r="U46" s="122"/>
      <c r="V46" s="119"/>
      <c r="W46" s="119"/>
    </row>
    <row r="47" spans="1:72" ht="25.2" x14ac:dyDescent="0.45">
      <c r="C47" s="22"/>
      <c r="D47" s="22"/>
      <c r="E47" s="123"/>
      <c r="F47" s="122"/>
      <c r="G47" s="122"/>
      <c r="H47" s="122"/>
      <c r="I47" s="122"/>
      <c r="J47" s="122"/>
      <c r="K47" s="122"/>
      <c r="L47" s="122"/>
      <c r="M47" s="122"/>
      <c r="N47" s="122"/>
      <c r="O47" s="122"/>
      <c r="P47" s="122"/>
      <c r="Q47" s="122"/>
      <c r="R47" s="122"/>
      <c r="S47" s="122"/>
      <c r="T47" s="122"/>
      <c r="U47" s="122"/>
      <c r="V47" s="119"/>
      <c r="W47" s="119"/>
    </row>
    <row r="48" spans="1:72" x14ac:dyDescent="0.3">
      <c r="E48" s="122"/>
      <c r="F48" s="122"/>
      <c r="G48" s="122"/>
      <c r="H48" s="122"/>
      <c r="I48" s="122"/>
      <c r="J48" s="122"/>
      <c r="K48" s="122"/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119"/>
      <c r="W48" s="119"/>
    </row>
    <row r="49" spans="2:23" x14ac:dyDescent="0.3">
      <c r="B49" s="20"/>
      <c r="C49" s="21"/>
      <c r="D49" s="21"/>
      <c r="E49" s="120"/>
      <c r="F49" s="121"/>
      <c r="G49" s="121"/>
      <c r="H49" s="121"/>
      <c r="I49" s="121"/>
      <c r="J49" s="121"/>
      <c r="K49" s="121"/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119"/>
      <c r="W49" s="119"/>
    </row>
    <row r="50" spans="2:23" x14ac:dyDescent="0.3">
      <c r="B50" s="20"/>
      <c r="C50" s="21"/>
      <c r="D50" s="21"/>
      <c r="E50" s="120"/>
      <c r="F50" s="121"/>
      <c r="G50" s="121"/>
      <c r="H50" s="121"/>
      <c r="I50" s="121"/>
      <c r="J50" s="121"/>
      <c r="K50" s="121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19"/>
      <c r="W50" s="119"/>
    </row>
    <row r="51" spans="2:23" x14ac:dyDescent="0.3">
      <c r="B51" s="20"/>
      <c r="C51" s="21"/>
      <c r="D51" s="21"/>
      <c r="E51" s="120"/>
      <c r="F51" s="121"/>
      <c r="G51" s="121"/>
      <c r="H51" s="121"/>
      <c r="I51" s="121"/>
      <c r="J51" s="121"/>
      <c r="K51" s="121"/>
      <c r="L51" s="122"/>
      <c r="M51" s="122"/>
      <c r="N51" s="122"/>
      <c r="O51" s="122"/>
      <c r="P51" s="122"/>
      <c r="Q51" s="122"/>
      <c r="R51" s="122"/>
      <c r="S51" s="122"/>
      <c r="T51" s="122"/>
      <c r="U51" s="122"/>
    </row>
    <row r="52" spans="2:23" x14ac:dyDescent="0.3">
      <c r="E52" s="122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122"/>
    </row>
    <row r="53" spans="2:23" x14ac:dyDescent="0.3">
      <c r="B53" s="20"/>
      <c r="C53" s="21"/>
      <c r="D53" s="21"/>
      <c r="E53" s="120"/>
      <c r="F53" s="121"/>
      <c r="G53" s="121"/>
      <c r="H53" s="121"/>
      <c r="I53" s="121"/>
      <c r="J53" s="121"/>
      <c r="K53" s="121"/>
      <c r="L53" s="122"/>
      <c r="M53" s="122"/>
      <c r="N53" s="122"/>
      <c r="O53" s="122"/>
      <c r="P53" s="122"/>
      <c r="Q53" s="122"/>
      <c r="R53" s="122"/>
      <c r="S53" s="122"/>
      <c r="T53" s="122"/>
      <c r="U53" s="122"/>
    </row>
    <row r="54" spans="2:23" x14ac:dyDescent="0.3">
      <c r="B54" s="20"/>
      <c r="C54" s="21"/>
      <c r="D54" s="21"/>
      <c r="E54" s="120"/>
      <c r="F54" s="121"/>
      <c r="G54" s="121"/>
      <c r="H54" s="121"/>
      <c r="I54" s="121"/>
      <c r="J54" s="121"/>
      <c r="K54" s="121"/>
      <c r="L54" s="122"/>
      <c r="M54" s="122"/>
      <c r="N54" s="122"/>
      <c r="O54" s="122"/>
      <c r="P54" s="122"/>
      <c r="Q54" s="122"/>
      <c r="R54" s="122"/>
      <c r="S54" s="122"/>
      <c r="T54" s="122"/>
      <c r="U54" s="122"/>
    </row>
    <row r="55" spans="2:23" x14ac:dyDescent="0.3">
      <c r="B55" s="20"/>
      <c r="C55" s="21"/>
      <c r="D55" s="21"/>
      <c r="E55" s="120"/>
      <c r="F55" s="121"/>
      <c r="G55" s="121"/>
      <c r="H55" s="121"/>
      <c r="I55" s="121"/>
      <c r="J55" s="121"/>
      <c r="K55" s="121"/>
      <c r="L55" s="122"/>
      <c r="M55" s="122"/>
      <c r="N55" s="122"/>
      <c r="O55" s="122"/>
      <c r="P55" s="122"/>
      <c r="Q55" s="122"/>
      <c r="R55" s="122"/>
      <c r="S55" s="122"/>
      <c r="T55" s="122"/>
      <c r="U55" s="122"/>
    </row>
    <row r="56" spans="2:23" x14ac:dyDescent="0.3">
      <c r="E56" s="122"/>
      <c r="F56" s="122"/>
      <c r="G56" s="122"/>
      <c r="H56" s="122"/>
      <c r="I56" s="122"/>
      <c r="J56" s="122"/>
      <c r="K56" s="122"/>
      <c r="L56" s="122"/>
      <c r="M56" s="122"/>
      <c r="N56" s="122"/>
      <c r="O56" s="122"/>
      <c r="P56" s="122"/>
      <c r="Q56" s="122"/>
      <c r="R56" s="122"/>
      <c r="S56" s="122"/>
      <c r="T56" s="122"/>
      <c r="U56" s="122"/>
    </row>
    <row r="57" spans="2:23" x14ac:dyDescent="0.3">
      <c r="B57" s="20"/>
      <c r="C57" s="21"/>
      <c r="D57" s="21"/>
      <c r="E57" s="120"/>
      <c r="F57" s="121"/>
      <c r="G57" s="121"/>
      <c r="H57" s="121"/>
      <c r="I57" s="121"/>
      <c r="J57" s="121"/>
      <c r="K57" s="121"/>
      <c r="L57" s="122"/>
      <c r="M57" s="122"/>
      <c r="N57" s="122"/>
      <c r="O57" s="122"/>
      <c r="P57" s="122"/>
      <c r="Q57" s="122"/>
      <c r="R57" s="122"/>
      <c r="S57" s="122"/>
      <c r="T57" s="122"/>
      <c r="U57" s="122"/>
    </row>
    <row r="58" spans="2:23" x14ac:dyDescent="0.3">
      <c r="B58" s="20"/>
      <c r="C58" s="21"/>
      <c r="D58" s="21"/>
      <c r="E58" s="120"/>
      <c r="F58" s="121"/>
      <c r="G58" s="121"/>
      <c r="H58" s="121"/>
      <c r="I58" s="121"/>
      <c r="J58" s="121"/>
      <c r="K58" s="121"/>
      <c r="L58" s="122"/>
      <c r="M58" s="122"/>
      <c r="N58" s="122"/>
      <c r="O58" s="122"/>
      <c r="P58" s="122"/>
      <c r="Q58" s="122"/>
      <c r="R58" s="122"/>
      <c r="S58" s="122"/>
      <c r="T58" s="122"/>
      <c r="U58" s="122"/>
    </row>
    <row r="59" spans="2:23" x14ac:dyDescent="0.3">
      <c r="B59" s="20"/>
      <c r="C59" s="21"/>
      <c r="D59" s="21"/>
      <c r="E59" s="120"/>
      <c r="F59" s="121"/>
      <c r="G59" s="121"/>
      <c r="H59" s="121"/>
      <c r="I59" s="121"/>
      <c r="J59" s="121"/>
      <c r="K59" s="121"/>
      <c r="L59" s="122"/>
      <c r="M59" s="122"/>
      <c r="N59" s="122"/>
      <c r="O59" s="122"/>
      <c r="P59" s="122"/>
      <c r="Q59" s="122"/>
      <c r="R59" s="122"/>
      <c r="S59" s="122"/>
      <c r="T59" s="122"/>
      <c r="U59" s="122"/>
    </row>
    <row r="60" spans="2:23" x14ac:dyDescent="0.3"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</row>
    <row r="61" spans="2:23" x14ac:dyDescent="0.3">
      <c r="E61" s="122"/>
      <c r="F61" s="122"/>
      <c r="G61" s="122"/>
      <c r="H61" s="122"/>
      <c r="I61" s="122"/>
      <c r="J61" s="122"/>
      <c r="K61" s="122"/>
      <c r="L61" s="122"/>
      <c r="M61" s="122"/>
      <c r="N61" s="122"/>
      <c r="O61" s="122"/>
      <c r="P61" s="122"/>
      <c r="Q61" s="122"/>
      <c r="R61" s="122"/>
      <c r="S61" s="122"/>
      <c r="T61" s="122"/>
      <c r="U61" s="122"/>
    </row>
    <row r="62" spans="2:23" x14ac:dyDescent="0.3">
      <c r="E62" s="122"/>
      <c r="F62" s="122"/>
      <c r="G62" s="122"/>
      <c r="H62" s="122"/>
      <c r="I62" s="122"/>
      <c r="J62" s="122"/>
      <c r="K62" s="122"/>
      <c r="L62" s="122"/>
      <c r="M62" s="122"/>
      <c r="N62" s="122"/>
      <c r="O62" s="122"/>
      <c r="P62" s="122"/>
      <c r="Q62" s="122"/>
      <c r="R62" s="122"/>
      <c r="S62" s="122"/>
      <c r="T62" s="122"/>
      <c r="U62" s="122"/>
    </row>
    <row r="63" spans="2:23" x14ac:dyDescent="0.3">
      <c r="E63" s="122"/>
      <c r="F63" s="122"/>
      <c r="G63" s="122"/>
      <c r="H63" s="122"/>
      <c r="I63" s="122"/>
      <c r="J63" s="122"/>
      <c r="K63" s="122"/>
      <c r="L63" s="122"/>
      <c r="M63" s="122"/>
      <c r="N63" s="122"/>
      <c r="O63" s="122"/>
      <c r="P63" s="122"/>
      <c r="Q63" s="122"/>
      <c r="R63" s="122"/>
      <c r="S63" s="122"/>
      <c r="T63" s="122"/>
      <c r="U63" s="122"/>
    </row>
    <row r="64" spans="2:23" x14ac:dyDescent="0.3">
      <c r="E64" s="122"/>
      <c r="F64" s="122"/>
      <c r="G64" s="122"/>
      <c r="H64" s="122"/>
      <c r="I64" s="122"/>
      <c r="J64" s="122"/>
      <c r="K64" s="122"/>
      <c r="L64" s="122"/>
      <c r="M64" s="122"/>
      <c r="N64" s="122"/>
    </row>
    <row r="65" spans="5:14" x14ac:dyDescent="0.3">
      <c r="E65" s="122"/>
      <c r="F65" s="122"/>
      <c r="G65" s="122"/>
      <c r="H65" s="122"/>
      <c r="I65" s="122"/>
      <c r="J65" s="122"/>
      <c r="K65" s="122"/>
      <c r="L65" s="122"/>
      <c r="M65" s="122"/>
      <c r="N65" s="122"/>
    </row>
  </sheetData>
  <mergeCells count="197">
    <mergeCell ref="A1:N1"/>
    <mergeCell ref="A2:N2"/>
    <mergeCell ref="M32:M33"/>
    <mergeCell ref="M29:M30"/>
    <mergeCell ref="M26:M27"/>
    <mergeCell ref="M23:M24"/>
    <mergeCell ref="G11:G12"/>
    <mergeCell ref="G14:G15"/>
    <mergeCell ref="G17:G18"/>
    <mergeCell ref="G20:G21"/>
    <mergeCell ref="L32:L33"/>
    <mergeCell ref="L29:L30"/>
    <mergeCell ref="K11:L12"/>
    <mergeCell ref="K14:L15"/>
    <mergeCell ref="M11:M12"/>
    <mergeCell ref="M14:M15"/>
    <mergeCell ref="M20:M21"/>
    <mergeCell ref="I11:I12"/>
    <mergeCell ref="I14:I15"/>
    <mergeCell ref="I17:I18"/>
    <mergeCell ref="I20:I21"/>
    <mergeCell ref="J29:J30"/>
    <mergeCell ref="K29:K30"/>
    <mergeCell ref="E11:E12"/>
    <mergeCell ref="E14:E15"/>
    <mergeCell ref="E17:E18"/>
    <mergeCell ref="E20:E21"/>
    <mergeCell ref="M17:M18"/>
    <mergeCell ref="C32:C33"/>
    <mergeCell ref="B32:B33"/>
    <mergeCell ref="B29:B30"/>
    <mergeCell ref="C29:C30"/>
    <mergeCell ref="B14:B15"/>
    <mergeCell ref="C14:C15"/>
    <mergeCell ref="G26:G27"/>
    <mergeCell ref="H26:H27"/>
    <mergeCell ref="I26:I27"/>
    <mergeCell ref="E29:E30"/>
    <mergeCell ref="F29:F30"/>
    <mergeCell ref="H29:H30"/>
    <mergeCell ref="J26:J27"/>
    <mergeCell ref="K26:K27"/>
    <mergeCell ref="L26:L27"/>
    <mergeCell ref="B11:B12"/>
    <mergeCell ref="C11:C12"/>
    <mergeCell ref="K32:K33"/>
    <mergeCell ref="D32:D33"/>
    <mergeCell ref="E32:E33"/>
    <mergeCell ref="F32:F33"/>
    <mergeCell ref="G32:G33"/>
    <mergeCell ref="H32:H33"/>
    <mergeCell ref="I32:I33"/>
    <mergeCell ref="J32:J33"/>
    <mergeCell ref="D29:D30"/>
    <mergeCell ref="B17:B18"/>
    <mergeCell ref="C17:C18"/>
    <mergeCell ref="B26:B27"/>
    <mergeCell ref="C26:C27"/>
    <mergeCell ref="B23:B24"/>
    <mergeCell ref="C23:C24"/>
    <mergeCell ref="B20:B21"/>
    <mergeCell ref="C20:C21"/>
    <mergeCell ref="G29:G30"/>
    <mergeCell ref="I29:I30"/>
    <mergeCell ref="D26:D27"/>
    <mergeCell ref="E26:E27"/>
    <mergeCell ref="F26:F27"/>
    <mergeCell ref="P22:T22"/>
    <mergeCell ref="J17:J18"/>
    <mergeCell ref="D23:D24"/>
    <mergeCell ref="E23:E24"/>
    <mergeCell ref="F23:F24"/>
    <mergeCell ref="G23:G24"/>
    <mergeCell ref="H23:H24"/>
    <mergeCell ref="I23:I24"/>
    <mergeCell ref="J23:J24"/>
    <mergeCell ref="K23:K24"/>
    <mergeCell ref="L23:L24"/>
    <mergeCell ref="P19:T19"/>
    <mergeCell ref="K17:L18"/>
    <mergeCell ref="K20:L21"/>
    <mergeCell ref="D17:D18"/>
    <mergeCell ref="F17:F18"/>
    <mergeCell ref="H17:H18"/>
    <mergeCell ref="D20:D21"/>
    <mergeCell ref="F20:F21"/>
    <mergeCell ref="H20:H21"/>
    <mergeCell ref="J20:J21"/>
    <mergeCell ref="AA12:AA13"/>
    <mergeCell ref="AB12:AB13"/>
    <mergeCell ref="AC12:AC13"/>
    <mergeCell ref="AD12:AD13"/>
    <mergeCell ref="U12:U13"/>
    <mergeCell ref="V12:V13"/>
    <mergeCell ref="W12:W13"/>
    <mergeCell ref="X12:X13"/>
    <mergeCell ref="Y12:Y13"/>
    <mergeCell ref="Z12:Z13"/>
    <mergeCell ref="AJ10:AJ11"/>
    <mergeCell ref="AK10:AK11"/>
    <mergeCell ref="D14:D15"/>
    <mergeCell ref="F14:F15"/>
    <mergeCell ref="H14:H15"/>
    <mergeCell ref="J14:J15"/>
    <mergeCell ref="AD10:AD11"/>
    <mergeCell ref="AE10:AE11"/>
    <mergeCell ref="AF10:AF11"/>
    <mergeCell ref="AG10:AG11"/>
    <mergeCell ref="AH10:AH11"/>
    <mergeCell ref="AI10:AI11"/>
    <mergeCell ref="X10:X11"/>
    <mergeCell ref="Y10:Y11"/>
    <mergeCell ref="AG12:AG13"/>
    <mergeCell ref="AH12:AH13"/>
    <mergeCell ref="AI12:AI13"/>
    <mergeCell ref="AJ12:AJ13"/>
    <mergeCell ref="AK12:AK13"/>
    <mergeCell ref="AE12:AE13"/>
    <mergeCell ref="AF12:AF13"/>
    <mergeCell ref="AB10:AB11"/>
    <mergeCell ref="AC10:AC11"/>
    <mergeCell ref="R10:R11"/>
    <mergeCell ref="T10:T11"/>
    <mergeCell ref="U10:U11"/>
    <mergeCell ref="V10:V11"/>
    <mergeCell ref="W10:W11"/>
    <mergeCell ref="P12:P13"/>
    <mergeCell ref="Q12:Q13"/>
    <mergeCell ref="R12:R13"/>
    <mergeCell ref="S12:S13"/>
    <mergeCell ref="T12:T13"/>
    <mergeCell ref="AK8:AK9"/>
    <mergeCell ref="D11:D12"/>
    <mergeCell ref="F11:F12"/>
    <mergeCell ref="H11:H12"/>
    <mergeCell ref="AA8:AA9"/>
    <mergeCell ref="AB8:AB9"/>
    <mergeCell ref="AC8:AC9"/>
    <mergeCell ref="AD8:AD9"/>
    <mergeCell ref="AE8:AE9"/>
    <mergeCell ref="AF8:AF9"/>
    <mergeCell ref="U8:U9"/>
    <mergeCell ref="V8:V9"/>
    <mergeCell ref="W8:W9"/>
    <mergeCell ref="X8:X9"/>
    <mergeCell ref="Y8:Y9"/>
    <mergeCell ref="Z8:Z9"/>
    <mergeCell ref="J11:J12"/>
    <mergeCell ref="P10:P11"/>
    <mergeCell ref="Q10:Q11"/>
    <mergeCell ref="AH8:AH9"/>
    <mergeCell ref="AI8:AI9"/>
    <mergeCell ref="Z10:Z11"/>
    <mergeCell ref="AA10:AA11"/>
    <mergeCell ref="S10:S11"/>
    <mergeCell ref="AE6:AE7"/>
    <mergeCell ref="AF6:AF7"/>
    <mergeCell ref="AG6:AG7"/>
    <mergeCell ref="AH6:AH7"/>
    <mergeCell ref="AJ6:AJ7"/>
    <mergeCell ref="P8:P9"/>
    <mergeCell ref="Q8:Q9"/>
    <mergeCell ref="R8:R9"/>
    <mergeCell ref="S8:S9"/>
    <mergeCell ref="T8:T9"/>
    <mergeCell ref="X6:X7"/>
    <mergeCell ref="Y6:Y7"/>
    <mergeCell ref="Z6:Z7"/>
    <mergeCell ref="AB6:AB7"/>
    <mergeCell ref="AC6:AC7"/>
    <mergeCell ref="AD6:AD7"/>
    <mergeCell ref="R6:R7"/>
    <mergeCell ref="S6:S7"/>
    <mergeCell ref="T6:T7"/>
    <mergeCell ref="U6:U7"/>
    <mergeCell ref="V6:V7"/>
    <mergeCell ref="W6:W7"/>
    <mergeCell ref="AJ8:AJ9"/>
    <mergeCell ref="AG8:AG9"/>
    <mergeCell ref="J8:J9"/>
    <mergeCell ref="P6:P7"/>
    <mergeCell ref="Q6:Q7"/>
    <mergeCell ref="B3:E3"/>
    <mergeCell ref="F3:K3"/>
    <mergeCell ref="B4:M5"/>
    <mergeCell ref="B6:M6"/>
    <mergeCell ref="P4:Y4"/>
    <mergeCell ref="D8:D9"/>
    <mergeCell ref="F8:F9"/>
    <mergeCell ref="H8:H9"/>
    <mergeCell ref="E8:E9"/>
    <mergeCell ref="B8:B9"/>
    <mergeCell ref="C8:C9"/>
    <mergeCell ref="G8:G9"/>
    <mergeCell ref="K8:L9"/>
    <mergeCell ref="M8:M9"/>
    <mergeCell ref="I8:I9"/>
  </mergeCells>
  <conditionalFormatting sqref="G8">
    <cfRule type="expression" dxfId="404" priority="59" stopIfTrue="1">
      <formula>F8="E"</formula>
    </cfRule>
    <cfRule type="expression" dxfId="403" priority="58" stopIfTrue="1">
      <formula>F8="P"</formula>
    </cfRule>
    <cfRule type="expression" dxfId="402" priority="60" stopIfTrue="1">
      <formula>F8="G"</formula>
    </cfRule>
  </conditionalFormatting>
  <conditionalFormatting sqref="G11">
    <cfRule type="expression" dxfId="401" priority="39" stopIfTrue="1">
      <formula>F11="G"</formula>
    </cfRule>
    <cfRule type="expression" dxfId="400" priority="38" stopIfTrue="1">
      <formula>F11="E"</formula>
    </cfRule>
    <cfRule type="expression" dxfId="399" priority="37" stopIfTrue="1">
      <formula>F11="P"</formula>
    </cfRule>
  </conditionalFormatting>
  <conditionalFormatting sqref="G14">
    <cfRule type="expression" dxfId="398" priority="36" stopIfTrue="1">
      <formula>F14="G"</formula>
    </cfRule>
    <cfRule type="expression" dxfId="397" priority="35" stopIfTrue="1">
      <formula>F14="E"</formula>
    </cfRule>
    <cfRule type="expression" dxfId="396" priority="34" stopIfTrue="1">
      <formula>F14="P"</formula>
    </cfRule>
  </conditionalFormatting>
  <conditionalFormatting sqref="G17">
    <cfRule type="expression" dxfId="395" priority="31" stopIfTrue="1">
      <formula>F17="P"</formula>
    </cfRule>
    <cfRule type="expression" dxfId="394" priority="33" stopIfTrue="1">
      <formula>F17="G"</formula>
    </cfRule>
    <cfRule type="expression" dxfId="393" priority="32" stopIfTrue="1">
      <formula>F17="E"</formula>
    </cfRule>
  </conditionalFormatting>
  <conditionalFormatting sqref="G20">
    <cfRule type="expression" dxfId="392" priority="28" stopIfTrue="1">
      <formula>F20="P"</formula>
    </cfRule>
    <cfRule type="expression" dxfId="391" priority="29" stopIfTrue="1">
      <formula>F20="E"</formula>
    </cfRule>
    <cfRule type="expression" dxfId="390" priority="30" stopIfTrue="1">
      <formula>F20="G"</formula>
    </cfRule>
  </conditionalFormatting>
  <conditionalFormatting sqref="G23:G24">
    <cfRule type="expression" dxfId="389" priority="16" stopIfTrue="1">
      <formula>F23="P"</formula>
    </cfRule>
    <cfRule type="expression" dxfId="388" priority="17" stopIfTrue="1">
      <formula>F23="E"</formula>
    </cfRule>
    <cfRule type="expression" dxfId="387" priority="18" stopIfTrue="1">
      <formula>F23="G"</formula>
    </cfRule>
  </conditionalFormatting>
  <conditionalFormatting sqref="G26:G27">
    <cfRule type="expression" dxfId="386" priority="13" stopIfTrue="1">
      <formula>F26="P"</formula>
    </cfRule>
    <cfRule type="expression" dxfId="385" priority="14" stopIfTrue="1">
      <formula>F26="E"</formula>
    </cfRule>
    <cfRule type="expression" dxfId="384" priority="15" stopIfTrue="1">
      <formula>F26="G"</formula>
    </cfRule>
  </conditionalFormatting>
  <conditionalFormatting sqref="G29:G30">
    <cfRule type="expression" dxfId="383" priority="4" stopIfTrue="1">
      <formula>F29="P"</formula>
    </cfRule>
    <cfRule type="expression" dxfId="382" priority="5" stopIfTrue="1">
      <formula>F29="E"</formula>
    </cfRule>
    <cfRule type="expression" dxfId="381" priority="6" stopIfTrue="1">
      <formula>F29="G"</formula>
    </cfRule>
  </conditionalFormatting>
  <conditionalFormatting sqref="G32:G33">
    <cfRule type="expression" dxfId="380" priority="2" stopIfTrue="1">
      <formula>F32="E"</formula>
    </cfRule>
    <cfRule type="expression" dxfId="379" priority="3" stopIfTrue="1">
      <formula>F32="G"</formula>
    </cfRule>
    <cfRule type="expression" dxfId="378" priority="1" stopIfTrue="1">
      <formula>F32="P"</formula>
    </cfRule>
  </conditionalFormatting>
  <conditionalFormatting sqref="I8">
    <cfRule type="expression" dxfId="377" priority="43" stopIfTrue="1">
      <formula>J8="P"</formula>
    </cfRule>
    <cfRule type="expression" dxfId="376" priority="44" stopIfTrue="1">
      <formula>J8="E"</formula>
    </cfRule>
    <cfRule type="expression" dxfId="375" priority="45" stopIfTrue="1">
      <formula>J8="G"</formula>
    </cfRule>
  </conditionalFormatting>
  <conditionalFormatting sqref="I11">
    <cfRule type="expression" dxfId="374" priority="46" stopIfTrue="1">
      <formula>J11="P"</formula>
    </cfRule>
    <cfRule type="expression" dxfId="373" priority="47" stopIfTrue="1">
      <formula>J11="E"</formula>
    </cfRule>
    <cfRule type="expression" dxfId="372" priority="48" stopIfTrue="1">
      <formula>J11="G"</formula>
    </cfRule>
  </conditionalFormatting>
  <conditionalFormatting sqref="I14">
    <cfRule type="expression" dxfId="371" priority="49" stopIfTrue="1">
      <formula>J14="P"</formula>
    </cfRule>
    <cfRule type="expression" dxfId="370" priority="50" stopIfTrue="1">
      <formula>J14="E"</formula>
    </cfRule>
    <cfRule type="expression" dxfId="369" priority="51" stopIfTrue="1">
      <formula>J14="G"</formula>
    </cfRule>
  </conditionalFormatting>
  <conditionalFormatting sqref="I17">
    <cfRule type="expression" dxfId="368" priority="52" stopIfTrue="1">
      <formula>J17="P"</formula>
    </cfRule>
    <cfRule type="expression" dxfId="367" priority="53" stopIfTrue="1">
      <formula>J17="E"</formula>
    </cfRule>
    <cfRule type="expression" dxfId="366" priority="54" stopIfTrue="1">
      <formula>J17="G"</formula>
    </cfRule>
  </conditionalFormatting>
  <conditionalFormatting sqref="I20">
    <cfRule type="expression" dxfId="365" priority="55" stopIfTrue="1">
      <formula>J20="P"</formula>
    </cfRule>
    <cfRule type="expression" dxfId="364" priority="56" stopIfTrue="1">
      <formula>J20="E"</formula>
    </cfRule>
    <cfRule type="expression" dxfId="363" priority="57" stopIfTrue="1">
      <formula>J20="G"</formula>
    </cfRule>
  </conditionalFormatting>
  <conditionalFormatting sqref="I23:I24">
    <cfRule type="expression" dxfId="362" priority="24" stopIfTrue="1">
      <formula>J23="G"</formula>
    </cfRule>
    <cfRule type="expression" dxfId="361" priority="23" stopIfTrue="1">
      <formula>J23="E"</formula>
    </cfRule>
    <cfRule type="expression" dxfId="360" priority="22" stopIfTrue="1">
      <formula>J23="P"</formula>
    </cfRule>
  </conditionalFormatting>
  <conditionalFormatting sqref="I26:I27">
    <cfRule type="expression" dxfId="359" priority="21" stopIfTrue="1">
      <formula>J26="G"</formula>
    </cfRule>
    <cfRule type="expression" dxfId="358" priority="20" stopIfTrue="1">
      <formula>J26="E"</formula>
    </cfRule>
    <cfRule type="expression" dxfId="357" priority="19" stopIfTrue="1">
      <formula>J26="P"</formula>
    </cfRule>
  </conditionalFormatting>
  <conditionalFormatting sqref="I29:I30">
    <cfRule type="expression" dxfId="356" priority="12" stopIfTrue="1">
      <formula>J29="G"</formula>
    </cfRule>
    <cfRule type="expression" dxfId="355" priority="11" stopIfTrue="1">
      <formula>J29="E"</formula>
    </cfRule>
    <cfRule type="expression" dxfId="354" priority="10" stopIfTrue="1">
      <formula>J29="P"</formula>
    </cfRule>
  </conditionalFormatting>
  <conditionalFormatting sqref="I32:I33">
    <cfRule type="expression" dxfId="353" priority="8" stopIfTrue="1">
      <formula>J32="E"</formula>
    </cfRule>
    <cfRule type="expression" dxfId="352" priority="7" stopIfTrue="1">
      <formula>J32="P"</formula>
    </cfRule>
    <cfRule type="expression" dxfId="351" priority="9" stopIfTrue="1">
      <formula>J32="G"</formula>
    </cfRule>
  </conditionalFormatting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BT655"/>
  <sheetViews>
    <sheetView topLeftCell="A7" zoomScale="90" zoomScaleNormal="90" workbookViewId="0">
      <selection activeCell="I34" sqref="I34"/>
    </sheetView>
  </sheetViews>
  <sheetFormatPr baseColWidth="10" defaultColWidth="11.44140625" defaultRowHeight="14.4" x14ac:dyDescent="0.3"/>
  <cols>
    <col min="1" max="1" width="5.109375" style="3" customWidth="1"/>
    <col min="2" max="2" width="10" customWidth="1"/>
    <col min="3" max="3" width="11.33203125" customWidth="1"/>
    <col min="4" max="4" width="8.5546875" hidden="1" customWidth="1"/>
    <col min="5" max="5" width="25.33203125" customWidth="1"/>
    <col min="6" max="6" width="2.88671875" style="213" customWidth="1"/>
    <col min="7" max="7" width="5.6640625" customWidth="1"/>
    <col min="8" max="8" width="7.109375" customWidth="1"/>
    <col min="9" max="9" width="5.6640625" customWidth="1"/>
    <col min="10" max="10" width="2.88671875" customWidth="1"/>
    <col min="11" max="11" width="25.33203125" customWidth="1"/>
    <col min="12" max="12" width="3.6640625" customWidth="1"/>
    <col min="13" max="13" width="15.6640625" customWidth="1"/>
    <col min="14" max="14" width="6.33203125" customWidth="1"/>
    <col min="15" max="15" width="2.5546875" customWidth="1"/>
    <col min="16" max="16" width="28.5546875" customWidth="1"/>
    <col min="17" max="25" width="5.6640625" customWidth="1"/>
    <col min="26" max="37" width="11.44140625" customWidth="1"/>
    <col min="38" max="38" width="3.33203125" customWidth="1"/>
  </cols>
  <sheetData>
    <row r="1" spans="1:72" s="3" customFormat="1" ht="34.799999999999997" x14ac:dyDescent="0.3">
      <c r="A1" s="325" t="str">
        <f>+'[1]GRUPOS INFANTIL'!C1</f>
        <v xml:space="preserve">XVCampeonato Nacional de Fútbol </v>
      </c>
      <c r="B1" s="325"/>
      <c r="C1" s="325"/>
      <c r="D1" s="325"/>
      <c r="E1" s="325"/>
      <c r="F1" s="325"/>
      <c r="G1" s="325"/>
      <c r="H1" s="325"/>
      <c r="I1" s="325"/>
      <c r="J1" s="325"/>
      <c r="K1" s="325"/>
      <c r="L1" s="325"/>
      <c r="M1" s="325"/>
      <c r="N1" s="325"/>
    </row>
    <row r="2" spans="1:72" s="3" customFormat="1" ht="24.6" x14ac:dyDescent="0.3">
      <c r="A2" s="326" t="s">
        <v>5</v>
      </c>
      <c r="B2" s="326"/>
      <c r="C2" s="326"/>
      <c r="D2" s="326"/>
      <c r="E2" s="326"/>
      <c r="F2" s="326"/>
      <c r="G2" s="326"/>
      <c r="H2" s="326"/>
      <c r="I2" s="326"/>
      <c r="J2" s="326"/>
      <c r="K2" s="326"/>
      <c r="L2" s="326"/>
      <c r="M2" s="326"/>
      <c r="N2" s="326"/>
    </row>
    <row r="3" spans="1:72" s="3" customFormat="1" ht="34.799999999999997" x14ac:dyDescent="0.65">
      <c r="B3" s="349" t="str">
        <f>+'[1]GRUPOS INFANTIL'!C3</f>
        <v>JUVENIL</v>
      </c>
      <c r="C3" s="349"/>
      <c r="D3" s="349"/>
      <c r="E3" s="349"/>
      <c r="F3" s="273" t="str">
        <f>+'[1]GRUPOS INFANTIL'!C4</f>
        <v>2002 2003</v>
      </c>
      <c r="G3" s="273"/>
      <c r="H3" s="273"/>
      <c r="I3" s="273"/>
      <c r="J3" s="273"/>
      <c r="K3" s="273"/>
      <c r="Y3" s="40"/>
    </row>
    <row r="4" spans="1:72" s="3" customFormat="1" ht="30.75" customHeight="1" x14ac:dyDescent="0.3">
      <c r="B4" s="350" t="str">
        <f>+'[1]GRUPOS INFANTIL'!D6</f>
        <v>GRUPO A</v>
      </c>
      <c r="C4" s="350"/>
      <c r="D4" s="350"/>
      <c r="E4" s="350"/>
      <c r="F4" s="350"/>
      <c r="G4" s="350"/>
      <c r="H4" s="350"/>
      <c r="I4" s="350"/>
      <c r="J4" s="350"/>
      <c r="K4" s="350"/>
      <c r="L4" s="350"/>
      <c r="M4" s="350"/>
      <c r="Y4" s="41"/>
    </row>
    <row r="5" spans="1:72" s="3" customFormat="1" ht="15" customHeight="1" x14ac:dyDescent="0.3">
      <c r="B5" s="351"/>
      <c r="C5" s="351"/>
      <c r="D5" s="351"/>
      <c r="E5" s="351"/>
      <c r="F5" s="351"/>
      <c r="G5" s="351"/>
      <c r="H5" s="351"/>
      <c r="I5" s="351"/>
      <c r="J5" s="351"/>
      <c r="K5" s="351"/>
      <c r="L5" s="351"/>
      <c r="M5" s="351"/>
      <c r="N5" s="17"/>
      <c r="O5" s="17"/>
      <c r="S5" s="1"/>
    </row>
    <row r="6" spans="1:72" ht="21.75" customHeight="1" x14ac:dyDescent="0.45">
      <c r="A6" s="1"/>
      <c r="B6" s="276" t="s">
        <v>3</v>
      </c>
      <c r="C6" s="277"/>
      <c r="D6" s="277"/>
      <c r="E6" s="277"/>
      <c r="F6" s="277"/>
      <c r="G6" s="277"/>
      <c r="H6" s="277"/>
      <c r="I6" s="277"/>
      <c r="J6" s="277"/>
      <c r="K6" s="277"/>
      <c r="L6" s="277"/>
      <c r="M6" s="277"/>
      <c r="N6" s="19"/>
      <c r="O6" s="19"/>
      <c r="P6" s="278" t="s">
        <v>13</v>
      </c>
      <c r="Q6" s="279"/>
      <c r="R6" s="279"/>
      <c r="S6" s="279"/>
      <c r="T6" s="279"/>
      <c r="U6" s="279"/>
      <c r="V6" s="279"/>
      <c r="W6" s="279"/>
      <c r="X6" s="279"/>
      <c r="Y6" s="279"/>
      <c r="Z6" s="3"/>
      <c r="AA6" s="3"/>
      <c r="AB6" s="3"/>
      <c r="AC6" s="3"/>
      <c r="AD6" s="3"/>
      <c r="AE6" s="3"/>
      <c r="AF6" s="3"/>
      <c r="AG6" s="3"/>
      <c r="AH6" s="3"/>
      <c r="AI6" s="3"/>
      <c r="AJ6" s="8">
        <f>COUNT(G8,I8,G11,I11,G14,I14,G17,I17,G20,I20,G23,I23,G26,I26,G29,I29,G32,I32,G35,I35)</f>
        <v>12</v>
      </c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</row>
    <row r="7" spans="1:72" ht="15" customHeight="1" x14ac:dyDescent="0.3">
      <c r="A7" s="52" t="s">
        <v>31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52" t="s">
        <v>31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</row>
    <row r="8" spans="1:72" ht="15" customHeight="1" x14ac:dyDescent="0.3">
      <c r="A8" s="85"/>
      <c r="B8" s="191"/>
      <c r="C8" s="192"/>
      <c r="D8" s="280"/>
      <c r="E8" s="281"/>
      <c r="F8" s="282" t="str">
        <f>IF(AND(G8&lt;&gt;"",I8&lt;&gt;""),IF(G8=I8,"E",IF(G8&gt;I8,"G","P")),"")</f>
        <v/>
      </c>
      <c r="G8" s="283"/>
      <c r="H8" s="285" t="s">
        <v>14</v>
      </c>
      <c r="I8" s="283"/>
      <c r="J8" s="282" t="str">
        <f>IF(AND(I8&lt;&gt;"",G8&lt;&gt;""),IF(I8=G8,"E",IF(I8&gt;G8,"G","P")),"")</f>
        <v/>
      </c>
      <c r="K8" s="281"/>
      <c r="L8" s="314"/>
      <c r="M8" s="193"/>
      <c r="N8" s="194"/>
      <c r="O8" s="51"/>
      <c r="P8" s="352"/>
      <c r="Q8" s="270" t="s">
        <v>6</v>
      </c>
      <c r="R8" s="302" t="s">
        <v>15</v>
      </c>
      <c r="S8" s="298" t="s">
        <v>7</v>
      </c>
      <c r="T8" s="298" t="s">
        <v>8</v>
      </c>
      <c r="U8" s="298" t="s">
        <v>9</v>
      </c>
      <c r="V8" s="298" t="s">
        <v>10</v>
      </c>
      <c r="W8" s="298" t="s">
        <v>11</v>
      </c>
      <c r="X8" s="298" t="s">
        <v>12</v>
      </c>
      <c r="Y8" s="298" t="s">
        <v>31</v>
      </c>
      <c r="Z8" s="300"/>
      <c r="AA8" s="23"/>
      <c r="AB8" s="296"/>
      <c r="AC8" s="296"/>
      <c r="AD8" s="296"/>
      <c r="AE8" s="296"/>
      <c r="AF8" s="296" t="s">
        <v>10</v>
      </c>
      <c r="AG8" s="296" t="s">
        <v>11</v>
      </c>
      <c r="AH8" s="296" t="s">
        <v>104</v>
      </c>
      <c r="AI8" s="23"/>
      <c r="AJ8" s="296">
        <f>IF(AJ6=12,IF(INDEX(Z22:AK29,MATCH(2,Z21:Z29,0),11)=INDEX(Z22:AK29,MATCH(1,Z21:Z29,0),11),1,0),0)</f>
        <v>0</v>
      </c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</row>
    <row r="9" spans="1:72" ht="15" customHeight="1" x14ac:dyDescent="0.3">
      <c r="A9" s="49"/>
      <c r="B9" s="191"/>
      <c r="C9" s="192"/>
      <c r="D9" s="280"/>
      <c r="E9" s="281"/>
      <c r="F9" s="282"/>
      <c r="G9" s="284"/>
      <c r="H9" s="285"/>
      <c r="I9" s="284"/>
      <c r="J9" s="282"/>
      <c r="K9" s="281"/>
      <c r="L9" s="314"/>
      <c r="M9" s="195"/>
      <c r="N9" s="50"/>
      <c r="O9" s="50"/>
      <c r="P9" s="353"/>
      <c r="Q9" s="271"/>
      <c r="R9" s="303"/>
      <c r="S9" s="299"/>
      <c r="T9" s="299"/>
      <c r="U9" s="299"/>
      <c r="V9" s="299"/>
      <c r="W9" s="299"/>
      <c r="X9" s="299"/>
      <c r="Y9" s="299"/>
      <c r="Z9" s="301"/>
      <c r="AA9" s="23"/>
      <c r="AB9" s="297"/>
      <c r="AC9" s="297"/>
      <c r="AD9" s="297"/>
      <c r="AE9" s="297"/>
      <c r="AF9" s="297"/>
      <c r="AG9" s="297"/>
      <c r="AH9" s="297"/>
      <c r="AI9" s="23"/>
      <c r="AJ9" s="296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</row>
    <row r="10" spans="1:72" ht="22.5" customHeight="1" x14ac:dyDescent="0.3">
      <c r="A10" s="49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50"/>
      <c r="P10" s="287" t="str">
        <f>"  1)  " &amp; VLOOKUP(1,$Z$10:$AI$17,2,0)</f>
        <v xml:space="preserve">  1)  FÚTBOL CLUB RENACER</v>
      </c>
      <c r="Q10" s="289">
        <f>VLOOKUP(1,$Z$10:$AI$17,3,0)</f>
        <v>6</v>
      </c>
      <c r="R10" s="291">
        <f>+SUM(S10:U11)</f>
        <v>3</v>
      </c>
      <c r="S10" s="293">
        <f>VLOOKUP(1,$Z$10:$AI$17,4,0)</f>
        <v>2</v>
      </c>
      <c r="T10" s="293">
        <f>VLOOKUP(1,$Z$10:$AI$17,5,0)</f>
        <v>0</v>
      </c>
      <c r="U10" s="293">
        <f>VLOOKUP(1,$Z$10:$AI$17,6,0)</f>
        <v>1</v>
      </c>
      <c r="V10" s="293">
        <f>VLOOKUP(1,$Z$10:$AI$17,7,0)</f>
        <v>12</v>
      </c>
      <c r="W10" s="293">
        <f>VLOOKUP(1,$Z$10:$AI$17,8,0)</f>
        <v>5</v>
      </c>
      <c r="X10" s="293">
        <f>VLOOKUP(1,$Z$10:$AH$17,9,0)</f>
        <v>7</v>
      </c>
      <c r="Y10" s="293">
        <f>VLOOKUP(1,$Z$10:$AI$17,10,0)</f>
        <v>0</v>
      </c>
      <c r="Z10" s="309">
        <f>RANK(AJ10,$AJ$10:$AJ$17,0)</f>
        <v>2</v>
      </c>
      <c r="AA10" s="304" t="str">
        <f>+'GRUPOS PRE JUVENIL'!I7</f>
        <v>CLUB LOS PAPETICOS</v>
      </c>
      <c r="AB10" s="304">
        <f>(AC10*3)+AD10</f>
        <v>6</v>
      </c>
      <c r="AC10" s="304">
        <f>COUNTIF(Q58:T58,"G")+AC19</f>
        <v>2</v>
      </c>
      <c r="AD10" s="304">
        <f>COUNTIF(Q58:T58,"E")+AD19</f>
        <v>0</v>
      </c>
      <c r="AE10" s="304">
        <f>COUNTIF(Q58:T58,"P")+AE19</f>
        <v>1</v>
      </c>
      <c r="AF10" s="304">
        <f>+G8+G20+G26+G35+AF19</f>
        <v>10</v>
      </c>
      <c r="AG10" s="304">
        <f>+I8+I20+I26+I35+AG19</f>
        <v>3</v>
      </c>
      <c r="AH10" s="304">
        <f>AF10-AG10</f>
        <v>7</v>
      </c>
      <c r="AI10" s="312">
        <f>+A8+A20+A26+A35+AI19</f>
        <v>0</v>
      </c>
      <c r="AJ10" s="304">
        <f>(AB10*1000)+(AH10*100)+(AF10*10)-AI10+0.1</f>
        <v>6800.1</v>
      </c>
      <c r="AK10" s="306">
        <f>AJ10+X10</f>
        <v>6807.1</v>
      </c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</row>
    <row r="11" spans="1:72" ht="15.75" customHeight="1" x14ac:dyDescent="0.3">
      <c r="A11" s="86"/>
      <c r="B11" s="196"/>
      <c r="C11" s="197"/>
      <c r="D11" s="308"/>
      <c r="E11" s="313"/>
      <c r="F11" s="282" t="str">
        <f>IF(AND(G11&lt;&gt;"",I11&lt;&gt;""),IF(G11=I11,"E",IF(G11&gt;I11,"G","P")),"")</f>
        <v/>
      </c>
      <c r="G11" s="283"/>
      <c r="H11" s="285" t="s">
        <v>14</v>
      </c>
      <c r="I11" s="283"/>
      <c r="J11" s="282" t="str">
        <f>IF(AND(I11&lt;&gt;"",G11&lt;&gt;""),IF(I11=G11,"E",IF(I11&gt;G11,"G","P")),"")</f>
        <v/>
      </c>
      <c r="K11" s="313"/>
      <c r="L11" s="311"/>
      <c r="M11" s="198"/>
      <c r="N11" s="199"/>
      <c r="O11" s="51"/>
      <c r="P11" s="288"/>
      <c r="Q11" s="290"/>
      <c r="R11" s="292"/>
      <c r="S11" s="294"/>
      <c r="T11" s="294"/>
      <c r="U11" s="294"/>
      <c r="V11" s="294"/>
      <c r="W11" s="294"/>
      <c r="X11" s="294"/>
      <c r="Y11" s="294"/>
      <c r="Z11" s="310"/>
      <c r="AA11" s="305"/>
      <c r="AB11" s="305"/>
      <c r="AC11" s="305"/>
      <c r="AD11" s="305"/>
      <c r="AE11" s="305"/>
      <c r="AF11" s="305"/>
      <c r="AG11" s="305"/>
      <c r="AH11" s="305"/>
      <c r="AI11" s="305"/>
      <c r="AJ11" s="305"/>
      <c r="AK11" s="307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</row>
    <row r="12" spans="1:72" ht="15.75" customHeight="1" x14ac:dyDescent="0.3">
      <c r="A12" s="49"/>
      <c r="B12" s="196"/>
      <c r="C12" s="197"/>
      <c r="D12" s="308"/>
      <c r="E12" s="313"/>
      <c r="F12" s="282"/>
      <c r="G12" s="284"/>
      <c r="H12" s="285"/>
      <c r="I12" s="284"/>
      <c r="J12" s="282"/>
      <c r="K12" s="313"/>
      <c r="L12" s="311"/>
      <c r="M12" s="200"/>
      <c r="N12" s="50"/>
      <c r="O12" s="50"/>
      <c r="P12" s="287" t="str">
        <f>"  2)  " &amp; VLOOKUP(2,$Z$10:$AI$17,2,0)</f>
        <v xml:space="preserve">  2)  CLUB LOS PAPETICOS</v>
      </c>
      <c r="Q12" s="289">
        <f>VLOOKUP(2,$Z$10:$AI$17,3,0)</f>
        <v>6</v>
      </c>
      <c r="R12" s="291">
        <f>+SUM(S12:U13)</f>
        <v>3</v>
      </c>
      <c r="S12" s="293">
        <f>VLOOKUP(2,$Z$10:$AI$17,4,0)</f>
        <v>2</v>
      </c>
      <c r="T12" s="293">
        <f>VLOOKUP(2,$Z$10:$AI$17,5,0)</f>
        <v>0</v>
      </c>
      <c r="U12" s="293">
        <f>VLOOKUP(2,$Z$10:$AI$17,6,0)</f>
        <v>1</v>
      </c>
      <c r="V12" s="293">
        <f>VLOOKUP(2,$Z$10:$AI$17,7,0)</f>
        <v>10</v>
      </c>
      <c r="W12" s="293">
        <f>VLOOKUP(2,$Z$10:$AI$17,8,0)</f>
        <v>3</v>
      </c>
      <c r="X12" s="293">
        <f>VLOOKUP(2,$Z$10:$AH$17,9,0)</f>
        <v>7</v>
      </c>
      <c r="Y12" s="293">
        <f>VLOOKUP(2,$Z$10:$AI$17,10,0)</f>
        <v>0</v>
      </c>
      <c r="Z12" s="309">
        <f>RANK(AJ12,$AJ$10:$AJ$17,0)</f>
        <v>4</v>
      </c>
      <c r="AA12" s="304" t="str">
        <f>+'GRUPOS PRE JUVENIL'!I8</f>
        <v>NOVATOS F. C.</v>
      </c>
      <c r="AB12" s="304">
        <f>(AC12*3)+AD12</f>
        <v>0</v>
      </c>
      <c r="AC12" s="304">
        <f>COUNTIF(Q59:T59,"G")+AC20</f>
        <v>0</v>
      </c>
      <c r="AD12" s="304">
        <f>COUNTIF(Q59:T59,"E")+AD20</f>
        <v>0</v>
      </c>
      <c r="AE12" s="304">
        <f>COUNTIF(Q59:T59,"P")+AE20</f>
        <v>3</v>
      </c>
      <c r="AF12" s="304">
        <f>+G11+I20+G29+G32+AF20</f>
        <v>1</v>
      </c>
      <c r="AG12" s="304">
        <f>+I11+I29+G20+I32+AG20</f>
        <v>16</v>
      </c>
      <c r="AH12" s="304">
        <f t="shared" ref="AH12" si="0">AF12-AG12</f>
        <v>-15</v>
      </c>
      <c r="AI12" s="312">
        <f>+A29+A11+N20+A32+AI20</f>
        <v>0</v>
      </c>
      <c r="AJ12" s="304">
        <f>(AB12*1000)+(AH12*100)+(AF12*10)-AI12+0.2</f>
        <v>-1489.8</v>
      </c>
      <c r="AK12" s="306">
        <f>AJ12+X12</f>
        <v>-1482.8</v>
      </c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</row>
    <row r="13" spans="1:72" ht="22.5" customHeight="1" x14ac:dyDescent="0.3">
      <c r="A13" s="49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50"/>
      <c r="P13" s="288"/>
      <c r="Q13" s="290"/>
      <c r="R13" s="292"/>
      <c r="S13" s="294"/>
      <c r="T13" s="294"/>
      <c r="U13" s="294"/>
      <c r="V13" s="294"/>
      <c r="W13" s="294"/>
      <c r="X13" s="294"/>
      <c r="Y13" s="294"/>
      <c r="Z13" s="310"/>
      <c r="AA13" s="305"/>
      <c r="AB13" s="305"/>
      <c r="AC13" s="305"/>
      <c r="AD13" s="305"/>
      <c r="AE13" s="305"/>
      <c r="AF13" s="305"/>
      <c r="AG13" s="305"/>
      <c r="AH13" s="305"/>
      <c r="AI13" s="305"/>
      <c r="AJ13" s="305"/>
      <c r="AK13" s="307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</row>
    <row r="14" spans="1:72" ht="15" customHeight="1" x14ac:dyDescent="0.3">
      <c r="A14" s="85"/>
      <c r="B14" s="191"/>
      <c r="C14" s="192"/>
      <c r="D14" s="280"/>
      <c r="E14" s="281"/>
      <c r="F14" s="282" t="str">
        <f>IF(AND(G14&lt;&gt;"",I14&lt;&gt;""),IF(G14=I14,"E",IF(G14&gt;I14,"G","P")),"")</f>
        <v/>
      </c>
      <c r="G14" s="283"/>
      <c r="H14" s="285" t="s">
        <v>14</v>
      </c>
      <c r="I14" s="283"/>
      <c r="J14" s="282" t="str">
        <f>IF(AND(I14&lt;&gt;"",G14&lt;&gt;""),IF(I14=G14,"E",IF(I14&gt;G14,"G","P")),"")</f>
        <v/>
      </c>
      <c r="K14" s="281"/>
      <c r="L14" s="314"/>
      <c r="M14" s="193"/>
      <c r="N14" s="194"/>
      <c r="O14" s="51"/>
      <c r="P14" s="287" t="str">
        <f>"  3)  " &amp; VLOOKUP(3,$Z$10:$AI$17,2,0)</f>
        <v xml:space="preserve">  3)  EIFD TESOROS SPORTS</v>
      </c>
      <c r="Q14" s="289">
        <f>VLOOKUP(3,$Z$10:$AI$17,3,0)</f>
        <v>6</v>
      </c>
      <c r="R14" s="291">
        <f>+SUM(S14:U15)</f>
        <v>3</v>
      </c>
      <c r="S14" s="293">
        <f>VLOOKUP(3,$Z$10:$AI$17,4,0)</f>
        <v>2</v>
      </c>
      <c r="T14" s="293">
        <f>VLOOKUP(3,$Z$10:$AI$17,5,0)</f>
        <v>0</v>
      </c>
      <c r="U14" s="293">
        <f>VLOOKUP(3,$Z$10:$AI$17,6,0)</f>
        <v>1</v>
      </c>
      <c r="V14" s="293">
        <f>VLOOKUP(3,$Z$10:$AI$17,7,0)</f>
        <v>3</v>
      </c>
      <c r="W14" s="293">
        <f>VLOOKUP(3,$Z$10:$AI$17,8,0)</f>
        <v>2</v>
      </c>
      <c r="X14" s="293">
        <f>VLOOKUP(3,$Z$10:$AI$17,9,0)</f>
        <v>1</v>
      </c>
      <c r="Y14" s="293">
        <f>VLOOKUP(3,$Z$10:$AI$17,10,0)</f>
        <v>0</v>
      </c>
      <c r="Z14" s="309">
        <f>RANK(AJ14,$AJ$10:$AJ$17,0)</f>
        <v>3</v>
      </c>
      <c r="AA14" s="304" t="str">
        <f>+'GRUPOS PRE JUVENIL'!I9</f>
        <v>EIFD TESOROS SPORTS</v>
      </c>
      <c r="AB14" s="304">
        <f>(AC14*3)+AD14</f>
        <v>6</v>
      </c>
      <c r="AC14" s="304">
        <f>COUNTIF(Q60:T60,"G")+AC21</f>
        <v>2</v>
      </c>
      <c r="AD14" s="304">
        <f>COUNTIF(Q60:T60,"E")+AD21</f>
        <v>0</v>
      </c>
      <c r="AE14" s="304">
        <f>COUNTIF(Q60:T60,"P")+AE21</f>
        <v>1</v>
      </c>
      <c r="AF14" s="304">
        <f>+G14+I26+G23+I32+AF21</f>
        <v>3</v>
      </c>
      <c r="AG14" s="304">
        <f>+G26+I14+I23+G32+AG21</f>
        <v>2</v>
      </c>
      <c r="AH14" s="304">
        <f>AF14-AG14</f>
        <v>1</v>
      </c>
      <c r="AI14" s="312">
        <f>+A14+A23+N26+N32+AI21</f>
        <v>0</v>
      </c>
      <c r="AJ14" s="304">
        <f>(AB14*1000)+(AH14*100)+(AF14*10)-AI14+0.3</f>
        <v>6130.3</v>
      </c>
      <c r="AK14" s="306">
        <f>+X14</f>
        <v>1</v>
      </c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</row>
    <row r="15" spans="1:72" ht="15" customHeight="1" x14ac:dyDescent="0.3">
      <c r="A15" s="49"/>
      <c r="B15" s="191"/>
      <c r="C15" s="192"/>
      <c r="D15" s="280"/>
      <c r="E15" s="281"/>
      <c r="F15" s="282"/>
      <c r="G15" s="284"/>
      <c r="H15" s="285"/>
      <c r="I15" s="284"/>
      <c r="J15" s="282"/>
      <c r="K15" s="281"/>
      <c r="L15" s="314"/>
      <c r="M15" s="195"/>
      <c r="N15" s="50"/>
      <c r="O15" s="50"/>
      <c r="P15" s="288"/>
      <c r="Q15" s="290"/>
      <c r="R15" s="292"/>
      <c r="S15" s="294"/>
      <c r="T15" s="294"/>
      <c r="U15" s="294"/>
      <c r="V15" s="294"/>
      <c r="W15" s="294"/>
      <c r="X15" s="294"/>
      <c r="Y15" s="294"/>
      <c r="Z15" s="310"/>
      <c r="AA15" s="305"/>
      <c r="AB15" s="305"/>
      <c r="AC15" s="305"/>
      <c r="AD15" s="305"/>
      <c r="AE15" s="305"/>
      <c r="AF15" s="305"/>
      <c r="AG15" s="305"/>
      <c r="AH15" s="305"/>
      <c r="AI15" s="305"/>
      <c r="AJ15" s="305"/>
      <c r="AK15" s="307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</row>
    <row r="16" spans="1:72" ht="21.75" customHeight="1" x14ac:dyDescent="0.3">
      <c r="A16" s="49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50"/>
      <c r="P16" s="287" t="str">
        <f>"  4)  " &amp; VLOOKUP(4,$Z$10:$AI$17,2,0)</f>
        <v xml:space="preserve">  4)  NOVATOS F. C.</v>
      </c>
      <c r="Q16" s="289">
        <f>VLOOKUP(4,$Z$10:$AI$17,3,0)</f>
        <v>0</v>
      </c>
      <c r="R16" s="291">
        <f>+SUM(S16:U17)</f>
        <v>3</v>
      </c>
      <c r="S16" s="293">
        <f>VLOOKUP(4,$Z$10:$AI$17,4,0)</f>
        <v>0</v>
      </c>
      <c r="T16" s="293">
        <f>VLOOKUP(4,$Z$10:$AI$17,5,0)</f>
        <v>0</v>
      </c>
      <c r="U16" s="293">
        <f>VLOOKUP(4,$Z$10:$AI$17,6,0)</f>
        <v>3</v>
      </c>
      <c r="V16" s="293">
        <f>VLOOKUP(4,$Z$10:$AI$17,7,0)</f>
        <v>1</v>
      </c>
      <c r="W16" s="293">
        <f>VLOOKUP(4,$Z$10:$AI$17,8,0)</f>
        <v>16</v>
      </c>
      <c r="X16" s="293">
        <f>VLOOKUP(4,$Z$10:$AI$17,9,0)</f>
        <v>-15</v>
      </c>
      <c r="Y16" s="293">
        <f>VLOOKUP(4,$Z$10:$AI$17,10,0)</f>
        <v>0</v>
      </c>
      <c r="Z16" s="309">
        <f>RANK(AJ16,$AJ$10:$AJ$17,0)</f>
        <v>1</v>
      </c>
      <c r="AA16" s="304" t="str">
        <f>+'GRUPOS PRE JUVENIL'!I10</f>
        <v>FÚTBOL CLUB RENACER</v>
      </c>
      <c r="AB16" s="304">
        <f>(AC16*3)+AD16</f>
        <v>6</v>
      </c>
      <c r="AC16" s="304">
        <f>COUNTIF(Q61:T61,"G")+AC22</f>
        <v>2</v>
      </c>
      <c r="AD16" s="304">
        <f>COUNTIF(Q61:T61,"E")+AD22</f>
        <v>0</v>
      </c>
      <c r="AE16" s="304">
        <f>COUNTIF(Q61:T61,"P")+AE22</f>
        <v>1</v>
      </c>
      <c r="AF16" s="304">
        <f>+G17+I29+I23+I35+AF22</f>
        <v>12</v>
      </c>
      <c r="AG16" s="304">
        <f>+G29+G23+G35+AG22</f>
        <v>5</v>
      </c>
      <c r="AH16" s="304">
        <f t="shared" ref="AH16" si="1">AF16-AG16</f>
        <v>7</v>
      </c>
      <c r="AI16" s="312">
        <f>+A17+N23+N29+N35+AI22</f>
        <v>0</v>
      </c>
      <c r="AJ16" s="304">
        <f>(AB16*1000)+(AH16*100)+(AF16*10)-AI16+0.4</f>
        <v>6820.4</v>
      </c>
      <c r="AK16" s="306">
        <f>+X16</f>
        <v>-15</v>
      </c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</row>
    <row r="17" spans="1:72" ht="15" customHeight="1" x14ac:dyDescent="0.3">
      <c r="A17" s="86"/>
      <c r="B17" s="196"/>
      <c r="C17" s="197"/>
      <c r="D17" s="308"/>
      <c r="E17" s="313"/>
      <c r="F17" s="282" t="str">
        <f>IF(AND(G17&lt;&gt;"",I17&lt;&gt;""),IF(G17=I17,"E",IF(G17&gt;I17,"G","P")),"")</f>
        <v/>
      </c>
      <c r="G17" s="283"/>
      <c r="H17" s="285" t="s">
        <v>14</v>
      </c>
      <c r="I17" s="283"/>
      <c r="J17" s="282" t="str">
        <f>IF(AND(I17&lt;&gt;"",G17&lt;&gt;""),IF(I17=G17,"E",IF(I17&gt;G17,"G","P")),"")</f>
        <v/>
      </c>
      <c r="K17" s="313"/>
      <c r="L17" s="311"/>
      <c r="M17" s="198"/>
      <c r="N17" s="199"/>
      <c r="O17" s="51"/>
      <c r="P17" s="288"/>
      <c r="Q17" s="290"/>
      <c r="R17" s="292"/>
      <c r="S17" s="294"/>
      <c r="T17" s="294"/>
      <c r="U17" s="294"/>
      <c r="V17" s="294"/>
      <c r="W17" s="294"/>
      <c r="X17" s="294"/>
      <c r="Y17" s="294"/>
      <c r="Z17" s="310"/>
      <c r="AA17" s="305"/>
      <c r="AB17" s="305"/>
      <c r="AC17" s="305"/>
      <c r="AD17" s="305"/>
      <c r="AE17" s="305"/>
      <c r="AF17" s="305"/>
      <c r="AG17" s="305"/>
      <c r="AH17" s="305"/>
      <c r="AI17" s="305"/>
      <c r="AJ17" s="305"/>
      <c r="AK17" s="307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</row>
    <row r="18" spans="1:72" ht="15" customHeight="1" x14ac:dyDescent="0.3">
      <c r="A18" s="49"/>
      <c r="B18" s="196"/>
      <c r="C18" s="197"/>
      <c r="D18" s="308"/>
      <c r="E18" s="313"/>
      <c r="F18" s="282"/>
      <c r="G18" s="284"/>
      <c r="H18" s="285"/>
      <c r="I18" s="284"/>
      <c r="J18" s="282"/>
      <c r="K18" s="313"/>
      <c r="L18" s="311"/>
      <c r="M18" s="200"/>
      <c r="N18" s="50"/>
      <c r="O18" s="50"/>
      <c r="P18" s="62"/>
      <c r="Q18" s="59"/>
      <c r="R18" s="59"/>
      <c r="S18" s="60"/>
      <c r="T18" s="60"/>
      <c r="U18" s="60"/>
      <c r="V18" s="60"/>
      <c r="W18" s="60"/>
      <c r="X18" s="60"/>
      <c r="Y18" s="60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23"/>
      <c r="AM18" s="23"/>
      <c r="AN18" s="2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</row>
    <row r="19" spans="1:72" s="3" customFormat="1" ht="15" customHeight="1" x14ac:dyDescent="0.3">
      <c r="A19" s="49"/>
      <c r="B19" s="201"/>
      <c r="C19" s="202"/>
      <c r="D19" s="132"/>
      <c r="E19" s="133"/>
      <c r="F19" s="134"/>
      <c r="J19" s="134"/>
      <c r="K19" s="133"/>
      <c r="L19" s="136"/>
      <c r="M19" s="203"/>
      <c r="N19" s="50"/>
      <c r="O19" s="50"/>
      <c r="P19" s="62"/>
      <c r="Q19" s="59"/>
      <c r="R19" s="59"/>
      <c r="S19" s="60"/>
      <c r="T19" s="60"/>
      <c r="U19" s="60"/>
      <c r="V19" s="60"/>
      <c r="W19" s="60"/>
      <c r="X19" s="60"/>
      <c r="Y19" s="60"/>
      <c r="Z19" s="61">
        <f>+'[1]GRUPO B'!Z10</f>
        <v>4</v>
      </c>
      <c r="AA19" s="61" t="str">
        <f>+'[1]GRUPO B'!AA10</f>
        <v>CANUTO F.C.</v>
      </c>
      <c r="AB19" s="61">
        <f>+'[1]GRUPO B'!AB10</f>
        <v>0</v>
      </c>
      <c r="AC19" s="61">
        <f>+'[1]GRUPO B'!AC10</f>
        <v>0</v>
      </c>
      <c r="AD19" s="61">
        <f>+'[1]GRUPO B'!AD10</f>
        <v>0</v>
      </c>
      <c r="AE19" s="61">
        <f>+'[1]GRUPO B'!AE10</f>
        <v>0</v>
      </c>
      <c r="AF19" s="61">
        <f>+'[1]GRUPO B'!AF10</f>
        <v>0</v>
      </c>
      <c r="AG19" s="61">
        <f>+'[1]GRUPO B'!AG10</f>
        <v>0</v>
      </c>
      <c r="AH19" s="61">
        <f>+'[1]GRUPO B'!AH10</f>
        <v>0</v>
      </c>
      <c r="AI19" s="61">
        <f>+'[1]GRUPO B'!AI10</f>
        <v>0</v>
      </c>
      <c r="AJ19" s="61">
        <f>+'[1]GRUPO B'!AJ10</f>
        <v>0.1</v>
      </c>
      <c r="AK19" s="61">
        <f>+'[1]GRUPO B'!AK10</f>
        <v>0.1</v>
      </c>
      <c r="AL19" s="23"/>
      <c r="AM19" s="23"/>
      <c r="AN19" s="23"/>
    </row>
    <row r="20" spans="1:72" ht="15" customHeight="1" x14ac:dyDescent="0.3">
      <c r="A20" s="85"/>
      <c r="B20" s="218">
        <v>4</v>
      </c>
      <c r="C20" s="192"/>
      <c r="D20" s="280"/>
      <c r="E20" s="281" t="str">
        <f>+'GRUPOS PRE JUVENIL'!I7</f>
        <v>CLUB LOS PAPETICOS</v>
      </c>
      <c r="F20" s="282" t="str">
        <f>IF(AND(G20&lt;&gt;"",I20&lt;&gt;""),IF(G20=I20,"E",IF(G20&gt;I20,"G","P")),"")</f>
        <v>G</v>
      </c>
      <c r="G20" s="283">
        <v>7</v>
      </c>
      <c r="H20" s="285" t="s">
        <v>14</v>
      </c>
      <c r="I20" s="283">
        <v>0</v>
      </c>
      <c r="J20" s="282" t="str">
        <f>IF(AND(I20&lt;&gt;"",G20&lt;&gt;""),IF(I20=G20,"E",IF(I20&gt;G20,"G","P")),"")</f>
        <v>P</v>
      </c>
      <c r="K20" s="281" t="str">
        <f>+'GRUPOS PRE JUVENIL'!I8</f>
        <v>NOVATOS F. C.</v>
      </c>
      <c r="L20" s="314"/>
      <c r="M20" s="193" t="s">
        <v>105</v>
      </c>
      <c r="N20" s="194"/>
      <c r="O20" s="51"/>
      <c r="P20" s="346"/>
      <c r="Q20" s="347"/>
      <c r="R20" s="348"/>
      <c r="S20" s="345"/>
      <c r="T20" s="345"/>
      <c r="U20" s="345"/>
      <c r="V20" s="345"/>
      <c r="W20" s="345"/>
      <c r="X20" s="345"/>
      <c r="Y20" s="345"/>
      <c r="Z20" s="61">
        <f>+'[1]GRUPO B'!Z12</f>
        <v>3</v>
      </c>
      <c r="AA20" s="61" t="str">
        <f>+'[1]GRUPO B'!AA12</f>
        <v>HUITACA FUTBOL CLUB CHIA</v>
      </c>
      <c r="AB20" s="61">
        <f>+'[1]GRUPO B'!AB12</f>
        <v>0</v>
      </c>
      <c r="AC20" s="61">
        <f>+'[1]GRUPO B'!AC12</f>
        <v>0</v>
      </c>
      <c r="AD20" s="61">
        <f>+'[1]GRUPO B'!AD12</f>
        <v>0</v>
      </c>
      <c r="AE20" s="61">
        <f>+'[1]GRUPO B'!AE12</f>
        <v>0</v>
      </c>
      <c r="AF20" s="61">
        <f>+'[1]GRUPO B'!AF12</f>
        <v>0</v>
      </c>
      <c r="AG20" s="61">
        <f>+'[1]GRUPO B'!AG12</f>
        <v>0</v>
      </c>
      <c r="AH20" s="61">
        <f>+'[1]GRUPO B'!AH12</f>
        <v>0</v>
      </c>
      <c r="AI20" s="61">
        <f>+'[1]GRUPO B'!AI12</f>
        <v>0</v>
      </c>
      <c r="AJ20" s="61">
        <f>+'[1]GRUPO B'!AJ12</f>
        <v>0.2</v>
      </c>
      <c r="AK20" s="61">
        <f>+'[1]GRUPO B'!AK12</f>
        <v>0.2</v>
      </c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</row>
    <row r="21" spans="1:72" ht="15" customHeight="1" x14ac:dyDescent="0.3">
      <c r="A21" s="49"/>
      <c r="B21" s="218"/>
      <c r="C21" s="192"/>
      <c r="D21" s="280"/>
      <c r="E21" s="281"/>
      <c r="F21" s="282"/>
      <c r="G21" s="284"/>
      <c r="H21" s="285"/>
      <c r="I21" s="284"/>
      <c r="J21" s="282"/>
      <c r="K21" s="281"/>
      <c r="L21" s="314"/>
      <c r="M21" s="195"/>
      <c r="N21" s="50"/>
      <c r="O21" s="50"/>
      <c r="P21" s="346"/>
      <c r="Q21" s="347"/>
      <c r="R21" s="348"/>
      <c r="S21" s="345"/>
      <c r="T21" s="345"/>
      <c r="U21" s="345"/>
      <c r="V21" s="345"/>
      <c r="W21" s="345"/>
      <c r="X21" s="345"/>
      <c r="Y21" s="345"/>
      <c r="Z21" s="61">
        <f>+'[1]GRUPO B'!Z14</f>
        <v>2</v>
      </c>
      <c r="AA21" s="61" t="str">
        <f>+'[1]GRUPO B'!AA14</f>
        <v>CLUB PROMOTOR DEPORTIVO SCORPION</v>
      </c>
      <c r="AB21" s="61">
        <f>+'[1]GRUPO B'!AB14</f>
        <v>0</v>
      </c>
      <c r="AC21" s="61">
        <f>+'[1]GRUPO B'!AC14</f>
        <v>0</v>
      </c>
      <c r="AD21" s="61">
        <f>+'[1]GRUPO B'!AD14</f>
        <v>0</v>
      </c>
      <c r="AE21" s="61">
        <f>+'[1]GRUPO B'!AE14</f>
        <v>0</v>
      </c>
      <c r="AF21" s="61">
        <f>+'[1]GRUPO B'!AF14</f>
        <v>0</v>
      </c>
      <c r="AG21" s="61">
        <f>+'[1]GRUPO B'!AG14</f>
        <v>0</v>
      </c>
      <c r="AH21" s="61">
        <f>+'[1]GRUPO B'!AH14</f>
        <v>0</v>
      </c>
      <c r="AI21" s="61">
        <f>+'[1]GRUPO B'!AI14</f>
        <v>0</v>
      </c>
      <c r="AJ21" s="61">
        <f>+'[1]GRUPO B'!AJ14</f>
        <v>0.3</v>
      </c>
      <c r="AK21" s="61">
        <f>+'[1]GRUPO B'!AK14</f>
        <v>0</v>
      </c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</row>
    <row r="22" spans="1:72" ht="22.5" customHeight="1" x14ac:dyDescent="0.3">
      <c r="A22" s="49"/>
      <c r="B22" s="8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50"/>
      <c r="P22" s="342"/>
      <c r="Q22" s="343"/>
      <c r="R22" s="344"/>
      <c r="S22" s="341"/>
      <c r="T22" s="341"/>
      <c r="U22" s="341"/>
      <c r="V22" s="341"/>
      <c r="W22" s="341"/>
      <c r="X22" s="341"/>
      <c r="Y22" s="341"/>
      <c r="Z22" s="61">
        <f>+'[1]GRUPO B'!Z16</f>
        <v>1</v>
      </c>
      <c r="AA22" s="61" t="e">
        <f>+'[1]GRUPO B'!AA16</f>
        <v>#REF!</v>
      </c>
      <c r="AB22" s="61">
        <f>+'[1]GRUPO B'!AB16</f>
        <v>0</v>
      </c>
      <c r="AC22" s="61">
        <f>+'[1]GRUPO B'!AC16</f>
        <v>0</v>
      </c>
      <c r="AD22" s="61">
        <f>+'[1]GRUPO B'!AD16</f>
        <v>0</v>
      </c>
      <c r="AE22" s="61">
        <f>+'[1]GRUPO B'!AE16</f>
        <v>0</v>
      </c>
      <c r="AF22" s="61">
        <f>+'[1]GRUPO B'!AF16</f>
        <v>0</v>
      </c>
      <c r="AG22" s="61">
        <f>+'[1]GRUPO B'!AG16</f>
        <v>0</v>
      </c>
      <c r="AH22" s="61">
        <f>+'[1]GRUPO B'!AH16</f>
        <v>0</v>
      </c>
      <c r="AI22" s="61">
        <f>+'[1]GRUPO B'!AI16</f>
        <v>0</v>
      </c>
      <c r="AJ22" s="61">
        <f>+'[1]GRUPO B'!AJ16</f>
        <v>0.4</v>
      </c>
      <c r="AK22" s="61">
        <f>+'[1]GRUPO B'!AK16</f>
        <v>0</v>
      </c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</row>
    <row r="23" spans="1:72" ht="15.75" customHeight="1" x14ac:dyDescent="0.3">
      <c r="A23" s="86"/>
      <c r="B23" s="125">
        <v>3</v>
      </c>
      <c r="C23" s="197"/>
      <c r="D23" s="308"/>
      <c r="E23" s="313" t="str">
        <f>+'GRUPOS PRE JUVENIL'!I9</f>
        <v>EIFD TESOROS SPORTS</v>
      </c>
      <c r="F23" s="282" t="str">
        <f>IF(AND(G23&lt;&gt;"",I23&lt;&gt;""),IF(G23=I23,"E",IF(G23&gt;I23,"G","P")),"")</f>
        <v>P</v>
      </c>
      <c r="G23" s="283">
        <v>1</v>
      </c>
      <c r="H23" s="285" t="s">
        <v>14</v>
      </c>
      <c r="I23" s="283">
        <v>2</v>
      </c>
      <c r="J23" s="282" t="str">
        <f>IF(AND(I23&lt;&gt;"",G23&lt;&gt;""),IF(I23=G23,"E",IF(I23&gt;G23,"G","P")),"")</f>
        <v>G</v>
      </c>
      <c r="K23" s="313" t="str">
        <f>+'GRUPOS PRE JUVENIL'!I10</f>
        <v>FÚTBOL CLUB RENACER</v>
      </c>
      <c r="L23" s="311"/>
      <c r="M23" s="198" t="s">
        <v>106</v>
      </c>
      <c r="N23" s="199"/>
      <c r="O23" s="51"/>
      <c r="P23" s="342"/>
      <c r="Q23" s="343"/>
      <c r="R23" s="344"/>
      <c r="S23" s="341"/>
      <c r="T23" s="341"/>
      <c r="U23" s="341"/>
      <c r="V23" s="341"/>
      <c r="W23" s="341"/>
      <c r="X23" s="341"/>
      <c r="Y23" s="341"/>
      <c r="AA23" s="61"/>
      <c r="AB23" s="61"/>
      <c r="AC23" s="61"/>
      <c r="AD23" s="61"/>
      <c r="AE23" s="61"/>
      <c r="AF23" s="61"/>
      <c r="AG23" s="61"/>
      <c r="AH23" s="61"/>
      <c r="AI23" s="61"/>
      <c r="AJ23" s="61"/>
      <c r="AK23" s="204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</row>
    <row r="24" spans="1:72" ht="15.75" customHeight="1" x14ac:dyDescent="0.3">
      <c r="A24" s="49"/>
      <c r="B24" s="125"/>
      <c r="C24" s="197"/>
      <c r="D24" s="308"/>
      <c r="E24" s="313"/>
      <c r="F24" s="282"/>
      <c r="G24" s="284"/>
      <c r="H24" s="285"/>
      <c r="I24" s="284"/>
      <c r="J24" s="282"/>
      <c r="K24" s="313"/>
      <c r="L24" s="311"/>
      <c r="M24" s="200"/>
      <c r="N24" s="50"/>
      <c r="O24" s="50"/>
      <c r="P24" s="342"/>
      <c r="Q24" s="343"/>
      <c r="R24" s="344"/>
      <c r="S24" s="341"/>
      <c r="T24" s="341"/>
      <c r="U24" s="341"/>
      <c r="V24" s="341"/>
      <c r="W24" s="341"/>
      <c r="X24" s="341"/>
      <c r="Y24" s="341"/>
      <c r="Z24" s="340"/>
      <c r="AA24" s="340"/>
      <c r="AB24" s="340"/>
      <c r="AC24" s="340"/>
      <c r="AD24" s="340"/>
      <c r="AE24" s="340"/>
      <c r="AF24" s="340"/>
      <c r="AG24" s="340"/>
      <c r="AH24" s="340"/>
      <c r="AI24" s="340"/>
      <c r="AJ24" s="340"/>
      <c r="AK24" s="339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</row>
    <row r="25" spans="1:72" ht="22.5" customHeight="1" x14ac:dyDescent="0.3">
      <c r="A25" s="49"/>
      <c r="B25" s="8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50"/>
      <c r="P25" s="342"/>
      <c r="Q25" s="343"/>
      <c r="R25" s="344"/>
      <c r="S25" s="341"/>
      <c r="T25" s="341"/>
      <c r="U25" s="341"/>
      <c r="V25" s="341"/>
      <c r="W25" s="341"/>
      <c r="X25" s="341"/>
      <c r="Y25" s="341"/>
      <c r="Z25" s="340"/>
      <c r="AA25" s="340"/>
      <c r="AB25" s="340"/>
      <c r="AC25" s="340"/>
      <c r="AD25" s="340"/>
      <c r="AE25" s="340"/>
      <c r="AF25" s="340"/>
      <c r="AG25" s="340"/>
      <c r="AH25" s="340"/>
      <c r="AI25" s="340"/>
      <c r="AJ25" s="340"/>
      <c r="AK25" s="339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</row>
    <row r="26" spans="1:72" ht="15" customHeight="1" x14ac:dyDescent="0.3">
      <c r="A26" s="85"/>
      <c r="B26" s="218">
        <v>1</v>
      </c>
      <c r="C26" s="192"/>
      <c r="D26" s="280"/>
      <c r="E26" s="281" t="str">
        <f>+'GRUPOS PRE JUVENIL'!I7</f>
        <v>CLUB LOS PAPETICOS</v>
      </c>
      <c r="F26" s="282" t="str">
        <f>IF(AND(G26&lt;&gt;"",I26&lt;&gt;""),IF(G26=I26,"E",IF(G26&gt;I26,"G","P")),"")</f>
        <v>P</v>
      </c>
      <c r="G26" s="283">
        <v>0</v>
      </c>
      <c r="H26" s="285" t="s">
        <v>14</v>
      </c>
      <c r="I26" s="283">
        <v>1</v>
      </c>
      <c r="J26" s="282" t="str">
        <f>IF(AND(I26&lt;&gt;"",G26&lt;&gt;""),IF(I26=G26,"E",IF(I26&gt;G26,"G","P")),"")</f>
        <v>G</v>
      </c>
      <c r="K26" s="281" t="str">
        <f>+'GRUPOS PRE JUVENIL'!I9</f>
        <v>EIFD TESOROS SPORTS</v>
      </c>
      <c r="L26" s="314"/>
      <c r="M26" s="193" t="s">
        <v>106</v>
      </c>
      <c r="N26" s="194"/>
      <c r="O26" s="51"/>
      <c r="P26" s="342"/>
      <c r="Q26" s="343"/>
      <c r="R26" s="344"/>
      <c r="S26" s="341"/>
      <c r="T26" s="341"/>
      <c r="U26" s="341"/>
      <c r="V26" s="341"/>
      <c r="W26" s="341"/>
      <c r="X26" s="341"/>
      <c r="Y26" s="341"/>
      <c r="Z26" s="340"/>
      <c r="AA26" s="340"/>
      <c r="AB26" s="340"/>
      <c r="AC26" s="340"/>
      <c r="AD26" s="340"/>
      <c r="AE26" s="340"/>
      <c r="AF26" s="340"/>
      <c r="AG26" s="340"/>
      <c r="AH26" s="340"/>
      <c r="AI26" s="340"/>
      <c r="AJ26" s="340"/>
      <c r="AK26" s="339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</row>
    <row r="27" spans="1:72" ht="15" customHeight="1" x14ac:dyDescent="0.3">
      <c r="A27" s="49"/>
      <c r="B27" s="218"/>
      <c r="C27" s="192"/>
      <c r="D27" s="280"/>
      <c r="E27" s="281"/>
      <c r="F27" s="282"/>
      <c r="G27" s="284"/>
      <c r="H27" s="285"/>
      <c r="I27" s="284"/>
      <c r="J27" s="282"/>
      <c r="K27" s="281"/>
      <c r="L27" s="314"/>
      <c r="M27" s="195"/>
      <c r="N27" s="50"/>
      <c r="O27" s="50"/>
      <c r="P27" s="342"/>
      <c r="Q27" s="343"/>
      <c r="R27" s="344"/>
      <c r="S27" s="341"/>
      <c r="T27" s="341"/>
      <c r="U27" s="341"/>
      <c r="V27" s="341"/>
      <c r="W27" s="341"/>
      <c r="X27" s="341"/>
      <c r="Y27" s="341"/>
      <c r="Z27" s="340"/>
      <c r="AA27" s="340"/>
      <c r="AB27" s="340"/>
      <c r="AC27" s="340"/>
      <c r="AD27" s="340"/>
      <c r="AE27" s="340"/>
      <c r="AF27" s="340"/>
      <c r="AG27" s="340"/>
      <c r="AH27" s="340"/>
      <c r="AI27" s="340"/>
      <c r="AJ27" s="340"/>
      <c r="AK27" s="339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</row>
    <row r="28" spans="1:72" ht="21.75" customHeight="1" x14ac:dyDescent="0.3">
      <c r="A28" s="49"/>
      <c r="B28" s="8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50"/>
      <c r="P28" s="342"/>
      <c r="Q28" s="343"/>
      <c r="R28" s="344"/>
      <c r="S28" s="341"/>
      <c r="T28" s="341"/>
      <c r="U28" s="341"/>
      <c r="V28" s="341"/>
      <c r="W28" s="341"/>
      <c r="X28" s="341"/>
      <c r="Y28" s="341"/>
      <c r="Z28" s="340"/>
      <c r="AA28" s="340"/>
      <c r="AB28" s="340"/>
      <c r="AC28" s="340"/>
      <c r="AD28" s="340"/>
      <c r="AE28" s="340"/>
      <c r="AF28" s="340"/>
      <c r="AG28" s="340"/>
      <c r="AH28" s="340"/>
      <c r="AI28" s="340"/>
      <c r="AJ28" s="340"/>
      <c r="AK28" s="339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</row>
    <row r="29" spans="1:72" ht="15" customHeight="1" x14ac:dyDescent="0.3">
      <c r="A29" s="86"/>
      <c r="B29" s="125">
        <v>2</v>
      </c>
      <c r="C29" s="197"/>
      <c r="D29" s="308"/>
      <c r="E29" s="313" t="str">
        <f>+'GRUPOS PRE JUVENIL'!I8</f>
        <v>NOVATOS F. C.</v>
      </c>
      <c r="F29" s="282" t="str">
        <f>IF(AND(G29&lt;&gt;"",I29&lt;&gt;""),IF(G29=I29,"E",IF(G29&gt;I29,"G","P")),"")</f>
        <v>P</v>
      </c>
      <c r="G29" s="283">
        <v>1</v>
      </c>
      <c r="H29" s="285" t="s">
        <v>14</v>
      </c>
      <c r="I29" s="283">
        <v>8</v>
      </c>
      <c r="J29" s="282" t="str">
        <f>IF(AND(I29&lt;&gt;"",G29&lt;&gt;""),IF(I29=G29,"E",IF(I29&gt;G29,"G","P")),"")</f>
        <v>G</v>
      </c>
      <c r="K29" s="313" t="str">
        <f>+'GRUPOS PRE JUVENIL'!I10</f>
        <v>FÚTBOL CLUB RENACER</v>
      </c>
      <c r="L29" s="311"/>
      <c r="M29" s="198" t="s">
        <v>106</v>
      </c>
      <c r="N29" s="199"/>
      <c r="O29" s="51"/>
      <c r="P29" s="342"/>
      <c r="Q29" s="343"/>
      <c r="R29" s="344"/>
      <c r="S29" s="341"/>
      <c r="T29" s="341"/>
      <c r="U29" s="341"/>
      <c r="V29" s="341"/>
      <c r="W29" s="341"/>
      <c r="X29" s="341"/>
      <c r="Y29" s="341"/>
      <c r="Z29" s="340"/>
      <c r="AA29" s="340"/>
      <c r="AB29" s="340"/>
      <c r="AC29" s="340"/>
      <c r="AD29" s="340"/>
      <c r="AE29" s="340"/>
      <c r="AF29" s="340"/>
      <c r="AG29" s="340"/>
      <c r="AH29" s="340"/>
      <c r="AI29" s="340"/>
      <c r="AJ29" s="340"/>
      <c r="AK29" s="339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</row>
    <row r="30" spans="1:72" ht="15" customHeight="1" x14ac:dyDescent="0.3">
      <c r="A30" s="49"/>
      <c r="B30" s="125"/>
      <c r="C30" s="197"/>
      <c r="D30" s="308"/>
      <c r="E30" s="313"/>
      <c r="F30" s="282"/>
      <c r="G30" s="284"/>
      <c r="H30" s="285"/>
      <c r="I30" s="284"/>
      <c r="J30" s="282"/>
      <c r="K30" s="313"/>
      <c r="L30" s="311"/>
      <c r="M30" s="200"/>
      <c r="N30" s="50"/>
      <c r="O30" s="50"/>
      <c r="P30" s="62"/>
      <c r="Q30" s="59"/>
      <c r="R30" s="59"/>
      <c r="S30" s="60"/>
      <c r="T30" s="60"/>
      <c r="U30" s="60"/>
      <c r="V30" s="60"/>
      <c r="W30" s="60"/>
      <c r="X30" s="60"/>
      <c r="Y30" s="60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23"/>
      <c r="AM30" s="23"/>
      <c r="AN30" s="2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</row>
    <row r="31" spans="1:72" ht="22.5" customHeight="1" x14ac:dyDescent="0.3">
      <c r="A31" s="49"/>
      <c r="B31" s="8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50"/>
      <c r="P31" s="205"/>
      <c r="Q31" s="59"/>
      <c r="R31" s="59"/>
      <c r="S31" s="60"/>
      <c r="T31" s="60"/>
      <c r="U31" s="60"/>
      <c r="V31" s="60"/>
      <c r="W31" s="60"/>
      <c r="X31" s="60"/>
      <c r="Y31" s="60"/>
      <c r="Z31" s="61"/>
      <c r="AA31" s="61"/>
      <c r="AB31" s="61"/>
      <c r="AC31" s="61"/>
      <c r="AD31" s="61"/>
      <c r="AE31" s="61"/>
      <c r="AF31" s="61"/>
      <c r="AG31" s="61"/>
      <c r="AH31" s="61"/>
      <c r="AI31" s="61"/>
      <c r="AJ31" s="61"/>
      <c r="AK31" s="61"/>
      <c r="AL31" s="23"/>
      <c r="AM31" s="23"/>
      <c r="AN31" s="23"/>
      <c r="AO31" s="17"/>
      <c r="AP31" s="17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</row>
    <row r="32" spans="1:72" ht="15" customHeight="1" x14ac:dyDescent="0.3">
      <c r="A32" s="85"/>
      <c r="B32" s="218">
        <v>5</v>
      </c>
      <c r="C32" s="192"/>
      <c r="D32" s="280"/>
      <c r="E32" s="281" t="str">
        <f>+'GRUPOS PRE JUVENIL'!I8</f>
        <v>NOVATOS F. C.</v>
      </c>
      <c r="F32" s="282" t="str">
        <f>IF(AND(G32&lt;&gt;"",I32&lt;&gt;""),IF(G32=I32,"E",IF(G32&gt;I32,"G","P")),"")</f>
        <v>P</v>
      </c>
      <c r="G32" s="283">
        <v>0</v>
      </c>
      <c r="H32" s="285" t="s">
        <v>14</v>
      </c>
      <c r="I32" s="283">
        <v>1</v>
      </c>
      <c r="J32" s="282" t="str">
        <f>IF(AND(I32&lt;&gt;"",G32&lt;&gt;""),IF(I32=G32,"E",IF(I32&gt;G32,"G","P")),"")</f>
        <v>G</v>
      </c>
      <c r="K32" s="281" t="str">
        <f>+'GRUPOS PRE JUVENIL'!I9</f>
        <v>EIFD TESOROS SPORTS</v>
      </c>
      <c r="L32" s="314"/>
      <c r="M32" s="193" t="s">
        <v>105</v>
      </c>
      <c r="N32" s="194"/>
      <c r="O32" s="51"/>
      <c r="P32" s="62"/>
      <c r="Q32" s="59"/>
      <c r="R32" s="59"/>
      <c r="S32" s="60"/>
      <c r="T32" s="60"/>
      <c r="U32" s="60"/>
      <c r="V32" s="60"/>
      <c r="W32" s="60"/>
      <c r="X32" s="60"/>
      <c r="Y32" s="60"/>
      <c r="Z32" s="61"/>
      <c r="AA32" s="61"/>
      <c r="AB32" s="61"/>
      <c r="AC32" s="61"/>
      <c r="AD32" s="61"/>
      <c r="AE32" s="61"/>
      <c r="AF32" s="61"/>
      <c r="AG32" s="61"/>
      <c r="AH32" s="61"/>
      <c r="AI32" s="61"/>
      <c r="AJ32" s="61"/>
      <c r="AK32" s="61"/>
      <c r="AL32" s="23"/>
      <c r="AM32" s="23"/>
      <c r="AN32" s="23"/>
      <c r="AO32" s="17"/>
      <c r="AP32" s="17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</row>
    <row r="33" spans="1:72" ht="15" customHeight="1" x14ac:dyDescent="0.3">
      <c r="A33" s="49"/>
      <c r="B33" s="218"/>
      <c r="C33" s="192"/>
      <c r="D33" s="280"/>
      <c r="E33" s="281"/>
      <c r="F33" s="282"/>
      <c r="G33" s="284"/>
      <c r="H33" s="285"/>
      <c r="I33" s="284"/>
      <c r="J33" s="282"/>
      <c r="K33" s="281"/>
      <c r="L33" s="314"/>
      <c r="M33" s="195"/>
      <c r="N33" s="50"/>
      <c r="O33" s="50"/>
      <c r="P33" s="338"/>
      <c r="Q33" s="338"/>
      <c r="R33" s="338"/>
      <c r="S33" s="338"/>
      <c r="T33" s="338"/>
      <c r="U33" s="23"/>
      <c r="V33" s="23"/>
      <c r="W33" s="23"/>
      <c r="X33" s="23"/>
      <c r="Y33" s="23"/>
      <c r="Z33" s="61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17"/>
      <c r="AP33" s="17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</row>
    <row r="34" spans="1:72" ht="22.5" customHeight="1" x14ac:dyDescent="0.3">
      <c r="A34" s="49"/>
      <c r="B34" s="8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49"/>
      <c r="P34" s="23"/>
      <c r="Q34" s="23"/>
      <c r="R34" s="23"/>
      <c r="S34" s="23"/>
      <c r="T34" s="23"/>
      <c r="U34" s="23"/>
      <c r="V34" s="23"/>
      <c r="W34" s="23" t="str">
        <f>IF(AJ8=1,IF(P33="","",P33),IF(SUM(Q10:Q17)&gt;0,VLOOKUP(1,Z10:AA17,2,0),""))</f>
        <v>FÚTBOL CLUB RENACER</v>
      </c>
      <c r="X34" s="23"/>
      <c r="Y34" s="23"/>
      <c r="Z34" s="61"/>
      <c r="AA34" s="23"/>
      <c r="AB34" s="23"/>
      <c r="AC34" s="61"/>
      <c r="AD34" s="61"/>
      <c r="AE34" s="61"/>
      <c r="AF34" s="61"/>
      <c r="AG34" s="61"/>
      <c r="AH34" s="61"/>
      <c r="AI34" s="23"/>
      <c r="AJ34" s="61"/>
      <c r="AK34" s="61"/>
      <c r="AL34" s="23"/>
      <c r="AM34" s="23"/>
      <c r="AN34" s="23"/>
      <c r="AO34" s="17"/>
      <c r="AP34" s="17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</row>
    <row r="35" spans="1:72" ht="15" customHeight="1" x14ac:dyDescent="0.3">
      <c r="A35" s="86"/>
      <c r="B35" s="125">
        <v>6</v>
      </c>
      <c r="C35" s="197"/>
      <c r="D35" s="308"/>
      <c r="E35" s="313" t="str">
        <f>+'GRUPOS PRE JUVENIL'!I7</f>
        <v>CLUB LOS PAPETICOS</v>
      </c>
      <c r="F35" s="282" t="str">
        <f>IF(AND(G35&lt;&gt;"",I35&lt;&gt;""),IF(G35=I35,"E",IF(G35&gt;I35,"G","P")),"")</f>
        <v>G</v>
      </c>
      <c r="G35" s="283">
        <v>3</v>
      </c>
      <c r="H35" s="285" t="s">
        <v>14</v>
      </c>
      <c r="I35" s="283">
        <v>2</v>
      </c>
      <c r="J35" s="282" t="str">
        <f>IF(AND(I35&lt;&gt;"",G35&lt;&gt;""),IF(I35=G35,"E",IF(I35&gt;G35,"G","P")),"")</f>
        <v>P</v>
      </c>
      <c r="K35" s="313" t="str">
        <f>+'GRUPOS PRE JUVENIL'!I10</f>
        <v>FÚTBOL CLUB RENACER</v>
      </c>
      <c r="L35" s="311"/>
      <c r="M35" s="198" t="s">
        <v>100</v>
      </c>
      <c r="N35" s="199"/>
      <c r="O35" s="51"/>
      <c r="P35" s="23"/>
      <c r="Q35" s="23"/>
      <c r="R35" s="23"/>
      <c r="S35" s="23"/>
      <c r="T35" s="23"/>
      <c r="U35" s="23"/>
      <c r="V35" s="23"/>
      <c r="W35" s="23" t="str">
        <f>IF(AJ8=1,IF(P36="","",P36),IF(SUM(Q10:Q17)&gt;0,VLOOKUP(2,Z10:AA17,2,0),""))</f>
        <v>CLUB LOS PAPETICOS</v>
      </c>
      <c r="X35" s="23"/>
      <c r="Y35" s="23"/>
      <c r="Z35" s="61"/>
      <c r="AA35" s="23"/>
      <c r="AB35" s="23"/>
      <c r="AC35" s="61"/>
      <c r="AD35" s="61"/>
      <c r="AE35" s="61"/>
      <c r="AF35" s="61"/>
      <c r="AG35" s="61"/>
      <c r="AH35" s="61"/>
      <c r="AI35" s="23"/>
      <c r="AJ35" s="61"/>
      <c r="AK35" s="61"/>
      <c r="AL35" s="23"/>
      <c r="AM35" s="23"/>
      <c r="AN35" s="23"/>
      <c r="AO35" s="17"/>
      <c r="AP35" s="17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</row>
    <row r="36" spans="1:72" ht="15" customHeight="1" x14ac:dyDescent="0.3">
      <c r="A36" s="49"/>
      <c r="B36" s="125"/>
      <c r="C36" s="197"/>
      <c r="D36" s="308"/>
      <c r="E36" s="313"/>
      <c r="F36" s="282"/>
      <c r="G36" s="284"/>
      <c r="H36" s="285"/>
      <c r="I36" s="284"/>
      <c r="J36" s="282"/>
      <c r="K36" s="313"/>
      <c r="L36" s="311"/>
      <c r="M36" s="200"/>
      <c r="N36" s="50"/>
      <c r="O36" s="50"/>
      <c r="P36" s="338"/>
      <c r="Q36" s="338"/>
      <c r="R36" s="338"/>
      <c r="S36" s="338"/>
      <c r="T36" s="338"/>
      <c r="U36" s="23"/>
      <c r="V36" s="23"/>
      <c r="W36" s="23"/>
      <c r="X36" s="23"/>
      <c r="Y36" s="23"/>
      <c r="Z36" s="61"/>
      <c r="AA36" s="23"/>
      <c r="AB36" s="23"/>
      <c r="AC36" s="61"/>
      <c r="AD36" s="61"/>
      <c r="AE36" s="61"/>
      <c r="AF36" s="61"/>
      <c r="AG36" s="61"/>
      <c r="AH36" s="61"/>
      <c r="AI36" s="23"/>
      <c r="AJ36" s="61"/>
      <c r="AK36" s="61"/>
      <c r="AL36" s="23"/>
      <c r="AM36" s="23"/>
      <c r="AN36" s="23"/>
      <c r="AO36" s="17"/>
      <c r="AP36" s="17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</row>
    <row r="37" spans="1:72" x14ac:dyDescent="0.3">
      <c r="A37" s="49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53"/>
      <c r="O37" s="17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61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17"/>
      <c r="AP37" s="17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</row>
    <row r="38" spans="1:72" x14ac:dyDescent="0.3">
      <c r="A38" s="50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17"/>
      <c r="AP38" s="17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</row>
    <row r="39" spans="1:72" x14ac:dyDescent="0.3"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23"/>
      <c r="Q39" s="63"/>
      <c r="R39" s="6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17"/>
      <c r="AP39" s="17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</row>
    <row r="40" spans="1:72" x14ac:dyDescent="0.3"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17"/>
      <c r="AD40" s="17"/>
      <c r="AE40" s="17"/>
      <c r="AF40" s="17"/>
      <c r="AG40" s="17"/>
      <c r="AH40" s="17"/>
      <c r="AI40" s="17"/>
      <c r="AJ40" s="17"/>
      <c r="AK40" s="17"/>
      <c r="AL40" s="122"/>
      <c r="AM40" s="122"/>
      <c r="AN40" s="122"/>
      <c r="AO40" s="17"/>
      <c r="AP40" s="17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</row>
    <row r="41" spans="1:72" x14ac:dyDescent="0.3"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17"/>
      <c r="AD41" s="17"/>
      <c r="AE41" s="17"/>
      <c r="AF41" s="17"/>
      <c r="AG41" s="17"/>
      <c r="AH41" s="17"/>
      <c r="AI41" s="17"/>
      <c r="AJ41" s="17"/>
      <c r="AK41" s="17"/>
      <c r="AL41" s="122"/>
      <c r="AM41" s="122"/>
      <c r="AN41" s="122"/>
      <c r="AO41" s="17"/>
      <c r="AP41" s="17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</row>
    <row r="42" spans="1:72" x14ac:dyDescent="0.3"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17"/>
      <c r="AD42" s="17"/>
      <c r="AE42" s="17"/>
      <c r="AF42" s="17"/>
      <c r="AG42" s="17"/>
      <c r="AH42" s="17"/>
      <c r="AI42" s="17"/>
      <c r="AJ42" s="17"/>
      <c r="AK42" s="17"/>
      <c r="AL42" s="122"/>
      <c r="AM42" s="122"/>
      <c r="AN42" s="122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</row>
    <row r="43" spans="1:72" x14ac:dyDescent="0.3">
      <c r="B43" s="17"/>
      <c r="C43" s="17"/>
      <c r="D43" s="17"/>
      <c r="E43" s="17"/>
      <c r="F43" s="17"/>
      <c r="G43" s="17"/>
      <c r="H43" s="17"/>
      <c r="I43" s="17"/>
      <c r="J43" s="206" t="str">
        <f>IF(AG20=1,"Indique el primero y segundo equipos clasificados de la serie:","")</f>
        <v/>
      </c>
      <c r="K43" s="17"/>
      <c r="L43" s="206" t="str">
        <f>IF(AG20=1,"Primero:","")</f>
        <v/>
      </c>
      <c r="M43" s="17"/>
      <c r="N43" s="207"/>
      <c r="O43" s="207"/>
      <c r="P43" s="64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17"/>
      <c r="AD43" s="17"/>
      <c r="AE43" s="17"/>
      <c r="AF43" s="17"/>
      <c r="AG43" s="17"/>
      <c r="AH43" s="17"/>
      <c r="AI43" s="17"/>
      <c r="AJ43" s="17"/>
      <c r="AK43" s="17"/>
      <c r="AL43" s="122"/>
      <c r="AM43" s="122"/>
      <c r="AN43" s="122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</row>
    <row r="44" spans="1:72" x14ac:dyDescent="0.3"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206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22"/>
      <c r="AM44" s="122"/>
      <c r="AN44" s="122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</row>
    <row r="45" spans="1:72" x14ac:dyDescent="0.3"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206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22"/>
      <c r="AM45" s="122"/>
      <c r="AN45" s="122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</row>
    <row r="46" spans="1:72" x14ac:dyDescent="0.3">
      <c r="B46" s="17"/>
      <c r="C46" s="17"/>
      <c r="D46" s="17"/>
      <c r="E46" s="17"/>
      <c r="F46" s="17"/>
      <c r="G46" s="17"/>
      <c r="H46" s="17"/>
      <c r="I46" s="17"/>
      <c r="J46" s="208" t="str">
        <f>IF(AG20=1,"(Debido a la paridad de los resultados, no pueden deducirse de forma automática.)","")</f>
        <v/>
      </c>
      <c r="K46" s="17"/>
      <c r="L46" s="206" t="str">
        <f>IF(AG20=1,"Segundo:","")</f>
        <v/>
      </c>
      <c r="M46" s="17"/>
      <c r="N46" s="207"/>
      <c r="O46" s="207"/>
      <c r="P46" s="20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22"/>
      <c r="AM46" s="122"/>
      <c r="AN46" s="122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</row>
    <row r="47" spans="1:72" x14ac:dyDescent="0.3"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22"/>
      <c r="AM47" s="122"/>
      <c r="AN47" s="122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</row>
    <row r="48" spans="1:72" x14ac:dyDescent="0.3"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22"/>
      <c r="AM48" s="122"/>
      <c r="AN48" s="122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</row>
    <row r="49" spans="1:72" x14ac:dyDescent="0.3"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22"/>
      <c r="AM49" s="122"/>
      <c r="AN49" s="122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</row>
    <row r="50" spans="1:72" x14ac:dyDescent="0.3">
      <c r="B50" s="20"/>
      <c r="C50" s="21"/>
      <c r="D50" s="21"/>
      <c r="E50" s="21"/>
      <c r="F50" s="209"/>
      <c r="G50" s="209"/>
      <c r="H50" s="209"/>
      <c r="I50" s="209"/>
      <c r="J50" s="209"/>
      <c r="K50" s="209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22"/>
      <c r="AM50" s="122"/>
      <c r="AN50" s="122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</row>
    <row r="51" spans="1:72" x14ac:dyDescent="0.3"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22"/>
      <c r="AM51" s="122"/>
      <c r="AN51" s="122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</row>
    <row r="52" spans="1:72" x14ac:dyDescent="0.3">
      <c r="B52" s="20"/>
      <c r="C52" s="21"/>
      <c r="D52" s="21"/>
      <c r="E52" s="21"/>
      <c r="F52" s="209"/>
      <c r="G52" s="209"/>
      <c r="H52" s="209"/>
      <c r="I52" s="209"/>
      <c r="J52" s="209"/>
      <c r="K52" s="209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22"/>
      <c r="AM52" s="122"/>
      <c r="AN52" s="122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</row>
    <row r="53" spans="1:72" x14ac:dyDescent="0.3">
      <c r="B53" s="20"/>
      <c r="C53" s="21"/>
      <c r="D53" s="21"/>
      <c r="E53" s="21"/>
      <c r="F53" s="209"/>
      <c r="G53" s="209"/>
      <c r="H53" s="209"/>
      <c r="I53" s="209"/>
      <c r="J53" s="209"/>
      <c r="K53" s="209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22"/>
      <c r="AM53" s="122"/>
      <c r="AN53" s="122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</row>
    <row r="54" spans="1:72" x14ac:dyDescent="0.3">
      <c r="A54" s="122"/>
      <c r="B54" s="210"/>
      <c r="C54" s="120"/>
      <c r="D54" s="120"/>
      <c r="E54" s="120"/>
      <c r="F54" s="121"/>
      <c r="G54" s="121"/>
      <c r="H54" s="121"/>
      <c r="I54" s="121"/>
      <c r="J54" s="121"/>
      <c r="K54" s="121"/>
      <c r="L54" s="122"/>
      <c r="M54" s="122"/>
      <c r="N54" s="122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22"/>
      <c r="Z54" s="122"/>
      <c r="AA54" s="122"/>
      <c r="AB54" s="122"/>
      <c r="AC54" s="122"/>
      <c r="AD54" s="122"/>
      <c r="AE54" s="122"/>
      <c r="AF54" s="122"/>
      <c r="AG54" s="122"/>
      <c r="AH54" s="122"/>
      <c r="AI54" s="122"/>
      <c r="AJ54" s="122"/>
      <c r="AK54" s="122"/>
      <c r="AL54" s="122"/>
      <c r="AM54" s="122"/>
      <c r="AN54" s="122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</row>
    <row r="55" spans="1:72" x14ac:dyDescent="0.3">
      <c r="A55" s="122"/>
      <c r="B55" s="122"/>
      <c r="C55" s="122"/>
      <c r="D55" s="122"/>
      <c r="E55" s="122"/>
      <c r="F55" s="122"/>
      <c r="G55" s="122"/>
      <c r="H55" s="122"/>
      <c r="I55" s="122"/>
      <c r="J55" s="122"/>
      <c r="K55" s="122"/>
      <c r="L55" s="122"/>
      <c r="M55" s="122"/>
      <c r="N55" s="122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22"/>
      <c r="Z55" s="122"/>
      <c r="AA55" s="122"/>
      <c r="AB55" s="122"/>
      <c r="AC55" s="122"/>
      <c r="AD55" s="122"/>
      <c r="AE55" s="122"/>
      <c r="AF55" s="122"/>
      <c r="AG55" s="122"/>
      <c r="AH55" s="122"/>
      <c r="AI55" s="122"/>
      <c r="AJ55" s="122"/>
      <c r="AK55" s="122"/>
      <c r="AL55" s="122"/>
      <c r="AM55" s="122"/>
      <c r="AN55" s="122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</row>
    <row r="56" spans="1:72" x14ac:dyDescent="0.3">
      <c r="A56" s="122"/>
      <c r="B56" s="210"/>
      <c r="C56" s="120"/>
      <c r="D56" s="120"/>
      <c r="E56" s="120"/>
      <c r="F56" s="121"/>
      <c r="G56" s="121"/>
      <c r="H56" s="121"/>
      <c r="I56" s="121"/>
      <c r="J56" s="121"/>
      <c r="K56" s="121"/>
      <c r="L56" s="122"/>
      <c r="M56" s="122"/>
      <c r="N56" s="122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22"/>
      <c r="Z56" s="122"/>
      <c r="AA56" s="122"/>
      <c r="AB56" s="122"/>
      <c r="AC56" s="122"/>
      <c r="AD56" s="122"/>
      <c r="AE56" s="122"/>
      <c r="AF56" s="122"/>
      <c r="AG56" s="122"/>
      <c r="AH56" s="122"/>
      <c r="AI56" s="122"/>
      <c r="AJ56" s="122"/>
      <c r="AK56" s="122"/>
      <c r="AL56" s="122"/>
      <c r="AM56" s="122"/>
      <c r="AN56" s="122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</row>
    <row r="57" spans="1:72" x14ac:dyDescent="0.3">
      <c r="A57" s="122"/>
      <c r="B57" s="210"/>
      <c r="C57" s="120"/>
      <c r="D57" s="120"/>
      <c r="E57" s="120"/>
      <c r="F57" s="121"/>
      <c r="G57" s="121"/>
      <c r="H57" s="121"/>
      <c r="I57" s="121"/>
      <c r="J57" s="121"/>
      <c r="K57" s="121"/>
      <c r="L57" s="122"/>
      <c r="M57" s="122"/>
      <c r="N57" s="122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22"/>
      <c r="Z57" s="122"/>
      <c r="AA57" s="122"/>
      <c r="AB57" s="122"/>
      <c r="AC57" s="122"/>
      <c r="AD57" s="122"/>
      <c r="AE57" s="122"/>
      <c r="AF57" s="122"/>
      <c r="AG57" s="122"/>
      <c r="AH57" s="122"/>
      <c r="AI57" s="122"/>
      <c r="AJ57" s="122"/>
      <c r="AK57" s="122"/>
      <c r="AL57" s="122"/>
      <c r="AM57" s="122"/>
      <c r="AN57" s="122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</row>
    <row r="58" spans="1:72" x14ac:dyDescent="0.3">
      <c r="A58" s="122"/>
      <c r="B58" s="210"/>
      <c r="C58" s="120"/>
      <c r="D58" s="120"/>
      <c r="E58" s="120"/>
      <c r="F58" s="211"/>
      <c r="G58" s="211"/>
      <c r="H58" s="211"/>
      <c r="I58" s="211"/>
      <c r="J58" s="211"/>
      <c r="K58" s="211"/>
      <c r="L58" s="212"/>
      <c r="M58" s="212"/>
      <c r="N58" s="212"/>
      <c r="O58" s="212"/>
      <c r="P58" s="211" t="str">
        <f>+'[1]GRUPOS INFANTIL'!D7</f>
        <v>EMPRENDER F. C.</v>
      </c>
      <c r="Q58" s="212" t="str">
        <f>+F8</f>
        <v/>
      </c>
      <c r="R58" s="212" t="str">
        <f>+F20</f>
        <v>G</v>
      </c>
      <c r="S58" s="212" t="str">
        <f>+F26</f>
        <v>P</v>
      </c>
      <c r="T58" s="212" t="str">
        <f>+F35</f>
        <v>G</v>
      </c>
      <c r="U58" s="212"/>
      <c r="V58" s="212"/>
      <c r="W58" s="212"/>
      <c r="X58" s="212"/>
      <c r="Y58" s="212"/>
      <c r="Z58" s="122"/>
      <c r="AA58" s="122"/>
      <c r="AB58" s="122"/>
      <c r="AC58" s="122"/>
      <c r="AD58" s="122"/>
      <c r="AE58" s="122"/>
      <c r="AF58" s="122"/>
      <c r="AG58" s="122"/>
      <c r="AH58" s="122"/>
      <c r="AI58" s="122"/>
      <c r="AJ58" s="122"/>
      <c r="AK58" s="122"/>
      <c r="AL58" s="122"/>
      <c r="AM58" s="122"/>
      <c r="AN58" s="122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</row>
    <row r="59" spans="1:72" x14ac:dyDescent="0.3">
      <c r="A59" s="122"/>
      <c r="B59" s="122"/>
      <c r="C59" s="122"/>
      <c r="D59" s="122"/>
      <c r="E59" s="122"/>
      <c r="F59" s="212"/>
      <c r="G59" s="212"/>
      <c r="H59" s="212"/>
      <c r="I59" s="212"/>
      <c r="J59" s="212"/>
      <c r="K59" s="212"/>
      <c r="L59" s="212"/>
      <c r="M59" s="212"/>
      <c r="N59" s="212"/>
      <c r="O59" s="212"/>
      <c r="P59" s="211" t="str">
        <f>+'[1]GRUPOS INFANTIL'!D8</f>
        <v>LA VILLA F. C.</v>
      </c>
      <c r="Q59" s="212" t="str">
        <f>+F11</f>
        <v/>
      </c>
      <c r="R59" s="212" t="str">
        <f>+J20</f>
        <v>P</v>
      </c>
      <c r="S59" s="212" t="str">
        <f>+F29</f>
        <v>P</v>
      </c>
      <c r="T59" s="212" t="str">
        <f>+F32</f>
        <v>P</v>
      </c>
      <c r="U59" s="212"/>
      <c r="V59" s="212"/>
      <c r="W59" s="212"/>
      <c r="X59" s="212"/>
      <c r="Y59" s="212"/>
      <c r="Z59" s="122"/>
      <c r="AA59" s="122"/>
      <c r="AB59" s="122"/>
      <c r="AC59" s="122"/>
      <c r="AD59" s="122"/>
      <c r="AE59" s="122"/>
      <c r="AF59" s="122"/>
      <c r="AG59" s="122"/>
      <c r="AH59" s="122"/>
      <c r="AI59" s="122"/>
      <c r="AJ59" s="122"/>
      <c r="AK59" s="122"/>
      <c r="AL59" s="122"/>
      <c r="AM59" s="122"/>
      <c r="AN59" s="122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</row>
    <row r="60" spans="1:72" x14ac:dyDescent="0.3">
      <c r="A60" s="122"/>
      <c r="B60" s="122"/>
      <c r="C60" s="122"/>
      <c r="D60" s="122"/>
      <c r="E60" s="122"/>
      <c r="F60" s="212"/>
      <c r="G60" s="212"/>
      <c r="H60" s="212"/>
      <c r="I60" s="212"/>
      <c r="J60" s="212"/>
      <c r="K60" s="212"/>
      <c r="L60" s="212"/>
      <c r="M60" s="212"/>
      <c r="N60" s="212"/>
      <c r="O60" s="212"/>
      <c r="P60" s="211" t="str">
        <f>+'[1]GRUPOS INFANTIL'!D9</f>
        <v>CLUB ANGELES</v>
      </c>
      <c r="Q60" s="212" t="str">
        <f>+F14</f>
        <v/>
      </c>
      <c r="R60" s="212" t="str">
        <f>+F23</f>
        <v>P</v>
      </c>
      <c r="S60" s="212" t="str">
        <f>+J26</f>
        <v>G</v>
      </c>
      <c r="T60" s="212" t="str">
        <f>+J32</f>
        <v>G</v>
      </c>
      <c r="U60" s="212"/>
      <c r="V60" s="212"/>
      <c r="W60" s="212"/>
      <c r="X60" s="212"/>
      <c r="Y60" s="212"/>
      <c r="Z60" s="122"/>
      <c r="AA60" s="122"/>
      <c r="AB60" s="122"/>
      <c r="AC60" s="122"/>
      <c r="AD60" s="122"/>
      <c r="AE60" s="122"/>
      <c r="AF60" s="122"/>
      <c r="AG60" s="122"/>
      <c r="AH60" s="122"/>
      <c r="AI60" s="122"/>
      <c r="AJ60" s="122"/>
      <c r="AK60" s="122"/>
      <c r="AL60" s="122"/>
      <c r="AM60" s="122"/>
      <c r="AN60" s="122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</row>
    <row r="61" spans="1:72" ht="25.2" x14ac:dyDescent="0.45">
      <c r="A61" s="122"/>
      <c r="B61" s="122"/>
      <c r="C61" s="123"/>
      <c r="D61" s="123"/>
      <c r="E61" s="123"/>
      <c r="F61" s="212"/>
      <c r="G61" s="212"/>
      <c r="H61" s="212"/>
      <c r="I61" s="212"/>
      <c r="J61" s="212"/>
      <c r="K61" s="212"/>
      <c r="L61" s="212"/>
      <c r="M61" s="212"/>
      <c r="N61" s="212"/>
      <c r="O61" s="212"/>
      <c r="P61" s="211" t="str">
        <f>+'[1]GRUPOS INFANTIL'!D10</f>
        <v>CLUB DEPORTIVO LIBERTAD</v>
      </c>
      <c r="Q61" s="212" t="str">
        <f>+F17</f>
        <v/>
      </c>
      <c r="R61" s="212" t="str">
        <f>+J23</f>
        <v>G</v>
      </c>
      <c r="S61" s="212" t="str">
        <f>+J29</f>
        <v>G</v>
      </c>
      <c r="T61" s="212" t="str">
        <f>+J35</f>
        <v>P</v>
      </c>
      <c r="U61" s="212"/>
      <c r="V61" s="212"/>
      <c r="W61" s="212"/>
      <c r="X61" s="212"/>
      <c r="Y61" s="212"/>
      <c r="Z61" s="122"/>
      <c r="AA61" s="122"/>
      <c r="AB61" s="122"/>
      <c r="AC61" s="122"/>
      <c r="AD61" s="122"/>
      <c r="AE61" s="122"/>
      <c r="AF61" s="122"/>
      <c r="AG61" s="122"/>
      <c r="AH61" s="122"/>
      <c r="AI61" s="122"/>
      <c r="AJ61" s="122"/>
      <c r="AK61" s="122"/>
      <c r="AL61" s="122"/>
      <c r="AM61" s="122"/>
      <c r="AN61" s="122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</row>
    <row r="62" spans="1:72" x14ac:dyDescent="0.3">
      <c r="A62" s="122"/>
      <c r="B62" s="122"/>
      <c r="C62" s="122"/>
      <c r="D62" s="122"/>
      <c r="E62" s="122"/>
      <c r="F62" s="212"/>
      <c r="G62" s="212"/>
      <c r="H62" s="212"/>
      <c r="I62" s="212"/>
      <c r="J62" s="212"/>
      <c r="K62" s="212"/>
      <c r="L62" s="212"/>
      <c r="M62" s="212"/>
      <c r="N62" s="212"/>
      <c r="O62" s="212"/>
      <c r="P62" s="212"/>
      <c r="Q62" s="212"/>
      <c r="R62" s="212"/>
      <c r="S62" s="212"/>
      <c r="T62" s="212"/>
      <c r="U62" s="212"/>
      <c r="V62" s="212"/>
      <c r="W62" s="212"/>
      <c r="X62" s="212"/>
      <c r="Y62" s="212"/>
      <c r="Z62" s="122"/>
      <c r="AA62" s="122"/>
      <c r="AB62" s="122"/>
      <c r="AC62" s="122"/>
      <c r="AD62" s="122"/>
      <c r="AE62" s="122"/>
      <c r="AF62" s="122"/>
      <c r="AG62" s="122"/>
      <c r="AH62" s="122"/>
      <c r="AI62" s="122"/>
      <c r="AJ62" s="122"/>
      <c r="AK62" s="122"/>
      <c r="AL62" s="122"/>
      <c r="AM62" s="122"/>
      <c r="AN62" s="122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</row>
    <row r="63" spans="1:72" x14ac:dyDescent="0.3">
      <c r="A63" s="122"/>
      <c r="B63" s="210"/>
      <c r="C63" s="120"/>
      <c r="D63" s="120"/>
      <c r="E63" s="120"/>
      <c r="F63" s="211"/>
      <c r="G63" s="211"/>
      <c r="H63" s="211"/>
      <c r="I63" s="211"/>
      <c r="J63" s="211"/>
      <c r="K63" s="211"/>
      <c r="L63" s="212"/>
      <c r="M63" s="212"/>
      <c r="N63" s="212"/>
      <c r="O63" s="212"/>
      <c r="P63" s="212"/>
      <c r="Q63" s="212"/>
      <c r="R63" s="212"/>
      <c r="S63" s="212"/>
      <c r="T63" s="212"/>
      <c r="U63" s="212"/>
      <c r="V63" s="212"/>
      <c r="W63" s="212"/>
      <c r="X63" s="212"/>
      <c r="Y63" s="212"/>
      <c r="Z63" s="122"/>
      <c r="AA63" s="122"/>
      <c r="AB63" s="122"/>
      <c r="AC63" s="122"/>
      <c r="AD63" s="122"/>
      <c r="AE63" s="122"/>
      <c r="AF63" s="122"/>
      <c r="AG63" s="122"/>
      <c r="AH63" s="122"/>
      <c r="AI63" s="122"/>
      <c r="AJ63" s="122"/>
      <c r="AK63" s="122"/>
      <c r="AL63" s="122"/>
      <c r="AM63" s="122"/>
      <c r="AN63" s="122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</row>
    <row r="64" spans="1:72" x14ac:dyDescent="0.3">
      <c r="A64" s="122"/>
      <c r="B64" s="210"/>
      <c r="C64" s="120"/>
      <c r="D64" s="120"/>
      <c r="E64" s="120"/>
      <c r="F64" s="211"/>
      <c r="G64" s="211"/>
      <c r="H64" s="211"/>
      <c r="I64" s="211"/>
      <c r="J64" s="211"/>
      <c r="K64" s="211"/>
      <c r="L64" s="212"/>
      <c r="M64" s="212"/>
      <c r="N64" s="212"/>
      <c r="O64" s="212"/>
      <c r="P64" s="212"/>
      <c r="Q64" s="212"/>
      <c r="R64" s="212"/>
      <c r="S64" s="212"/>
      <c r="T64" s="212"/>
      <c r="U64" s="212"/>
      <c r="V64" s="212"/>
      <c r="W64" s="212"/>
      <c r="X64" s="212"/>
      <c r="Y64" s="212"/>
      <c r="Z64" s="122"/>
      <c r="AA64" s="122"/>
      <c r="AB64" s="122"/>
      <c r="AC64" s="122"/>
      <c r="AD64" s="122"/>
      <c r="AE64" s="122"/>
      <c r="AF64" s="122"/>
      <c r="AG64" s="122"/>
      <c r="AH64" s="122"/>
      <c r="AI64" s="122"/>
      <c r="AJ64" s="122"/>
      <c r="AK64" s="122"/>
      <c r="AL64" s="122"/>
      <c r="AM64" s="122"/>
      <c r="AN64" s="122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</row>
    <row r="65" spans="1:72" x14ac:dyDescent="0.3">
      <c r="A65" s="122"/>
      <c r="B65" s="210"/>
      <c r="C65" s="120"/>
      <c r="D65" s="120"/>
      <c r="E65" s="120"/>
      <c r="F65" s="211"/>
      <c r="G65" s="211"/>
      <c r="H65" s="211"/>
      <c r="I65" s="211"/>
      <c r="J65" s="211"/>
      <c r="K65" s="211"/>
      <c r="L65" s="212"/>
      <c r="M65" s="212"/>
      <c r="N65" s="212"/>
      <c r="O65" s="212"/>
      <c r="P65" s="212"/>
      <c r="Q65" s="212"/>
      <c r="R65" s="212"/>
      <c r="S65" s="212"/>
      <c r="T65" s="212"/>
      <c r="U65" s="212"/>
      <c r="V65" s="212"/>
      <c r="W65" s="212"/>
      <c r="X65" s="212"/>
      <c r="Y65" s="212"/>
      <c r="Z65" s="122"/>
      <c r="AA65" s="122"/>
      <c r="AB65" s="122"/>
      <c r="AC65" s="122"/>
      <c r="AD65" s="122"/>
      <c r="AE65" s="122"/>
      <c r="AF65" s="122"/>
      <c r="AG65" s="122"/>
      <c r="AH65" s="122"/>
      <c r="AI65" s="122"/>
      <c r="AJ65" s="122"/>
      <c r="AK65" s="122"/>
      <c r="AL65" s="122"/>
      <c r="AM65" s="122"/>
      <c r="AN65" s="122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</row>
    <row r="66" spans="1:72" x14ac:dyDescent="0.3">
      <c r="A66" s="122"/>
      <c r="B66" s="122"/>
      <c r="C66" s="122"/>
      <c r="D66" s="122"/>
      <c r="E66" s="122"/>
      <c r="F66" s="212"/>
      <c r="G66" s="212"/>
      <c r="H66" s="212"/>
      <c r="I66" s="212"/>
      <c r="J66" s="212"/>
      <c r="K66" s="212"/>
      <c r="L66" s="212"/>
      <c r="M66" s="212"/>
      <c r="N66" s="212"/>
      <c r="O66" s="212"/>
      <c r="P66" s="212"/>
      <c r="Q66" s="212"/>
      <c r="R66" s="212"/>
      <c r="S66" s="212"/>
      <c r="T66" s="212"/>
      <c r="U66" s="212"/>
      <c r="V66" s="212"/>
      <c r="W66" s="212"/>
      <c r="X66" s="212"/>
      <c r="Y66" s="212"/>
      <c r="Z66" s="122"/>
      <c r="AA66" s="122"/>
      <c r="AB66" s="122"/>
      <c r="AC66" s="122"/>
      <c r="AD66" s="122"/>
      <c r="AE66" s="122"/>
      <c r="AF66" s="122"/>
      <c r="AG66" s="122"/>
      <c r="AH66" s="122"/>
      <c r="AI66" s="122"/>
      <c r="AJ66" s="122"/>
      <c r="AK66" s="122"/>
      <c r="AL66" s="122"/>
      <c r="AM66" s="122"/>
      <c r="AN66" s="122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</row>
    <row r="67" spans="1:72" x14ac:dyDescent="0.3">
      <c r="A67" s="122"/>
      <c r="B67" s="210"/>
      <c r="C67" s="120"/>
      <c r="D67" s="120"/>
      <c r="E67" s="120"/>
      <c r="F67" s="121"/>
      <c r="G67" s="121"/>
      <c r="H67" s="121"/>
      <c r="I67" s="121"/>
      <c r="J67" s="121"/>
      <c r="K67" s="121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  <c r="AA67" s="122"/>
      <c r="AB67" s="122"/>
      <c r="AC67" s="122"/>
      <c r="AD67" s="122"/>
      <c r="AE67" s="122"/>
      <c r="AF67" s="122"/>
      <c r="AG67" s="122"/>
      <c r="AH67" s="122"/>
      <c r="AI67" s="122"/>
      <c r="AJ67" s="122"/>
      <c r="AK67" s="122"/>
      <c r="AL67" s="122"/>
      <c r="AM67" s="122"/>
      <c r="AN67" s="122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</row>
    <row r="68" spans="1:72" x14ac:dyDescent="0.3">
      <c r="A68" s="122"/>
      <c r="B68" s="210"/>
      <c r="C68" s="120"/>
      <c r="D68" s="120"/>
      <c r="E68" s="120"/>
      <c r="F68" s="121"/>
      <c r="G68" s="121"/>
      <c r="H68" s="121"/>
      <c r="I68" s="121"/>
      <c r="J68" s="121"/>
      <c r="K68" s="121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  <c r="AC68" s="122"/>
      <c r="AD68" s="122"/>
      <c r="AE68" s="122"/>
      <c r="AF68" s="122"/>
      <c r="AG68" s="122"/>
      <c r="AH68" s="122"/>
      <c r="AI68" s="122"/>
      <c r="AJ68" s="122"/>
      <c r="AK68" s="122"/>
      <c r="AL68" s="122"/>
      <c r="AM68" s="122"/>
      <c r="AN68" s="122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</row>
    <row r="69" spans="1:72" x14ac:dyDescent="0.3">
      <c r="A69" s="122"/>
      <c r="B69" s="210"/>
      <c r="C69" s="120"/>
      <c r="D69" s="120"/>
      <c r="E69" s="120"/>
      <c r="F69" s="121"/>
      <c r="G69" s="121"/>
      <c r="H69" s="121"/>
      <c r="I69" s="121"/>
      <c r="J69" s="121"/>
      <c r="K69" s="121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  <c r="AA69" s="122"/>
      <c r="AB69" s="122"/>
      <c r="AC69" s="122"/>
      <c r="AD69" s="122"/>
      <c r="AE69" s="122"/>
      <c r="AF69" s="122"/>
      <c r="AG69" s="122"/>
      <c r="AH69" s="122"/>
      <c r="AI69" s="122"/>
      <c r="AJ69" s="122"/>
      <c r="AK69" s="122"/>
      <c r="AL69" s="122"/>
      <c r="AM69" s="122"/>
      <c r="AN69" s="122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</row>
    <row r="70" spans="1:72" x14ac:dyDescent="0.3">
      <c r="A70" s="122"/>
      <c r="B70" s="122"/>
      <c r="C70" s="122"/>
      <c r="D70" s="122"/>
      <c r="E70" s="122"/>
      <c r="F70" s="122"/>
      <c r="G70" s="122"/>
      <c r="H70" s="122"/>
      <c r="I70" s="122"/>
      <c r="J70" s="122"/>
      <c r="K70" s="122"/>
      <c r="L70" s="122"/>
      <c r="M70" s="122"/>
      <c r="N70" s="122"/>
      <c r="O70" s="122"/>
      <c r="P70" s="122"/>
      <c r="Q70" s="122"/>
      <c r="R70" s="122"/>
      <c r="S70" s="122"/>
      <c r="T70" s="122"/>
      <c r="U70" s="122"/>
      <c r="V70" s="122"/>
      <c r="W70" s="122"/>
      <c r="X70" s="122"/>
      <c r="Y70" s="122"/>
      <c r="Z70" s="122"/>
      <c r="AA70" s="122"/>
      <c r="AB70" s="122"/>
      <c r="AC70" s="122"/>
      <c r="AD70" s="122"/>
      <c r="AE70" s="122"/>
      <c r="AF70" s="122"/>
      <c r="AG70" s="122"/>
      <c r="AH70" s="122"/>
      <c r="AI70" s="122"/>
      <c r="AJ70" s="122"/>
      <c r="AK70" s="122"/>
      <c r="AL70" s="122"/>
      <c r="AM70" s="122"/>
      <c r="AN70" s="122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</row>
    <row r="71" spans="1:72" x14ac:dyDescent="0.3">
      <c r="A71" s="122"/>
      <c r="B71" s="210"/>
      <c r="C71" s="120"/>
      <c r="D71" s="120"/>
      <c r="E71" s="120"/>
      <c r="F71" s="121"/>
      <c r="G71" s="121"/>
      <c r="H71" s="121"/>
      <c r="I71" s="121"/>
      <c r="J71" s="121"/>
      <c r="K71" s="121"/>
      <c r="L71" s="122"/>
      <c r="M71" s="122"/>
      <c r="N71" s="122"/>
      <c r="O71" s="122"/>
      <c r="P71" s="122"/>
      <c r="Q71" s="122"/>
      <c r="R71" s="122"/>
      <c r="S71" s="122"/>
      <c r="T71" s="122"/>
      <c r="U71" s="122"/>
      <c r="V71" s="122"/>
      <c r="W71" s="122"/>
      <c r="X71" s="122"/>
      <c r="Y71" s="122"/>
      <c r="Z71" s="122"/>
      <c r="AA71" s="122"/>
      <c r="AB71" s="122"/>
      <c r="AC71" s="122"/>
      <c r="AD71" s="122"/>
      <c r="AE71" s="122"/>
      <c r="AF71" s="122"/>
      <c r="AG71" s="122"/>
      <c r="AH71" s="122"/>
      <c r="AI71" s="122"/>
      <c r="AJ71" s="122"/>
      <c r="AK71" s="122"/>
      <c r="AL71" s="122"/>
      <c r="AM71" s="122"/>
      <c r="AN71" s="122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</row>
    <row r="72" spans="1:72" x14ac:dyDescent="0.3">
      <c r="A72" s="122"/>
      <c r="B72" s="210"/>
      <c r="C72" s="120"/>
      <c r="D72" s="120"/>
      <c r="E72" s="120"/>
      <c r="F72" s="121"/>
      <c r="G72" s="121"/>
      <c r="H72" s="121"/>
      <c r="I72" s="121"/>
      <c r="J72" s="121"/>
      <c r="K72" s="121"/>
      <c r="L72" s="122"/>
      <c r="M72" s="122"/>
      <c r="N72" s="122"/>
      <c r="O72" s="122"/>
      <c r="P72" s="122"/>
      <c r="Q72" s="122"/>
      <c r="R72" s="122"/>
      <c r="S72" s="122"/>
      <c r="T72" s="122"/>
      <c r="U72" s="122"/>
      <c r="V72" s="122"/>
      <c r="W72" s="122"/>
      <c r="X72" s="122"/>
      <c r="Y72" s="122"/>
      <c r="Z72" s="122"/>
      <c r="AA72" s="122"/>
      <c r="AB72" s="122"/>
      <c r="AC72" s="122"/>
      <c r="AD72" s="122"/>
      <c r="AE72" s="122"/>
      <c r="AF72" s="122"/>
      <c r="AG72" s="122"/>
      <c r="AH72" s="122"/>
      <c r="AI72" s="122"/>
      <c r="AJ72" s="122"/>
      <c r="AK72" s="122"/>
      <c r="AL72" s="122"/>
      <c r="AM72" s="122"/>
      <c r="AN72" s="122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</row>
    <row r="73" spans="1:72" x14ac:dyDescent="0.3">
      <c r="A73" s="122"/>
      <c r="B73" s="210"/>
      <c r="C73" s="120"/>
      <c r="D73" s="120"/>
      <c r="E73" s="120"/>
      <c r="F73" s="121"/>
      <c r="G73" s="121"/>
      <c r="H73" s="121"/>
      <c r="I73" s="121"/>
      <c r="J73" s="121"/>
      <c r="K73" s="121"/>
      <c r="L73" s="122"/>
      <c r="M73" s="122"/>
      <c r="N73" s="122"/>
      <c r="O73" s="122"/>
      <c r="P73" s="122"/>
      <c r="Q73" s="122"/>
      <c r="R73" s="122"/>
      <c r="S73" s="122"/>
      <c r="T73" s="122"/>
      <c r="U73" s="122"/>
      <c r="V73" s="122"/>
      <c r="W73" s="122"/>
      <c r="X73" s="122"/>
      <c r="Y73" s="122"/>
      <c r="Z73" s="122"/>
      <c r="AA73" s="122"/>
      <c r="AB73" s="122"/>
      <c r="AC73" s="122"/>
      <c r="AD73" s="122"/>
      <c r="AE73" s="122"/>
      <c r="AF73" s="122"/>
      <c r="AG73" s="122"/>
      <c r="AH73" s="122"/>
      <c r="AI73" s="122"/>
      <c r="AJ73" s="122"/>
      <c r="AK73" s="122"/>
      <c r="AL73" s="122"/>
      <c r="AM73" s="122"/>
      <c r="AN73" s="122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</row>
    <row r="74" spans="1:72" x14ac:dyDescent="0.3">
      <c r="A74" s="122"/>
      <c r="B74" s="122"/>
      <c r="C74" s="122"/>
      <c r="D74" s="122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2"/>
      <c r="Q74" s="122"/>
      <c r="R74" s="122"/>
      <c r="S74" s="122"/>
      <c r="T74" s="122"/>
      <c r="U74" s="122"/>
      <c r="V74" s="122"/>
      <c r="W74" s="122"/>
      <c r="X74" s="122"/>
      <c r="Y74" s="122"/>
      <c r="Z74" s="122"/>
      <c r="AA74" s="122"/>
      <c r="AB74" s="122"/>
      <c r="AC74" s="122"/>
      <c r="AD74" s="122"/>
      <c r="AE74" s="122"/>
      <c r="AF74" s="122"/>
      <c r="AG74" s="122"/>
      <c r="AH74" s="122"/>
      <c r="AI74" s="122"/>
      <c r="AJ74" s="122"/>
      <c r="AK74" s="122"/>
      <c r="AL74" s="122"/>
      <c r="AM74" s="122"/>
      <c r="AN74" s="122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</row>
    <row r="75" spans="1:72" x14ac:dyDescent="0.3">
      <c r="A75" s="122"/>
      <c r="B75" s="122"/>
      <c r="C75" s="122"/>
      <c r="D75" s="122"/>
      <c r="E75" s="122"/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2"/>
      <c r="Q75" s="122"/>
      <c r="R75" s="122"/>
      <c r="S75" s="122"/>
      <c r="T75" s="122"/>
      <c r="U75" s="122"/>
      <c r="V75" s="122"/>
      <c r="W75" s="122"/>
      <c r="X75" s="122"/>
      <c r="Y75" s="122"/>
      <c r="Z75" s="122"/>
      <c r="AA75" s="122"/>
      <c r="AB75" s="122"/>
      <c r="AC75" s="122"/>
      <c r="AD75" s="122"/>
      <c r="AE75" s="122"/>
      <c r="AF75" s="122"/>
      <c r="AG75" s="122"/>
      <c r="AH75" s="122"/>
      <c r="AI75" s="122"/>
      <c r="AJ75" s="122"/>
      <c r="AK75" s="122"/>
      <c r="AL75" s="122"/>
      <c r="AM75" s="122"/>
      <c r="AN75" s="122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</row>
    <row r="76" spans="1:72" x14ac:dyDescent="0.3">
      <c r="A76" s="122"/>
      <c r="B76" s="122"/>
      <c r="C76" s="122"/>
      <c r="D76" s="122"/>
      <c r="E76" s="122"/>
      <c r="F76" s="122"/>
      <c r="G76" s="122"/>
      <c r="H76" s="122"/>
      <c r="I76" s="122"/>
      <c r="J76" s="122"/>
      <c r="K76" s="122"/>
      <c r="L76" s="122"/>
      <c r="M76" s="122"/>
      <c r="N76" s="122"/>
      <c r="O76" s="122"/>
      <c r="P76" s="122"/>
      <c r="Q76" s="122"/>
      <c r="R76" s="122"/>
      <c r="S76" s="122"/>
      <c r="T76" s="122"/>
      <c r="U76" s="122"/>
      <c r="V76" s="122"/>
      <c r="W76" s="122"/>
      <c r="X76" s="122"/>
      <c r="Y76" s="122"/>
      <c r="Z76" s="122"/>
      <c r="AA76" s="122"/>
      <c r="AB76" s="122"/>
      <c r="AC76" s="122"/>
      <c r="AD76" s="122"/>
      <c r="AE76" s="122"/>
      <c r="AF76" s="122"/>
      <c r="AG76" s="122"/>
      <c r="AH76" s="122"/>
      <c r="AI76" s="122"/>
      <c r="AJ76" s="122"/>
      <c r="AK76" s="122"/>
      <c r="AL76" s="122"/>
      <c r="AM76" s="122"/>
      <c r="AN76" s="122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</row>
    <row r="77" spans="1:72" x14ac:dyDescent="0.3">
      <c r="A77" s="122"/>
      <c r="B77" s="122"/>
      <c r="C77" s="122"/>
      <c r="D77" s="122"/>
      <c r="E77" s="122"/>
      <c r="F77" s="122"/>
      <c r="G77" s="122"/>
      <c r="H77" s="122"/>
      <c r="I77" s="122"/>
      <c r="J77" s="122"/>
      <c r="K77" s="122"/>
      <c r="L77" s="122"/>
      <c r="M77" s="122"/>
      <c r="N77" s="122"/>
      <c r="O77" s="122"/>
      <c r="P77" s="122"/>
      <c r="Q77" s="122"/>
      <c r="R77" s="122"/>
      <c r="S77" s="122"/>
      <c r="T77" s="122"/>
      <c r="U77" s="122"/>
      <c r="V77" s="122"/>
      <c r="W77" s="122"/>
      <c r="X77" s="122"/>
      <c r="Y77" s="122"/>
      <c r="Z77" s="122"/>
      <c r="AA77" s="122"/>
      <c r="AB77" s="122"/>
      <c r="AC77" s="122"/>
      <c r="AD77" s="122"/>
      <c r="AE77" s="122"/>
      <c r="AF77" s="122"/>
      <c r="AG77" s="122"/>
      <c r="AH77" s="122"/>
      <c r="AI77" s="122"/>
      <c r="AJ77" s="122"/>
      <c r="AK77" s="122"/>
      <c r="AL77" s="122"/>
      <c r="AM77" s="122"/>
      <c r="AN77" s="122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</row>
    <row r="78" spans="1:72" x14ac:dyDescent="0.3">
      <c r="A78" s="122"/>
      <c r="B78" s="122"/>
      <c r="C78" s="122"/>
      <c r="D78" s="122"/>
      <c r="E78" s="122"/>
      <c r="F78" s="122"/>
      <c r="G78" s="122"/>
      <c r="H78" s="122"/>
      <c r="I78" s="122"/>
      <c r="J78" s="122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22"/>
      <c r="Y78" s="122"/>
      <c r="Z78" s="122"/>
      <c r="AA78" s="122"/>
      <c r="AB78" s="122"/>
      <c r="AC78" s="122"/>
      <c r="AD78" s="122"/>
      <c r="AE78" s="122"/>
      <c r="AF78" s="122"/>
      <c r="AG78" s="122"/>
      <c r="AH78" s="122"/>
      <c r="AI78" s="122"/>
      <c r="AJ78" s="122"/>
      <c r="AK78" s="122"/>
      <c r="AL78" s="122"/>
      <c r="AM78" s="122"/>
      <c r="AN78" s="122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</row>
    <row r="79" spans="1:72" x14ac:dyDescent="0.3">
      <c r="A79" s="122"/>
      <c r="B79" s="122"/>
      <c r="C79" s="122"/>
      <c r="D79" s="122"/>
      <c r="E79" s="122"/>
      <c r="F79" s="122"/>
      <c r="G79" s="122"/>
      <c r="H79" s="122"/>
      <c r="I79" s="122"/>
      <c r="J79" s="122"/>
      <c r="K79" s="122"/>
      <c r="L79" s="122"/>
      <c r="M79" s="122"/>
      <c r="N79" s="122"/>
      <c r="O79" s="122"/>
      <c r="P79" s="122"/>
      <c r="Q79" s="122"/>
      <c r="R79" s="122"/>
      <c r="S79" s="122"/>
      <c r="T79" s="122"/>
      <c r="U79" s="122"/>
      <c r="V79" s="122"/>
      <c r="W79" s="122"/>
      <c r="X79" s="122"/>
      <c r="Y79" s="122"/>
      <c r="Z79" s="122"/>
      <c r="AA79" s="122"/>
      <c r="AB79" s="122"/>
      <c r="AC79" s="122"/>
      <c r="AD79" s="122"/>
      <c r="AE79" s="122"/>
      <c r="AF79" s="122"/>
      <c r="AG79" s="122"/>
      <c r="AH79" s="122"/>
      <c r="AI79" s="122"/>
      <c r="AJ79" s="122"/>
      <c r="AK79" s="122"/>
      <c r="AL79" s="122"/>
      <c r="AM79" s="122"/>
      <c r="AN79" s="122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</row>
    <row r="80" spans="1:72" x14ac:dyDescent="0.3">
      <c r="A80" s="122"/>
      <c r="B80" s="122"/>
      <c r="C80" s="122"/>
      <c r="D80" s="122"/>
      <c r="E80" s="122"/>
      <c r="F80" s="122"/>
      <c r="G80" s="122"/>
      <c r="H80" s="122"/>
      <c r="I80" s="122"/>
      <c r="J80" s="122"/>
      <c r="K80" s="122"/>
      <c r="L80" s="122"/>
      <c r="M80" s="122"/>
      <c r="N80" s="122"/>
      <c r="O80" s="122"/>
      <c r="P80" s="122"/>
      <c r="Q80" s="122"/>
      <c r="R80" s="122"/>
      <c r="S80" s="122"/>
      <c r="T80" s="122"/>
      <c r="U80" s="122"/>
      <c r="V80" s="122"/>
      <c r="W80" s="122"/>
      <c r="X80" s="122"/>
      <c r="Y80" s="122"/>
      <c r="Z80" s="122"/>
      <c r="AA80" s="122"/>
      <c r="AB80" s="122"/>
      <c r="AC80" s="122"/>
      <c r="AD80" s="122"/>
      <c r="AE80" s="122"/>
      <c r="AF80" s="122"/>
      <c r="AG80" s="122"/>
      <c r="AH80" s="122"/>
      <c r="AI80" s="122"/>
      <c r="AJ80" s="122"/>
      <c r="AK80" s="122"/>
      <c r="AL80" s="122"/>
      <c r="AM80" s="122"/>
      <c r="AN80" s="122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</row>
    <row r="81" spans="1:72" x14ac:dyDescent="0.3">
      <c r="A81" s="122"/>
      <c r="B81" s="122"/>
      <c r="C81" s="122"/>
      <c r="D81" s="122"/>
      <c r="E81" s="122"/>
      <c r="F81" s="122"/>
      <c r="G81" s="122"/>
      <c r="H81" s="122"/>
      <c r="I81" s="122"/>
      <c r="J81" s="122"/>
      <c r="K81" s="122"/>
      <c r="L81" s="122"/>
      <c r="M81" s="122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  <c r="Y81" s="122"/>
      <c r="Z81" s="122"/>
      <c r="AA81" s="122"/>
      <c r="AB81" s="122"/>
      <c r="AC81" s="122"/>
      <c r="AD81" s="122"/>
      <c r="AE81" s="122"/>
      <c r="AF81" s="122"/>
      <c r="AG81" s="122"/>
      <c r="AH81" s="122"/>
      <c r="AI81" s="122"/>
      <c r="AJ81" s="122"/>
      <c r="AK81" s="122"/>
      <c r="AL81" s="122"/>
      <c r="AM81" s="122"/>
      <c r="AN81" s="122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</row>
    <row r="82" spans="1:72" x14ac:dyDescent="0.3">
      <c r="A82" s="122"/>
      <c r="B82" s="122"/>
      <c r="C82" s="122"/>
      <c r="D82" s="122"/>
      <c r="E82" s="122"/>
      <c r="F82" s="122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2"/>
      <c r="V82" s="122"/>
      <c r="W82" s="122"/>
      <c r="X82" s="122"/>
      <c r="Y82" s="122"/>
      <c r="Z82" s="122"/>
      <c r="AA82" s="122"/>
      <c r="AB82" s="122"/>
      <c r="AC82" s="122"/>
      <c r="AD82" s="122"/>
      <c r="AE82" s="122"/>
      <c r="AF82" s="122"/>
      <c r="AG82" s="122"/>
      <c r="AH82" s="122"/>
      <c r="AI82" s="122"/>
      <c r="AJ82" s="122"/>
      <c r="AK82" s="122"/>
      <c r="AL82" s="122"/>
      <c r="AM82" s="122"/>
      <c r="AN82" s="122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</row>
    <row r="83" spans="1:72" x14ac:dyDescent="0.3">
      <c r="A83" s="122"/>
      <c r="B83" s="122"/>
      <c r="C83" s="122"/>
      <c r="D83" s="122"/>
      <c r="E83" s="122"/>
      <c r="F83" s="122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2"/>
      <c r="V83" s="122"/>
      <c r="W83" s="122"/>
      <c r="X83" s="122"/>
      <c r="Y83" s="122"/>
      <c r="Z83" s="122"/>
      <c r="AA83" s="122"/>
      <c r="AB83" s="122"/>
      <c r="AC83" s="122"/>
      <c r="AD83" s="122"/>
      <c r="AE83" s="122"/>
      <c r="AF83" s="122"/>
      <c r="AG83" s="122"/>
      <c r="AH83" s="122"/>
      <c r="AI83" s="122"/>
      <c r="AJ83" s="122"/>
      <c r="AK83" s="122"/>
      <c r="AL83" s="122"/>
      <c r="AM83" s="122"/>
      <c r="AN83" s="122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</row>
    <row r="84" spans="1:72" x14ac:dyDescent="0.3">
      <c r="A84" s="122"/>
      <c r="B84" s="122"/>
      <c r="C84" s="122"/>
      <c r="D84" s="122"/>
      <c r="E84" s="122"/>
      <c r="F84" s="122"/>
      <c r="G84" s="122"/>
      <c r="H84" s="122"/>
      <c r="I84" s="122"/>
      <c r="J84" s="122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2"/>
      <c r="V84" s="122"/>
      <c r="W84" s="122"/>
      <c r="X84" s="122"/>
      <c r="Y84" s="122"/>
      <c r="Z84" s="122"/>
      <c r="AA84" s="122"/>
      <c r="AB84" s="122"/>
      <c r="AC84" s="122"/>
      <c r="AD84" s="122"/>
      <c r="AE84" s="122"/>
      <c r="AF84" s="122"/>
      <c r="AG84" s="122"/>
      <c r="AH84" s="122"/>
      <c r="AI84" s="122"/>
      <c r="AJ84" s="122"/>
      <c r="AK84" s="122"/>
      <c r="AL84" s="122"/>
      <c r="AM84" s="122"/>
      <c r="AN84" s="122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</row>
    <row r="85" spans="1:72" x14ac:dyDescent="0.3">
      <c r="A85" s="122"/>
      <c r="B85" s="122"/>
      <c r="C85" s="122"/>
      <c r="D85" s="122"/>
      <c r="E85" s="122"/>
      <c r="F85" s="122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2"/>
      <c r="V85" s="122"/>
      <c r="W85" s="122"/>
      <c r="X85" s="122"/>
      <c r="Y85" s="122"/>
      <c r="Z85" s="122"/>
      <c r="AA85" s="122"/>
      <c r="AB85" s="122"/>
      <c r="AC85" s="122"/>
      <c r="AD85" s="122"/>
      <c r="AE85" s="122"/>
      <c r="AF85" s="122"/>
      <c r="AG85" s="122"/>
      <c r="AH85" s="122"/>
      <c r="AI85" s="122"/>
      <c r="AJ85" s="122"/>
      <c r="AK85" s="122"/>
      <c r="AL85" s="122"/>
      <c r="AM85" s="122"/>
      <c r="AN85" s="122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</row>
    <row r="86" spans="1:72" x14ac:dyDescent="0.3">
      <c r="A86" s="122"/>
      <c r="B86" s="122"/>
      <c r="C86" s="122"/>
      <c r="D86" s="122"/>
      <c r="E86" s="122"/>
      <c r="F86" s="122"/>
      <c r="G86" s="122"/>
      <c r="H86" s="122"/>
      <c r="I86" s="122"/>
      <c r="J86" s="122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2"/>
      <c r="V86" s="122"/>
      <c r="W86" s="122"/>
      <c r="X86" s="122"/>
      <c r="Y86" s="122"/>
      <c r="Z86" s="122"/>
      <c r="AA86" s="122"/>
      <c r="AB86" s="122"/>
      <c r="AC86" s="122"/>
      <c r="AD86" s="122"/>
      <c r="AE86" s="122"/>
      <c r="AF86" s="122"/>
      <c r="AG86" s="122"/>
      <c r="AH86" s="122"/>
      <c r="AI86" s="122"/>
      <c r="AJ86" s="122"/>
      <c r="AK86" s="122"/>
      <c r="AL86" s="122"/>
      <c r="AM86" s="122"/>
      <c r="AN86" s="122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</row>
    <row r="87" spans="1:72" x14ac:dyDescent="0.3">
      <c r="A87" s="122"/>
      <c r="B87" s="122"/>
      <c r="C87" s="122"/>
      <c r="D87" s="122"/>
      <c r="E87" s="122"/>
      <c r="F87" s="122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2"/>
      <c r="V87" s="122"/>
      <c r="W87" s="122"/>
      <c r="X87" s="122"/>
      <c r="Y87" s="122"/>
      <c r="Z87" s="122"/>
      <c r="AA87" s="122"/>
      <c r="AB87" s="122"/>
      <c r="AC87" s="122"/>
      <c r="AD87" s="122"/>
      <c r="AE87" s="122"/>
      <c r="AF87" s="122"/>
      <c r="AG87" s="122"/>
      <c r="AH87" s="122"/>
      <c r="AI87" s="122"/>
      <c r="AJ87" s="122"/>
      <c r="AK87" s="122"/>
      <c r="AL87" s="122"/>
      <c r="AM87" s="122"/>
      <c r="AN87" s="122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</row>
    <row r="88" spans="1:72" x14ac:dyDescent="0.3">
      <c r="A88" s="122"/>
      <c r="B88" s="122"/>
      <c r="C88" s="122"/>
      <c r="D88" s="122"/>
      <c r="E88" s="122"/>
      <c r="F88" s="122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2"/>
      <c r="V88" s="122"/>
      <c r="W88" s="122"/>
      <c r="X88" s="122"/>
      <c r="Y88" s="122"/>
      <c r="Z88" s="122"/>
      <c r="AA88" s="122"/>
      <c r="AB88" s="122"/>
      <c r="AC88" s="122"/>
      <c r="AD88" s="122"/>
      <c r="AE88" s="122"/>
      <c r="AF88" s="122"/>
      <c r="AG88" s="122"/>
      <c r="AH88" s="122"/>
      <c r="AI88" s="122"/>
      <c r="AJ88" s="122"/>
      <c r="AK88" s="122"/>
      <c r="AL88" s="122"/>
      <c r="AM88" s="122"/>
      <c r="AN88" s="122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</row>
    <row r="89" spans="1:72" x14ac:dyDescent="0.3">
      <c r="A89" s="122"/>
      <c r="B89" s="122"/>
      <c r="C89" s="122"/>
      <c r="D89" s="122"/>
      <c r="E89" s="122"/>
      <c r="F89" s="122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2"/>
      <c r="V89" s="122"/>
      <c r="W89" s="122"/>
      <c r="X89" s="122"/>
      <c r="Y89" s="122"/>
      <c r="Z89" s="122"/>
      <c r="AA89" s="122"/>
      <c r="AB89" s="122"/>
      <c r="AC89" s="122"/>
      <c r="AD89" s="122"/>
      <c r="AE89" s="122"/>
      <c r="AF89" s="122"/>
      <c r="AG89" s="122"/>
      <c r="AH89" s="122"/>
      <c r="AI89" s="122"/>
      <c r="AJ89" s="122"/>
      <c r="AK89" s="122"/>
      <c r="AL89" s="122"/>
      <c r="AM89" s="122"/>
      <c r="AN89" s="122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</row>
    <row r="90" spans="1:72" x14ac:dyDescent="0.3">
      <c r="A90" s="122"/>
      <c r="B90" s="122"/>
      <c r="C90" s="122"/>
      <c r="D90" s="122"/>
      <c r="E90" s="122"/>
      <c r="F90" s="122"/>
      <c r="G90" s="122"/>
      <c r="H90" s="122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2"/>
      <c r="V90" s="122"/>
      <c r="W90" s="122"/>
      <c r="X90" s="122"/>
      <c r="Y90" s="122"/>
      <c r="Z90" s="122"/>
      <c r="AA90" s="122"/>
      <c r="AB90" s="122"/>
      <c r="AC90" s="122"/>
      <c r="AD90" s="122"/>
      <c r="AE90" s="122"/>
      <c r="AF90" s="122"/>
      <c r="AG90" s="122"/>
      <c r="AH90" s="122"/>
      <c r="AI90" s="122"/>
      <c r="AJ90" s="122"/>
      <c r="AK90" s="122"/>
      <c r="AL90" s="122"/>
      <c r="AM90" s="122"/>
      <c r="AN90" s="122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</row>
    <row r="91" spans="1:72" x14ac:dyDescent="0.3">
      <c r="A91" s="122"/>
      <c r="B91" s="122"/>
      <c r="C91" s="122"/>
      <c r="D91" s="122"/>
      <c r="E91" s="122"/>
      <c r="F91" s="122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2"/>
      <c r="V91" s="122"/>
      <c r="W91" s="122"/>
      <c r="X91" s="122"/>
      <c r="Y91" s="122"/>
      <c r="Z91" s="122"/>
      <c r="AA91" s="122"/>
      <c r="AB91" s="122"/>
      <c r="AC91" s="122"/>
      <c r="AD91" s="122"/>
      <c r="AE91" s="122"/>
      <c r="AF91" s="122"/>
      <c r="AG91" s="122"/>
      <c r="AH91" s="122"/>
      <c r="AI91" s="122"/>
      <c r="AJ91" s="122"/>
      <c r="AK91" s="122"/>
      <c r="AL91" s="122"/>
      <c r="AM91" s="122"/>
      <c r="AN91" s="122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</row>
    <row r="92" spans="1:72" x14ac:dyDescent="0.3">
      <c r="A92" s="122"/>
      <c r="B92" s="122"/>
      <c r="C92" s="122"/>
      <c r="D92" s="122"/>
      <c r="E92" s="122"/>
      <c r="F92" s="122"/>
      <c r="G92" s="122"/>
      <c r="H92" s="122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2"/>
      <c r="V92" s="122"/>
      <c r="W92" s="122"/>
      <c r="X92" s="122"/>
      <c r="Y92" s="122"/>
      <c r="Z92" s="122"/>
      <c r="AA92" s="122"/>
      <c r="AB92" s="122"/>
      <c r="AC92" s="122"/>
      <c r="AD92" s="122"/>
      <c r="AE92" s="122"/>
      <c r="AF92" s="122"/>
      <c r="AG92" s="122"/>
      <c r="AH92" s="122"/>
      <c r="AI92" s="122"/>
      <c r="AJ92" s="122"/>
      <c r="AK92" s="122"/>
      <c r="AL92" s="122"/>
      <c r="AM92" s="122"/>
      <c r="AN92" s="122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</row>
    <row r="93" spans="1:72" x14ac:dyDescent="0.3">
      <c r="A93" s="122"/>
      <c r="B93" s="122"/>
      <c r="C93" s="122"/>
      <c r="D93" s="122"/>
      <c r="E93" s="122"/>
      <c r="F93" s="122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2"/>
      <c r="V93" s="122"/>
      <c r="W93" s="122"/>
      <c r="X93" s="122"/>
      <c r="Y93" s="122"/>
      <c r="Z93" s="122"/>
      <c r="AA93" s="122"/>
      <c r="AB93" s="122"/>
      <c r="AC93" s="122"/>
      <c r="AD93" s="122"/>
      <c r="AE93" s="122"/>
      <c r="AF93" s="122"/>
      <c r="AG93" s="122"/>
      <c r="AH93" s="122"/>
      <c r="AI93" s="122"/>
      <c r="AJ93" s="122"/>
      <c r="AK93" s="122"/>
      <c r="AL93" s="122"/>
      <c r="AM93" s="122"/>
      <c r="AN93" s="122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</row>
    <row r="94" spans="1:72" x14ac:dyDescent="0.3">
      <c r="A94" s="122"/>
      <c r="B94" s="122"/>
      <c r="C94" s="122"/>
      <c r="D94" s="122"/>
      <c r="E94" s="122"/>
      <c r="F94" s="122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2"/>
      <c r="V94" s="122"/>
      <c r="W94" s="122"/>
      <c r="X94" s="122"/>
      <c r="Y94" s="122"/>
      <c r="Z94" s="122"/>
      <c r="AA94" s="122"/>
      <c r="AB94" s="122"/>
      <c r="AC94" s="122"/>
      <c r="AD94" s="122"/>
      <c r="AE94" s="122"/>
      <c r="AF94" s="122"/>
      <c r="AG94" s="122"/>
      <c r="AH94" s="122"/>
      <c r="AI94" s="122"/>
      <c r="AJ94" s="122"/>
      <c r="AK94" s="122"/>
      <c r="AL94" s="122"/>
      <c r="AM94" s="122"/>
      <c r="AN94" s="122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</row>
    <row r="95" spans="1:72" x14ac:dyDescent="0.3">
      <c r="A95" s="122"/>
      <c r="B95" s="122"/>
      <c r="C95" s="122"/>
      <c r="D95" s="122"/>
      <c r="E95" s="122"/>
      <c r="F95" s="122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2"/>
      <c r="V95" s="122"/>
      <c r="W95" s="122"/>
      <c r="X95" s="122"/>
      <c r="Y95" s="122"/>
      <c r="Z95" s="122"/>
      <c r="AA95" s="122"/>
      <c r="AB95" s="122"/>
      <c r="AC95" s="122"/>
      <c r="AD95" s="122"/>
      <c r="AE95" s="122"/>
      <c r="AF95" s="122"/>
      <c r="AG95" s="122"/>
      <c r="AH95" s="122"/>
      <c r="AI95" s="122"/>
      <c r="AJ95" s="122"/>
      <c r="AK95" s="122"/>
      <c r="AL95" s="122"/>
      <c r="AM95" s="122"/>
      <c r="AN95" s="122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</row>
    <row r="96" spans="1:72" x14ac:dyDescent="0.3">
      <c r="A96" s="122"/>
      <c r="B96" s="122"/>
      <c r="C96" s="122"/>
      <c r="D96" s="122"/>
      <c r="E96" s="122"/>
      <c r="F96" s="122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2"/>
      <c r="V96" s="122"/>
      <c r="W96" s="122"/>
      <c r="X96" s="122"/>
      <c r="Y96" s="122"/>
      <c r="Z96" s="122"/>
      <c r="AA96" s="122"/>
      <c r="AB96" s="122"/>
      <c r="AC96" s="122"/>
      <c r="AD96" s="122"/>
      <c r="AE96" s="122"/>
      <c r="AF96" s="122"/>
      <c r="AG96" s="122"/>
      <c r="AH96" s="122"/>
      <c r="AI96" s="122"/>
      <c r="AJ96" s="122"/>
      <c r="AK96" s="122"/>
      <c r="AL96" s="122"/>
      <c r="AM96" s="122"/>
      <c r="AN96" s="122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</row>
    <row r="97" spans="1:72" x14ac:dyDescent="0.3">
      <c r="A97" s="122"/>
      <c r="B97" s="122"/>
      <c r="C97" s="122"/>
      <c r="D97" s="122"/>
      <c r="E97" s="122"/>
      <c r="F97" s="122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2"/>
      <c r="V97" s="122"/>
      <c r="W97" s="122"/>
      <c r="X97" s="122"/>
      <c r="Y97" s="122"/>
      <c r="Z97" s="122"/>
      <c r="AA97" s="122"/>
      <c r="AB97" s="122"/>
      <c r="AC97" s="122"/>
      <c r="AD97" s="122"/>
      <c r="AE97" s="122"/>
      <c r="AF97" s="122"/>
      <c r="AG97" s="122"/>
      <c r="AH97" s="122"/>
      <c r="AI97" s="122"/>
      <c r="AJ97" s="122"/>
      <c r="AK97" s="122"/>
      <c r="AL97" s="122"/>
      <c r="AM97" s="122"/>
      <c r="AN97" s="122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</row>
    <row r="98" spans="1:72" x14ac:dyDescent="0.3">
      <c r="A98" s="122"/>
      <c r="B98" s="122"/>
      <c r="C98" s="122"/>
      <c r="D98" s="122"/>
      <c r="E98" s="122"/>
      <c r="F98" s="122"/>
      <c r="G98" s="122"/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2"/>
      <c r="V98" s="122"/>
      <c r="W98" s="122"/>
      <c r="X98" s="122"/>
      <c r="Y98" s="122"/>
      <c r="Z98" s="122"/>
      <c r="AA98" s="122"/>
      <c r="AB98" s="122"/>
      <c r="AC98" s="122"/>
      <c r="AD98" s="122"/>
      <c r="AE98" s="122"/>
      <c r="AF98" s="122"/>
      <c r="AG98" s="122"/>
      <c r="AH98" s="122"/>
      <c r="AI98" s="122"/>
      <c r="AJ98" s="122"/>
      <c r="AK98" s="122"/>
      <c r="AL98" s="122"/>
      <c r="AM98" s="122"/>
      <c r="AN98" s="122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</row>
    <row r="99" spans="1:72" x14ac:dyDescent="0.3">
      <c r="A99" s="122"/>
      <c r="B99" s="122"/>
      <c r="C99" s="122"/>
      <c r="D99" s="122"/>
      <c r="E99" s="122"/>
      <c r="F99" s="122"/>
      <c r="G99" s="122"/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  <c r="T99" s="122"/>
      <c r="U99" s="122"/>
      <c r="V99" s="122"/>
      <c r="W99" s="122"/>
      <c r="X99" s="122"/>
      <c r="Y99" s="122"/>
      <c r="Z99" s="122"/>
      <c r="AA99" s="122"/>
      <c r="AB99" s="122"/>
      <c r="AC99" s="122"/>
      <c r="AD99" s="122"/>
      <c r="AE99" s="122"/>
      <c r="AF99" s="122"/>
      <c r="AG99" s="122"/>
      <c r="AH99" s="122"/>
      <c r="AI99" s="122"/>
      <c r="AJ99" s="122"/>
      <c r="AK99" s="122"/>
      <c r="AL99" s="122"/>
      <c r="AM99" s="122"/>
      <c r="AN99" s="122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</row>
    <row r="100" spans="1:72" x14ac:dyDescent="0.3">
      <c r="B100" s="3"/>
      <c r="C100" s="3"/>
      <c r="D100" s="3"/>
      <c r="E100" s="3"/>
      <c r="F100" s="17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</row>
    <row r="101" spans="1:72" x14ac:dyDescent="0.3">
      <c r="B101" s="3"/>
      <c r="C101" s="3"/>
      <c r="D101" s="3"/>
      <c r="E101" s="3"/>
      <c r="F101" s="17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</row>
    <row r="102" spans="1:72" x14ac:dyDescent="0.3">
      <c r="B102" s="3"/>
      <c r="C102" s="3"/>
      <c r="D102" s="3"/>
      <c r="E102" s="3"/>
      <c r="F102" s="17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</row>
    <row r="103" spans="1:72" x14ac:dyDescent="0.3">
      <c r="B103" s="3"/>
      <c r="C103" s="3"/>
      <c r="D103" s="3"/>
      <c r="E103" s="3"/>
      <c r="F103" s="17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</row>
    <row r="104" spans="1:72" x14ac:dyDescent="0.3">
      <c r="B104" s="3"/>
      <c r="C104" s="3"/>
      <c r="D104" s="3"/>
      <c r="E104" s="3"/>
      <c r="F104" s="17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</row>
    <row r="105" spans="1:72" x14ac:dyDescent="0.3">
      <c r="B105" s="3"/>
      <c r="C105" s="3"/>
      <c r="D105" s="3"/>
      <c r="E105" s="3"/>
      <c r="F105" s="17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</row>
    <row r="106" spans="1:72" x14ac:dyDescent="0.3">
      <c r="B106" s="3"/>
      <c r="C106" s="3"/>
      <c r="D106" s="3"/>
      <c r="E106" s="3"/>
      <c r="F106" s="17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</row>
    <row r="107" spans="1:72" x14ac:dyDescent="0.3">
      <c r="B107" s="3"/>
      <c r="C107" s="3"/>
      <c r="D107" s="3"/>
      <c r="E107" s="3"/>
      <c r="F107" s="17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</row>
    <row r="108" spans="1:72" x14ac:dyDescent="0.3">
      <c r="B108" s="3"/>
      <c r="C108" s="3"/>
      <c r="D108" s="3"/>
      <c r="E108" s="3"/>
      <c r="F108" s="17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</row>
    <row r="109" spans="1:72" x14ac:dyDescent="0.3">
      <c r="B109" s="3"/>
      <c r="C109" s="3"/>
      <c r="D109" s="3"/>
      <c r="E109" s="3"/>
      <c r="F109" s="17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</row>
    <row r="110" spans="1:72" x14ac:dyDescent="0.3">
      <c r="B110" s="3"/>
      <c r="C110" s="3"/>
      <c r="D110" s="3"/>
      <c r="E110" s="3"/>
      <c r="F110" s="17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</row>
    <row r="111" spans="1:72" x14ac:dyDescent="0.3">
      <c r="B111" s="3"/>
      <c r="C111" s="3"/>
      <c r="D111" s="3"/>
      <c r="E111" s="3"/>
      <c r="F111" s="17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</row>
    <row r="112" spans="1:72" x14ac:dyDescent="0.3">
      <c r="B112" s="3"/>
      <c r="C112" s="3"/>
      <c r="D112" s="3"/>
      <c r="E112" s="3"/>
      <c r="F112" s="17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</row>
    <row r="113" spans="2:72" x14ac:dyDescent="0.3">
      <c r="B113" s="3"/>
      <c r="C113" s="3"/>
      <c r="D113" s="3"/>
      <c r="E113" s="3"/>
      <c r="F113" s="17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</row>
    <row r="114" spans="2:72" x14ac:dyDescent="0.3">
      <c r="B114" s="3"/>
      <c r="C114" s="3"/>
      <c r="D114" s="3"/>
      <c r="E114" s="3"/>
      <c r="F114" s="17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</row>
    <row r="115" spans="2:72" x14ac:dyDescent="0.3">
      <c r="B115" s="3"/>
      <c r="C115" s="3"/>
      <c r="D115" s="3"/>
      <c r="E115" s="3"/>
      <c r="F115" s="17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</row>
    <row r="116" spans="2:72" x14ac:dyDescent="0.3">
      <c r="B116" s="3"/>
      <c r="C116" s="3"/>
      <c r="D116" s="3"/>
      <c r="E116" s="3"/>
      <c r="F116" s="17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</row>
    <row r="117" spans="2:72" x14ac:dyDescent="0.3">
      <c r="B117" s="3"/>
      <c r="C117" s="3"/>
      <c r="D117" s="3"/>
      <c r="E117" s="3"/>
      <c r="F117" s="17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</row>
    <row r="118" spans="2:72" x14ac:dyDescent="0.3">
      <c r="B118" s="3"/>
      <c r="C118" s="3"/>
      <c r="D118" s="3"/>
      <c r="E118" s="3"/>
      <c r="F118" s="17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</row>
    <row r="119" spans="2:72" x14ac:dyDescent="0.3">
      <c r="B119" s="3"/>
      <c r="C119" s="3"/>
      <c r="D119" s="3"/>
      <c r="E119" s="3"/>
      <c r="F119" s="17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</row>
    <row r="120" spans="2:72" x14ac:dyDescent="0.3">
      <c r="B120" s="3"/>
      <c r="C120" s="3"/>
      <c r="D120" s="3"/>
      <c r="E120" s="3"/>
      <c r="F120" s="17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</row>
    <row r="121" spans="2:72" x14ac:dyDescent="0.3">
      <c r="B121" s="3"/>
      <c r="C121" s="3"/>
      <c r="D121" s="3"/>
      <c r="E121" s="3"/>
      <c r="F121" s="17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</row>
    <row r="122" spans="2:72" x14ac:dyDescent="0.3">
      <c r="B122" s="3"/>
      <c r="C122" s="3"/>
      <c r="D122" s="3"/>
      <c r="E122" s="3"/>
      <c r="F122" s="17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</row>
    <row r="123" spans="2:72" x14ac:dyDescent="0.3">
      <c r="B123" s="3"/>
      <c r="C123" s="3"/>
      <c r="D123" s="3"/>
      <c r="E123" s="3"/>
      <c r="F123" s="17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</row>
    <row r="124" spans="2:72" x14ac:dyDescent="0.3">
      <c r="B124" s="3"/>
      <c r="C124" s="3"/>
      <c r="D124" s="3"/>
      <c r="E124" s="3"/>
      <c r="F124" s="17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</row>
    <row r="125" spans="2:72" x14ac:dyDescent="0.3">
      <c r="B125" s="3"/>
      <c r="C125" s="3"/>
      <c r="D125" s="3"/>
      <c r="E125" s="3"/>
      <c r="F125" s="17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</row>
    <row r="126" spans="2:72" x14ac:dyDescent="0.3">
      <c r="B126" s="3"/>
      <c r="C126" s="3"/>
      <c r="D126" s="3"/>
      <c r="E126" s="3"/>
      <c r="F126" s="17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</row>
    <row r="127" spans="2:72" x14ac:dyDescent="0.3">
      <c r="B127" s="3"/>
      <c r="C127" s="3"/>
      <c r="D127" s="3"/>
      <c r="E127" s="3"/>
      <c r="F127" s="17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</row>
    <row r="128" spans="2:72" x14ac:dyDescent="0.3">
      <c r="B128" s="3"/>
      <c r="C128" s="3"/>
      <c r="D128" s="3"/>
      <c r="E128" s="3"/>
      <c r="F128" s="17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</row>
    <row r="129" spans="2:72" x14ac:dyDescent="0.3">
      <c r="B129" s="3"/>
      <c r="C129" s="3"/>
      <c r="D129" s="3"/>
      <c r="E129" s="3"/>
      <c r="F129" s="17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</row>
    <row r="130" spans="2:72" x14ac:dyDescent="0.3">
      <c r="B130" s="3"/>
      <c r="C130" s="3"/>
      <c r="D130" s="3"/>
      <c r="E130" s="3"/>
      <c r="F130" s="17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</row>
    <row r="131" spans="2:72" x14ac:dyDescent="0.3">
      <c r="B131" s="3"/>
      <c r="C131" s="3"/>
      <c r="D131" s="3"/>
      <c r="E131" s="3"/>
      <c r="F131" s="17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</row>
    <row r="132" spans="2:72" x14ac:dyDescent="0.3">
      <c r="B132" s="3"/>
      <c r="C132" s="3"/>
      <c r="D132" s="3"/>
      <c r="E132" s="3"/>
      <c r="F132" s="17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</row>
    <row r="133" spans="2:72" x14ac:dyDescent="0.3">
      <c r="B133" s="3"/>
      <c r="C133" s="3"/>
      <c r="D133" s="3"/>
      <c r="E133" s="3"/>
      <c r="F133" s="17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</row>
    <row r="134" spans="2:72" x14ac:dyDescent="0.3">
      <c r="B134" s="3"/>
      <c r="C134" s="3"/>
      <c r="D134" s="3"/>
      <c r="E134" s="3"/>
      <c r="F134" s="17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</row>
    <row r="135" spans="2:72" x14ac:dyDescent="0.3">
      <c r="B135" s="3"/>
      <c r="C135" s="3"/>
      <c r="D135" s="3"/>
      <c r="E135" s="3"/>
      <c r="F135" s="17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</row>
    <row r="136" spans="2:72" x14ac:dyDescent="0.3">
      <c r="B136" s="3"/>
      <c r="C136" s="3"/>
      <c r="D136" s="3"/>
      <c r="E136" s="3"/>
      <c r="F136" s="17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</row>
    <row r="137" spans="2:72" x14ac:dyDescent="0.3">
      <c r="B137" s="3"/>
      <c r="C137" s="3"/>
      <c r="D137" s="3"/>
      <c r="E137" s="3"/>
      <c r="F137" s="17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</row>
    <row r="138" spans="2:72" x14ac:dyDescent="0.3">
      <c r="B138" s="3"/>
      <c r="C138" s="3"/>
      <c r="D138" s="3"/>
      <c r="E138" s="3"/>
      <c r="F138" s="17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</row>
    <row r="139" spans="2:72" x14ac:dyDescent="0.3">
      <c r="B139" s="3"/>
      <c r="C139" s="3"/>
      <c r="D139" s="3"/>
      <c r="E139" s="3"/>
      <c r="F139" s="17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</row>
    <row r="140" spans="2:72" x14ac:dyDescent="0.3">
      <c r="B140" s="3"/>
      <c r="C140" s="3"/>
      <c r="D140" s="3"/>
      <c r="E140" s="3"/>
      <c r="F140" s="17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</row>
    <row r="141" spans="2:72" x14ac:dyDescent="0.3">
      <c r="B141" s="3"/>
      <c r="C141" s="3"/>
      <c r="D141" s="3"/>
      <c r="E141" s="3"/>
      <c r="F141" s="17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</row>
    <row r="142" spans="2:72" x14ac:dyDescent="0.3">
      <c r="B142" s="3"/>
      <c r="C142" s="3"/>
      <c r="D142" s="3"/>
      <c r="E142" s="3"/>
      <c r="F142" s="17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</row>
    <row r="143" spans="2:72" x14ac:dyDescent="0.3">
      <c r="B143" s="3"/>
      <c r="C143" s="3"/>
      <c r="D143" s="3"/>
      <c r="E143" s="3"/>
      <c r="F143" s="17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</row>
    <row r="144" spans="2:72" x14ac:dyDescent="0.3">
      <c r="B144" s="3"/>
      <c r="C144" s="3"/>
      <c r="D144" s="3"/>
      <c r="E144" s="3"/>
      <c r="F144" s="17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</row>
    <row r="145" spans="2:72" x14ac:dyDescent="0.3">
      <c r="B145" s="3"/>
      <c r="C145" s="3"/>
      <c r="D145" s="3"/>
      <c r="E145" s="3"/>
      <c r="F145" s="17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</row>
    <row r="146" spans="2:72" x14ac:dyDescent="0.3">
      <c r="B146" s="3"/>
      <c r="C146" s="3"/>
      <c r="D146" s="3"/>
      <c r="E146" s="3"/>
      <c r="F146" s="17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</row>
    <row r="147" spans="2:72" x14ac:dyDescent="0.3">
      <c r="B147" s="3"/>
      <c r="C147" s="3"/>
      <c r="D147" s="3"/>
      <c r="E147" s="3"/>
      <c r="F147" s="17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</row>
    <row r="148" spans="2:72" x14ac:dyDescent="0.3">
      <c r="B148" s="3"/>
      <c r="C148" s="3"/>
      <c r="D148" s="3"/>
      <c r="E148" s="3"/>
      <c r="F148" s="17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</row>
    <row r="149" spans="2:72" x14ac:dyDescent="0.3">
      <c r="B149" s="3"/>
      <c r="C149" s="3"/>
      <c r="D149" s="3"/>
      <c r="E149" s="3"/>
      <c r="F149" s="17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</row>
    <row r="150" spans="2:72" x14ac:dyDescent="0.3">
      <c r="B150" s="3"/>
      <c r="C150" s="3"/>
      <c r="D150" s="3"/>
      <c r="E150" s="3"/>
      <c r="F150" s="17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</row>
    <row r="151" spans="2:72" x14ac:dyDescent="0.3">
      <c r="B151" s="3"/>
      <c r="C151" s="3"/>
      <c r="D151" s="3"/>
      <c r="E151" s="3"/>
      <c r="F151" s="17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</row>
    <row r="152" spans="2:72" x14ac:dyDescent="0.3">
      <c r="B152" s="3"/>
      <c r="C152" s="3"/>
      <c r="D152" s="3"/>
      <c r="E152" s="3"/>
      <c r="F152" s="17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</row>
    <row r="153" spans="2:72" x14ac:dyDescent="0.3">
      <c r="B153" s="3"/>
      <c r="C153" s="3"/>
      <c r="D153" s="3"/>
      <c r="E153" s="3"/>
      <c r="F153" s="17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</row>
    <row r="154" spans="2:72" x14ac:dyDescent="0.3">
      <c r="B154" s="3"/>
      <c r="C154" s="3"/>
      <c r="D154" s="3"/>
      <c r="E154" s="3"/>
      <c r="F154" s="17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</row>
    <row r="155" spans="2:72" x14ac:dyDescent="0.3">
      <c r="B155" s="3"/>
      <c r="C155" s="3"/>
      <c r="D155" s="3"/>
      <c r="E155" s="3"/>
      <c r="F155" s="17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</row>
    <row r="156" spans="2:72" x14ac:dyDescent="0.3">
      <c r="B156" s="3"/>
      <c r="C156" s="3"/>
      <c r="D156" s="3"/>
      <c r="E156" s="3"/>
      <c r="F156" s="17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</row>
    <row r="157" spans="2:72" x14ac:dyDescent="0.3">
      <c r="B157" s="3"/>
      <c r="C157" s="3"/>
      <c r="D157" s="3"/>
      <c r="E157" s="3"/>
      <c r="F157" s="17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</row>
    <row r="158" spans="2:72" x14ac:dyDescent="0.3">
      <c r="B158" s="3"/>
      <c r="C158" s="3"/>
      <c r="D158" s="3"/>
      <c r="E158" s="3"/>
      <c r="F158" s="17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</row>
    <row r="159" spans="2:72" x14ac:dyDescent="0.3">
      <c r="B159" s="3"/>
      <c r="C159" s="3"/>
      <c r="D159" s="3"/>
      <c r="E159" s="3"/>
      <c r="F159" s="17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</row>
    <row r="160" spans="2:72" x14ac:dyDescent="0.3">
      <c r="B160" s="3"/>
      <c r="C160" s="3"/>
      <c r="D160" s="3"/>
      <c r="E160" s="3"/>
      <c r="F160" s="17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</row>
    <row r="161" spans="2:72" x14ac:dyDescent="0.3">
      <c r="B161" s="3"/>
      <c r="C161" s="3"/>
      <c r="D161" s="3"/>
      <c r="E161" s="3"/>
      <c r="F161" s="17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</row>
    <row r="162" spans="2:72" x14ac:dyDescent="0.3">
      <c r="B162" s="3"/>
      <c r="C162" s="3"/>
      <c r="D162" s="3"/>
      <c r="E162" s="3"/>
      <c r="F162" s="17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</row>
    <row r="163" spans="2:72" x14ac:dyDescent="0.3">
      <c r="B163" s="3"/>
      <c r="C163" s="3"/>
      <c r="D163" s="3"/>
      <c r="E163" s="3"/>
      <c r="F163" s="17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</row>
    <row r="164" spans="2:72" x14ac:dyDescent="0.3">
      <c r="B164" s="3"/>
      <c r="C164" s="3"/>
      <c r="D164" s="3"/>
      <c r="E164" s="3"/>
      <c r="F164" s="17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</row>
    <row r="165" spans="2:72" x14ac:dyDescent="0.3">
      <c r="B165" s="3"/>
      <c r="C165" s="3"/>
      <c r="D165" s="3"/>
      <c r="E165" s="3"/>
      <c r="F165" s="17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</row>
    <row r="166" spans="2:72" x14ac:dyDescent="0.3">
      <c r="B166" s="3"/>
      <c r="C166" s="3"/>
      <c r="D166" s="3"/>
      <c r="E166" s="3"/>
      <c r="F166" s="17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</row>
    <row r="167" spans="2:72" x14ac:dyDescent="0.3">
      <c r="B167" s="3"/>
      <c r="C167" s="3"/>
      <c r="D167" s="3"/>
      <c r="E167" s="3"/>
      <c r="F167" s="17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</row>
    <row r="168" spans="2:72" x14ac:dyDescent="0.3">
      <c r="B168" s="3"/>
      <c r="C168" s="3"/>
      <c r="D168" s="3"/>
      <c r="E168" s="3"/>
      <c r="F168" s="17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</row>
    <row r="169" spans="2:72" x14ac:dyDescent="0.3">
      <c r="B169" s="3"/>
      <c r="C169" s="3"/>
      <c r="D169" s="3"/>
      <c r="E169" s="3"/>
      <c r="F169" s="17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</row>
    <row r="170" spans="2:72" x14ac:dyDescent="0.3">
      <c r="B170" s="3"/>
      <c r="C170" s="3"/>
      <c r="D170" s="3"/>
      <c r="E170" s="3"/>
      <c r="F170" s="17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</row>
    <row r="171" spans="2:72" x14ac:dyDescent="0.3">
      <c r="B171" s="3"/>
      <c r="C171" s="3"/>
      <c r="D171" s="3"/>
      <c r="E171" s="3"/>
      <c r="F171" s="17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</row>
    <row r="172" spans="2:72" x14ac:dyDescent="0.3">
      <c r="B172" s="3"/>
      <c r="C172" s="3"/>
      <c r="D172" s="3"/>
      <c r="E172" s="3"/>
      <c r="F172" s="17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</row>
    <row r="173" spans="2:72" x14ac:dyDescent="0.3">
      <c r="B173" s="3"/>
      <c r="C173" s="3"/>
      <c r="D173" s="3"/>
      <c r="E173" s="3"/>
      <c r="F173" s="17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</row>
    <row r="174" spans="2:72" x14ac:dyDescent="0.3">
      <c r="B174" s="3"/>
      <c r="C174" s="3"/>
      <c r="D174" s="3"/>
      <c r="E174" s="3"/>
      <c r="F174" s="17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</row>
    <row r="175" spans="2:72" x14ac:dyDescent="0.3">
      <c r="B175" s="3"/>
      <c r="C175" s="3"/>
      <c r="D175" s="3"/>
      <c r="E175" s="3"/>
      <c r="F175" s="17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</row>
    <row r="176" spans="2:72" x14ac:dyDescent="0.3">
      <c r="B176" s="3"/>
      <c r="C176" s="3"/>
      <c r="D176" s="3"/>
      <c r="E176" s="3"/>
      <c r="F176" s="17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</row>
    <row r="177" spans="2:72" x14ac:dyDescent="0.3">
      <c r="B177" s="3"/>
      <c r="C177" s="3"/>
      <c r="D177" s="3"/>
      <c r="E177" s="3"/>
      <c r="F177" s="17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</row>
    <row r="178" spans="2:72" x14ac:dyDescent="0.3">
      <c r="B178" s="3"/>
      <c r="C178" s="3"/>
      <c r="D178" s="3"/>
      <c r="E178" s="3"/>
      <c r="F178" s="17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</row>
    <row r="179" spans="2:72" x14ac:dyDescent="0.3">
      <c r="B179" s="3"/>
      <c r="C179" s="3"/>
      <c r="D179" s="3"/>
      <c r="E179" s="3"/>
      <c r="F179" s="17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</row>
    <row r="180" spans="2:72" x14ac:dyDescent="0.3">
      <c r="B180" s="3"/>
      <c r="C180" s="3"/>
      <c r="D180" s="3"/>
      <c r="E180" s="3"/>
      <c r="F180" s="17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</row>
    <row r="181" spans="2:72" x14ac:dyDescent="0.3">
      <c r="B181" s="3"/>
      <c r="C181" s="3"/>
      <c r="D181" s="3"/>
      <c r="E181" s="3"/>
      <c r="F181" s="17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</row>
    <row r="182" spans="2:72" x14ac:dyDescent="0.3">
      <c r="B182" s="3"/>
      <c r="C182" s="3"/>
      <c r="D182" s="3"/>
      <c r="E182" s="3"/>
      <c r="F182" s="17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</row>
    <row r="183" spans="2:72" x14ac:dyDescent="0.3">
      <c r="B183" s="3"/>
      <c r="C183" s="3"/>
      <c r="D183" s="3"/>
      <c r="E183" s="3"/>
      <c r="F183" s="17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</row>
    <row r="184" spans="2:72" x14ac:dyDescent="0.3">
      <c r="B184" s="3"/>
      <c r="C184" s="3"/>
      <c r="D184" s="3"/>
      <c r="E184" s="3"/>
      <c r="F184" s="17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</row>
    <row r="185" spans="2:72" x14ac:dyDescent="0.3">
      <c r="B185" s="3"/>
      <c r="C185" s="3"/>
      <c r="D185" s="3"/>
      <c r="E185" s="3"/>
      <c r="F185" s="17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</row>
    <row r="186" spans="2:72" x14ac:dyDescent="0.3">
      <c r="B186" s="3"/>
      <c r="C186" s="3"/>
      <c r="D186" s="3"/>
      <c r="E186" s="3"/>
      <c r="F186" s="17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</row>
    <row r="187" spans="2:72" x14ac:dyDescent="0.3">
      <c r="B187" s="3"/>
      <c r="C187" s="3"/>
      <c r="D187" s="3"/>
      <c r="E187" s="3"/>
      <c r="F187" s="17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</row>
    <row r="188" spans="2:72" x14ac:dyDescent="0.3">
      <c r="B188" s="3"/>
      <c r="C188" s="3"/>
      <c r="D188" s="3"/>
      <c r="E188" s="3"/>
      <c r="F188" s="17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</row>
    <row r="189" spans="2:72" x14ac:dyDescent="0.3">
      <c r="B189" s="3"/>
      <c r="C189" s="3"/>
      <c r="D189" s="3"/>
      <c r="E189" s="3"/>
      <c r="F189" s="17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</row>
    <row r="190" spans="2:72" x14ac:dyDescent="0.3">
      <c r="B190" s="3"/>
      <c r="C190" s="3"/>
      <c r="D190" s="3"/>
      <c r="E190" s="3"/>
      <c r="F190" s="17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</row>
    <row r="191" spans="2:72" x14ac:dyDescent="0.3">
      <c r="B191" s="3"/>
      <c r="C191" s="3"/>
      <c r="D191" s="3"/>
      <c r="E191" s="3"/>
      <c r="F191" s="17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</row>
    <row r="192" spans="2:72" x14ac:dyDescent="0.3">
      <c r="B192" s="3"/>
      <c r="C192" s="3"/>
      <c r="D192" s="3"/>
      <c r="E192" s="3"/>
      <c r="F192" s="17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</row>
    <row r="193" spans="2:72" x14ac:dyDescent="0.3">
      <c r="B193" s="3"/>
      <c r="C193" s="3"/>
      <c r="D193" s="3"/>
      <c r="E193" s="3"/>
      <c r="F193" s="17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</row>
    <row r="194" spans="2:72" x14ac:dyDescent="0.3">
      <c r="B194" s="3"/>
      <c r="C194" s="3"/>
      <c r="D194" s="3"/>
      <c r="E194" s="3"/>
      <c r="F194" s="17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</row>
    <row r="195" spans="2:72" x14ac:dyDescent="0.3">
      <c r="B195" s="3"/>
      <c r="C195" s="3"/>
      <c r="D195" s="3"/>
      <c r="E195" s="3"/>
      <c r="F195" s="17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</row>
    <row r="196" spans="2:72" x14ac:dyDescent="0.3">
      <c r="B196" s="3"/>
      <c r="C196" s="3"/>
      <c r="D196" s="3"/>
      <c r="E196" s="3"/>
      <c r="F196" s="17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</row>
    <row r="197" spans="2:72" x14ac:dyDescent="0.3">
      <c r="B197" s="3"/>
      <c r="C197" s="3"/>
      <c r="D197" s="3"/>
      <c r="E197" s="3"/>
      <c r="F197" s="17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</row>
    <row r="198" spans="2:72" x14ac:dyDescent="0.3">
      <c r="B198" s="3"/>
      <c r="C198" s="3"/>
      <c r="D198" s="3"/>
      <c r="E198" s="3"/>
      <c r="F198" s="17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</row>
    <row r="199" spans="2:72" x14ac:dyDescent="0.3">
      <c r="B199" s="3"/>
      <c r="C199" s="3"/>
      <c r="D199" s="3"/>
      <c r="E199" s="3"/>
      <c r="F199" s="17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</row>
    <row r="200" spans="2:72" x14ac:dyDescent="0.3">
      <c r="B200" s="3"/>
      <c r="C200" s="3"/>
      <c r="D200" s="3"/>
      <c r="E200" s="3"/>
      <c r="F200" s="17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</row>
    <row r="201" spans="2:72" x14ac:dyDescent="0.3">
      <c r="B201" s="3"/>
      <c r="C201" s="3"/>
      <c r="D201" s="3"/>
      <c r="E201" s="3"/>
      <c r="F201" s="17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</row>
    <row r="202" spans="2:72" x14ac:dyDescent="0.3">
      <c r="B202" s="3"/>
      <c r="C202" s="3"/>
      <c r="D202" s="3"/>
      <c r="E202" s="3"/>
      <c r="F202" s="17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</row>
    <row r="203" spans="2:72" x14ac:dyDescent="0.3">
      <c r="B203" s="3"/>
      <c r="C203" s="3"/>
      <c r="D203" s="3"/>
      <c r="E203" s="3"/>
      <c r="F203" s="17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</row>
    <row r="204" spans="2:72" x14ac:dyDescent="0.3">
      <c r="B204" s="3"/>
      <c r="C204" s="3"/>
      <c r="D204" s="3"/>
      <c r="E204" s="3"/>
      <c r="F204" s="17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</row>
    <row r="205" spans="2:72" x14ac:dyDescent="0.3">
      <c r="B205" s="3"/>
      <c r="C205" s="3"/>
      <c r="D205" s="3"/>
      <c r="E205" s="3"/>
      <c r="F205" s="17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</row>
    <row r="206" spans="2:72" x14ac:dyDescent="0.3">
      <c r="B206" s="3"/>
      <c r="C206" s="3"/>
      <c r="D206" s="3"/>
      <c r="E206" s="3"/>
      <c r="F206" s="17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</row>
    <row r="207" spans="2:72" x14ac:dyDescent="0.3">
      <c r="B207" s="3"/>
      <c r="C207" s="3"/>
      <c r="D207" s="3"/>
      <c r="E207" s="3"/>
      <c r="F207" s="17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</row>
    <row r="208" spans="2:72" x14ac:dyDescent="0.3">
      <c r="B208" s="3"/>
      <c r="C208" s="3"/>
      <c r="D208" s="3"/>
      <c r="E208" s="3"/>
      <c r="F208" s="17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</row>
    <row r="209" spans="2:72" x14ac:dyDescent="0.3">
      <c r="B209" s="3"/>
      <c r="C209" s="3"/>
      <c r="D209" s="3"/>
      <c r="E209" s="3"/>
      <c r="F209" s="17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</row>
    <row r="210" spans="2:72" x14ac:dyDescent="0.3">
      <c r="B210" s="3"/>
      <c r="C210" s="3"/>
      <c r="D210" s="3"/>
      <c r="E210" s="3"/>
      <c r="F210" s="17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</row>
    <row r="211" spans="2:72" x14ac:dyDescent="0.3">
      <c r="B211" s="3"/>
      <c r="C211" s="3"/>
      <c r="D211" s="3"/>
      <c r="E211" s="3"/>
      <c r="F211" s="17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</row>
    <row r="212" spans="2:72" x14ac:dyDescent="0.3">
      <c r="B212" s="3"/>
      <c r="C212" s="3"/>
      <c r="D212" s="3"/>
      <c r="E212" s="3"/>
      <c r="F212" s="17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</row>
    <row r="213" spans="2:72" x14ac:dyDescent="0.3">
      <c r="B213" s="3"/>
      <c r="C213" s="3"/>
      <c r="D213" s="3"/>
      <c r="E213" s="3"/>
      <c r="F213" s="17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</row>
    <row r="214" spans="2:72" x14ac:dyDescent="0.3">
      <c r="B214" s="3"/>
      <c r="C214" s="3"/>
      <c r="D214" s="3"/>
      <c r="E214" s="3"/>
      <c r="F214" s="17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</row>
    <row r="215" spans="2:72" x14ac:dyDescent="0.3">
      <c r="B215" s="3"/>
      <c r="C215" s="3"/>
      <c r="D215" s="3"/>
      <c r="E215" s="3"/>
      <c r="F215" s="17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</row>
    <row r="216" spans="2:72" x14ac:dyDescent="0.3">
      <c r="B216" s="3"/>
      <c r="C216" s="3"/>
      <c r="D216" s="3"/>
      <c r="E216" s="3"/>
      <c r="F216" s="17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</row>
    <row r="217" spans="2:72" x14ac:dyDescent="0.3">
      <c r="B217" s="3"/>
      <c r="C217" s="3"/>
      <c r="D217" s="3"/>
      <c r="E217" s="3"/>
      <c r="F217" s="17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</row>
    <row r="218" spans="2:72" x14ac:dyDescent="0.3">
      <c r="B218" s="3"/>
      <c r="C218" s="3"/>
      <c r="D218" s="3"/>
      <c r="E218" s="3"/>
      <c r="F218" s="17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</row>
    <row r="219" spans="2:72" x14ac:dyDescent="0.3">
      <c r="B219" s="3"/>
      <c r="C219" s="3"/>
      <c r="D219" s="3"/>
      <c r="E219" s="3"/>
      <c r="F219" s="17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</row>
    <row r="220" spans="2:72" x14ac:dyDescent="0.3">
      <c r="B220" s="3"/>
      <c r="C220" s="3"/>
      <c r="D220" s="3"/>
      <c r="E220" s="3"/>
      <c r="F220" s="17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</row>
    <row r="221" spans="2:72" x14ac:dyDescent="0.3">
      <c r="B221" s="3"/>
      <c r="C221" s="3"/>
      <c r="D221" s="3"/>
      <c r="E221" s="3"/>
      <c r="F221" s="17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</row>
    <row r="222" spans="2:72" x14ac:dyDescent="0.3">
      <c r="B222" s="3"/>
      <c r="C222" s="3"/>
      <c r="D222" s="3"/>
      <c r="E222" s="3"/>
      <c r="F222" s="17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</row>
    <row r="223" spans="2:72" x14ac:dyDescent="0.3">
      <c r="B223" s="3"/>
      <c r="C223" s="3"/>
      <c r="D223" s="3"/>
      <c r="E223" s="3"/>
      <c r="F223" s="17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</row>
    <row r="224" spans="2:72" x14ac:dyDescent="0.3">
      <c r="B224" s="3"/>
      <c r="C224" s="3"/>
      <c r="D224" s="3"/>
      <c r="E224" s="3"/>
      <c r="F224" s="17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</row>
    <row r="225" spans="2:72" x14ac:dyDescent="0.3">
      <c r="B225" s="3"/>
      <c r="C225" s="3"/>
      <c r="D225" s="3"/>
      <c r="E225" s="3"/>
      <c r="F225" s="17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</row>
    <row r="226" spans="2:72" x14ac:dyDescent="0.3">
      <c r="B226" s="3"/>
      <c r="C226" s="3"/>
      <c r="D226" s="3"/>
      <c r="E226" s="3"/>
      <c r="F226" s="17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</row>
    <row r="227" spans="2:72" x14ac:dyDescent="0.3">
      <c r="B227" s="3"/>
      <c r="C227" s="3"/>
      <c r="D227" s="3"/>
      <c r="E227" s="3"/>
      <c r="F227" s="17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</row>
    <row r="228" spans="2:72" x14ac:dyDescent="0.3">
      <c r="B228" s="3"/>
      <c r="C228" s="3"/>
      <c r="D228" s="3"/>
      <c r="E228" s="3"/>
      <c r="F228" s="17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</row>
    <row r="229" spans="2:72" x14ac:dyDescent="0.3">
      <c r="B229" s="3"/>
      <c r="C229" s="3"/>
      <c r="D229" s="3"/>
      <c r="E229" s="3"/>
      <c r="F229" s="17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</row>
    <row r="230" spans="2:72" x14ac:dyDescent="0.3">
      <c r="B230" s="3"/>
      <c r="C230" s="3"/>
      <c r="D230" s="3"/>
      <c r="E230" s="3"/>
      <c r="F230" s="17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</row>
    <row r="231" spans="2:72" x14ac:dyDescent="0.3">
      <c r="B231" s="3"/>
      <c r="C231" s="3"/>
      <c r="D231" s="3"/>
      <c r="E231" s="3"/>
      <c r="F231" s="17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</row>
    <row r="232" spans="2:72" x14ac:dyDescent="0.3">
      <c r="B232" s="3"/>
      <c r="C232" s="3"/>
      <c r="D232" s="3"/>
      <c r="E232" s="3"/>
      <c r="F232" s="17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</row>
    <row r="233" spans="2:72" x14ac:dyDescent="0.3">
      <c r="B233" s="3"/>
      <c r="C233" s="3"/>
      <c r="D233" s="3"/>
      <c r="E233" s="3"/>
      <c r="F233" s="17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</row>
    <row r="234" spans="2:72" x14ac:dyDescent="0.3">
      <c r="B234" s="3"/>
      <c r="C234" s="3"/>
      <c r="D234" s="3"/>
      <c r="E234" s="3"/>
      <c r="F234" s="17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</row>
    <row r="235" spans="2:72" x14ac:dyDescent="0.3">
      <c r="B235" s="3"/>
      <c r="C235" s="3"/>
      <c r="D235" s="3"/>
      <c r="E235" s="3"/>
      <c r="F235" s="17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</row>
    <row r="236" spans="2:72" x14ac:dyDescent="0.3">
      <c r="B236" s="3"/>
      <c r="C236" s="3"/>
      <c r="D236" s="3"/>
      <c r="E236" s="3"/>
      <c r="F236" s="17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</row>
    <row r="237" spans="2:72" x14ac:dyDescent="0.3">
      <c r="B237" s="3"/>
      <c r="C237" s="3"/>
      <c r="D237" s="3"/>
      <c r="E237" s="3"/>
      <c r="F237" s="17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</row>
    <row r="238" spans="2:72" x14ac:dyDescent="0.3">
      <c r="B238" s="3"/>
      <c r="C238" s="3"/>
      <c r="D238" s="3"/>
      <c r="E238" s="3"/>
      <c r="F238" s="17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</row>
    <row r="239" spans="2:72" x14ac:dyDescent="0.3">
      <c r="B239" s="3"/>
      <c r="C239" s="3"/>
      <c r="D239" s="3"/>
      <c r="E239" s="3"/>
      <c r="F239" s="17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</row>
    <row r="240" spans="2:72" x14ac:dyDescent="0.3">
      <c r="B240" s="3"/>
      <c r="C240" s="3"/>
      <c r="D240" s="3"/>
      <c r="E240" s="3"/>
      <c r="F240" s="17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</row>
    <row r="241" spans="2:72" x14ac:dyDescent="0.3">
      <c r="B241" s="3"/>
      <c r="C241" s="3"/>
      <c r="D241" s="3"/>
      <c r="E241" s="3"/>
      <c r="F241" s="17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</row>
    <row r="242" spans="2:72" x14ac:dyDescent="0.3">
      <c r="B242" s="3"/>
      <c r="C242" s="3"/>
      <c r="D242" s="3"/>
      <c r="E242" s="3"/>
      <c r="F242" s="17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</row>
    <row r="243" spans="2:72" x14ac:dyDescent="0.3">
      <c r="B243" s="3"/>
      <c r="C243" s="3"/>
      <c r="D243" s="3"/>
      <c r="E243" s="3"/>
      <c r="F243" s="17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</row>
    <row r="244" spans="2:72" x14ac:dyDescent="0.3">
      <c r="B244" s="3"/>
      <c r="C244" s="3"/>
      <c r="D244" s="3"/>
      <c r="E244" s="3"/>
      <c r="F244" s="17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</row>
    <row r="245" spans="2:72" x14ac:dyDescent="0.3">
      <c r="B245" s="3"/>
      <c r="C245" s="3"/>
      <c r="D245" s="3"/>
      <c r="E245" s="3"/>
      <c r="F245" s="17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</row>
    <row r="246" spans="2:72" x14ac:dyDescent="0.3">
      <c r="B246" s="3"/>
      <c r="C246" s="3"/>
      <c r="D246" s="3"/>
      <c r="E246" s="3"/>
      <c r="F246" s="17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</row>
    <row r="247" spans="2:72" x14ac:dyDescent="0.3">
      <c r="B247" s="3"/>
      <c r="C247" s="3"/>
      <c r="D247" s="3"/>
      <c r="E247" s="3"/>
      <c r="F247" s="17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</row>
    <row r="248" spans="2:72" x14ac:dyDescent="0.3">
      <c r="B248" s="3"/>
      <c r="C248" s="3"/>
      <c r="D248" s="3"/>
      <c r="E248" s="3"/>
      <c r="F248" s="17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</row>
    <row r="249" spans="2:72" x14ac:dyDescent="0.3">
      <c r="B249" s="3"/>
      <c r="C249" s="3"/>
      <c r="D249" s="3"/>
      <c r="E249" s="3"/>
      <c r="F249" s="17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</row>
    <row r="250" spans="2:72" x14ac:dyDescent="0.3">
      <c r="B250" s="3"/>
      <c r="C250" s="3"/>
      <c r="D250" s="3"/>
      <c r="E250" s="3"/>
      <c r="F250" s="17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</row>
    <row r="251" spans="2:72" x14ac:dyDescent="0.3">
      <c r="B251" s="3"/>
      <c r="C251" s="3"/>
      <c r="D251" s="3"/>
      <c r="E251" s="3"/>
      <c r="F251" s="17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</row>
    <row r="252" spans="2:72" x14ac:dyDescent="0.3">
      <c r="B252" s="3"/>
      <c r="C252" s="3"/>
      <c r="D252" s="3"/>
      <c r="E252" s="3"/>
      <c r="F252" s="17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</row>
    <row r="253" spans="2:72" x14ac:dyDescent="0.3">
      <c r="B253" s="3"/>
      <c r="C253" s="3"/>
      <c r="D253" s="3"/>
      <c r="E253" s="3"/>
      <c r="F253" s="17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</row>
    <row r="254" spans="2:72" x14ac:dyDescent="0.3">
      <c r="B254" s="3"/>
      <c r="C254" s="3"/>
      <c r="D254" s="3"/>
      <c r="E254" s="3"/>
      <c r="F254" s="17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</row>
    <row r="255" spans="2:72" x14ac:dyDescent="0.3">
      <c r="B255" s="3"/>
      <c r="C255" s="3"/>
      <c r="D255" s="3"/>
      <c r="E255" s="3"/>
      <c r="F255" s="17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</row>
    <row r="256" spans="2:72" x14ac:dyDescent="0.3">
      <c r="B256" s="3"/>
      <c r="C256" s="3"/>
      <c r="D256" s="3"/>
      <c r="E256" s="3"/>
      <c r="F256" s="17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</row>
    <row r="257" spans="2:72" x14ac:dyDescent="0.3">
      <c r="B257" s="3"/>
      <c r="C257" s="3"/>
      <c r="D257" s="3"/>
      <c r="E257" s="3"/>
      <c r="F257" s="17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</row>
    <row r="258" spans="2:72" x14ac:dyDescent="0.3">
      <c r="B258" s="3"/>
      <c r="C258" s="3"/>
      <c r="D258" s="3"/>
      <c r="E258" s="3"/>
      <c r="F258" s="17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</row>
    <row r="259" spans="2:72" x14ac:dyDescent="0.3">
      <c r="B259" s="3"/>
      <c r="C259" s="3"/>
      <c r="D259" s="3"/>
      <c r="E259" s="3"/>
      <c r="F259" s="17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</row>
    <row r="260" spans="2:72" x14ac:dyDescent="0.3">
      <c r="B260" s="3"/>
      <c r="C260" s="3"/>
      <c r="D260" s="3"/>
      <c r="E260" s="3"/>
      <c r="F260" s="17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</row>
    <row r="261" spans="2:72" x14ac:dyDescent="0.3">
      <c r="B261" s="3"/>
      <c r="C261" s="3"/>
      <c r="D261" s="3"/>
      <c r="E261" s="3"/>
      <c r="F261" s="17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</row>
    <row r="262" spans="2:72" x14ac:dyDescent="0.3">
      <c r="B262" s="3"/>
      <c r="C262" s="3"/>
      <c r="D262" s="3"/>
      <c r="E262" s="3"/>
      <c r="F262" s="17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</row>
    <row r="263" spans="2:72" x14ac:dyDescent="0.3">
      <c r="B263" s="3"/>
      <c r="C263" s="3"/>
      <c r="D263" s="3"/>
      <c r="E263" s="3"/>
      <c r="F263" s="17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</row>
    <row r="264" spans="2:72" x14ac:dyDescent="0.3">
      <c r="B264" s="3"/>
      <c r="C264" s="3"/>
      <c r="D264" s="3"/>
      <c r="E264" s="3"/>
      <c r="F264" s="17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</row>
    <row r="265" spans="2:72" x14ac:dyDescent="0.3">
      <c r="B265" s="3"/>
      <c r="C265" s="3"/>
      <c r="D265" s="3"/>
      <c r="E265" s="3"/>
      <c r="F265" s="17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</row>
    <row r="266" spans="2:72" x14ac:dyDescent="0.3">
      <c r="B266" s="3"/>
      <c r="C266" s="3"/>
      <c r="D266" s="3"/>
      <c r="E266" s="3"/>
      <c r="F266" s="17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</row>
    <row r="267" spans="2:72" x14ac:dyDescent="0.3">
      <c r="B267" s="3"/>
      <c r="C267" s="3"/>
      <c r="D267" s="3"/>
      <c r="E267" s="3"/>
      <c r="F267" s="17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</row>
    <row r="268" spans="2:72" x14ac:dyDescent="0.3">
      <c r="B268" s="3"/>
      <c r="C268" s="3"/>
      <c r="D268" s="3"/>
      <c r="E268" s="3"/>
      <c r="F268" s="17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</row>
    <row r="269" spans="2:72" x14ac:dyDescent="0.3">
      <c r="B269" s="3"/>
      <c r="C269" s="3"/>
      <c r="D269" s="3"/>
      <c r="E269" s="3"/>
      <c r="F269" s="17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</row>
    <row r="270" spans="2:72" x14ac:dyDescent="0.3">
      <c r="B270" s="3"/>
      <c r="C270" s="3"/>
      <c r="D270" s="3"/>
      <c r="E270" s="3"/>
      <c r="F270" s="17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</row>
    <row r="271" spans="2:72" x14ac:dyDescent="0.3">
      <c r="B271" s="3"/>
      <c r="C271" s="3"/>
      <c r="D271" s="3"/>
      <c r="E271" s="3"/>
      <c r="F271" s="17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</row>
    <row r="272" spans="2:72" x14ac:dyDescent="0.3">
      <c r="B272" s="3"/>
      <c r="C272" s="3"/>
      <c r="D272" s="3"/>
      <c r="E272" s="3"/>
      <c r="F272" s="17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</row>
    <row r="273" spans="2:72" x14ac:dyDescent="0.3">
      <c r="B273" s="3"/>
      <c r="C273" s="3"/>
      <c r="D273" s="3"/>
      <c r="E273" s="3"/>
      <c r="F273" s="17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</row>
    <row r="274" spans="2:72" x14ac:dyDescent="0.3">
      <c r="B274" s="3"/>
      <c r="C274" s="3"/>
      <c r="D274" s="3"/>
      <c r="E274" s="3"/>
      <c r="F274" s="17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</row>
    <row r="275" spans="2:72" x14ac:dyDescent="0.3">
      <c r="B275" s="3"/>
      <c r="C275" s="3"/>
      <c r="D275" s="3"/>
      <c r="E275" s="3"/>
      <c r="F275" s="17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</row>
    <row r="276" spans="2:72" x14ac:dyDescent="0.3">
      <c r="B276" s="3"/>
      <c r="C276" s="3"/>
      <c r="D276" s="3"/>
      <c r="E276" s="3"/>
      <c r="F276" s="17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</row>
    <row r="277" spans="2:72" x14ac:dyDescent="0.3">
      <c r="B277" s="3"/>
      <c r="C277" s="3"/>
      <c r="D277" s="3"/>
      <c r="E277" s="3"/>
      <c r="F277" s="17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</row>
    <row r="278" spans="2:72" x14ac:dyDescent="0.3">
      <c r="B278" s="3"/>
      <c r="C278" s="3"/>
      <c r="D278" s="3"/>
      <c r="E278" s="3"/>
      <c r="F278" s="17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</row>
    <row r="279" spans="2:72" x14ac:dyDescent="0.3">
      <c r="B279" s="3"/>
      <c r="C279" s="3"/>
      <c r="D279" s="3"/>
      <c r="E279" s="3"/>
      <c r="F279" s="17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</row>
    <row r="280" spans="2:72" x14ac:dyDescent="0.3">
      <c r="B280" s="3"/>
      <c r="C280" s="3"/>
      <c r="D280" s="3"/>
      <c r="E280" s="3"/>
      <c r="F280" s="17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</row>
    <row r="281" spans="2:72" x14ac:dyDescent="0.3">
      <c r="B281" s="3"/>
      <c r="C281" s="3"/>
      <c r="D281" s="3"/>
      <c r="E281" s="3"/>
      <c r="F281" s="17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</row>
    <row r="282" spans="2:72" x14ac:dyDescent="0.3">
      <c r="B282" s="3"/>
      <c r="C282" s="3"/>
      <c r="D282" s="3"/>
      <c r="E282" s="3"/>
      <c r="F282" s="17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</row>
    <row r="283" spans="2:72" x14ac:dyDescent="0.3">
      <c r="B283" s="3"/>
      <c r="C283" s="3"/>
      <c r="D283" s="3"/>
      <c r="E283" s="3"/>
      <c r="F283" s="17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</row>
    <row r="284" spans="2:72" x14ac:dyDescent="0.3">
      <c r="B284" s="3"/>
      <c r="C284" s="3"/>
      <c r="D284" s="3"/>
      <c r="E284" s="3"/>
      <c r="F284" s="17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</row>
    <row r="285" spans="2:72" x14ac:dyDescent="0.3">
      <c r="B285" s="3"/>
      <c r="C285" s="3"/>
      <c r="D285" s="3"/>
      <c r="E285" s="3"/>
      <c r="F285" s="17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</row>
    <row r="286" spans="2:72" x14ac:dyDescent="0.3">
      <c r="B286" s="3"/>
      <c r="C286" s="3"/>
      <c r="D286" s="3"/>
      <c r="E286" s="3"/>
      <c r="F286" s="17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</row>
    <row r="287" spans="2:72" x14ac:dyDescent="0.3">
      <c r="B287" s="3"/>
      <c r="C287" s="3"/>
      <c r="D287" s="3"/>
      <c r="E287" s="3"/>
      <c r="F287" s="17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</row>
    <row r="288" spans="2:72" x14ac:dyDescent="0.3">
      <c r="B288" s="3"/>
      <c r="C288" s="3"/>
      <c r="D288" s="3"/>
      <c r="E288" s="3"/>
      <c r="F288" s="17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</row>
    <row r="289" spans="2:72" x14ac:dyDescent="0.3">
      <c r="B289" s="3"/>
      <c r="C289" s="3"/>
      <c r="D289" s="3"/>
      <c r="E289" s="3"/>
      <c r="F289" s="17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</row>
    <row r="290" spans="2:72" x14ac:dyDescent="0.3">
      <c r="B290" s="3"/>
      <c r="C290" s="3"/>
      <c r="D290" s="3"/>
      <c r="E290" s="3"/>
      <c r="F290" s="17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</row>
    <row r="291" spans="2:72" x14ac:dyDescent="0.3">
      <c r="B291" s="3"/>
      <c r="C291" s="3"/>
      <c r="D291" s="3"/>
      <c r="E291" s="3"/>
      <c r="F291" s="17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</row>
    <row r="292" spans="2:72" x14ac:dyDescent="0.3">
      <c r="B292" s="3"/>
      <c r="C292" s="3"/>
      <c r="D292" s="3"/>
      <c r="E292" s="3"/>
      <c r="F292" s="17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</row>
    <row r="293" spans="2:72" x14ac:dyDescent="0.3">
      <c r="B293" s="3"/>
      <c r="C293" s="3"/>
      <c r="D293" s="3"/>
      <c r="E293" s="3"/>
      <c r="F293" s="17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</row>
    <row r="294" spans="2:72" x14ac:dyDescent="0.3">
      <c r="B294" s="3"/>
      <c r="C294" s="3"/>
      <c r="D294" s="3"/>
      <c r="E294" s="3"/>
      <c r="F294" s="17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</row>
    <row r="295" spans="2:72" x14ac:dyDescent="0.3">
      <c r="B295" s="3"/>
      <c r="C295" s="3"/>
      <c r="D295" s="3"/>
      <c r="E295" s="3"/>
      <c r="F295" s="17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</row>
    <row r="296" spans="2:72" x14ac:dyDescent="0.3">
      <c r="B296" s="3"/>
      <c r="C296" s="3"/>
      <c r="D296" s="3"/>
      <c r="E296" s="3"/>
      <c r="F296" s="17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</row>
    <row r="297" spans="2:72" x14ac:dyDescent="0.3">
      <c r="B297" s="3"/>
      <c r="C297" s="3"/>
      <c r="D297" s="3"/>
      <c r="E297" s="3"/>
      <c r="F297" s="17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</row>
    <row r="298" spans="2:72" x14ac:dyDescent="0.3">
      <c r="B298" s="3"/>
      <c r="C298" s="3"/>
      <c r="D298" s="3"/>
      <c r="E298" s="3"/>
      <c r="F298" s="17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</row>
    <row r="299" spans="2:72" x14ac:dyDescent="0.3">
      <c r="B299" s="3"/>
      <c r="C299" s="3"/>
      <c r="D299" s="3"/>
      <c r="E299" s="3"/>
      <c r="F299" s="17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</row>
    <row r="300" spans="2:72" x14ac:dyDescent="0.3">
      <c r="B300" s="3"/>
      <c r="C300" s="3"/>
      <c r="D300" s="3"/>
      <c r="E300" s="3"/>
      <c r="F300" s="17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</row>
    <row r="301" spans="2:72" x14ac:dyDescent="0.3">
      <c r="B301" s="3"/>
      <c r="C301" s="3"/>
      <c r="D301" s="3"/>
      <c r="E301" s="3"/>
      <c r="F301" s="17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</row>
    <row r="302" spans="2:72" x14ac:dyDescent="0.3">
      <c r="B302" s="3"/>
      <c r="C302" s="3"/>
      <c r="D302" s="3"/>
      <c r="E302" s="3"/>
      <c r="F302" s="17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</row>
    <row r="303" spans="2:72" x14ac:dyDescent="0.3">
      <c r="B303" s="3"/>
      <c r="C303" s="3"/>
      <c r="D303" s="3"/>
      <c r="E303" s="3"/>
      <c r="F303" s="17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</row>
    <row r="304" spans="2:72" x14ac:dyDescent="0.3">
      <c r="B304" s="3"/>
      <c r="C304" s="3"/>
      <c r="D304" s="3"/>
      <c r="E304" s="3"/>
      <c r="F304" s="17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</row>
    <row r="305" spans="2:72" x14ac:dyDescent="0.3">
      <c r="B305" s="3"/>
      <c r="C305" s="3"/>
      <c r="D305" s="3"/>
      <c r="E305" s="3"/>
      <c r="F305" s="17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</row>
    <row r="306" spans="2:72" x14ac:dyDescent="0.3">
      <c r="B306" s="3"/>
      <c r="C306" s="3"/>
      <c r="D306" s="3"/>
      <c r="E306" s="3"/>
      <c r="F306" s="17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</row>
    <row r="307" spans="2:72" x14ac:dyDescent="0.3">
      <c r="B307" s="3"/>
      <c r="C307" s="3"/>
      <c r="D307" s="3"/>
      <c r="E307" s="3"/>
      <c r="F307" s="17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</row>
    <row r="308" spans="2:72" x14ac:dyDescent="0.3">
      <c r="B308" s="3"/>
      <c r="C308" s="3"/>
      <c r="D308" s="3"/>
      <c r="E308" s="3"/>
      <c r="F308" s="17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</row>
    <row r="309" spans="2:72" x14ac:dyDescent="0.3">
      <c r="B309" s="3"/>
      <c r="C309" s="3"/>
      <c r="D309" s="3"/>
      <c r="E309" s="3"/>
      <c r="F309" s="17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</row>
    <row r="310" spans="2:72" x14ac:dyDescent="0.3">
      <c r="B310" s="3"/>
      <c r="C310" s="3"/>
      <c r="D310" s="3"/>
      <c r="E310" s="3"/>
      <c r="F310" s="17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</row>
    <row r="311" spans="2:72" x14ac:dyDescent="0.3">
      <c r="B311" s="3"/>
      <c r="C311" s="3"/>
      <c r="D311" s="3"/>
      <c r="E311" s="3"/>
      <c r="F311" s="17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</row>
    <row r="312" spans="2:72" x14ac:dyDescent="0.3">
      <c r="B312" s="3"/>
      <c r="C312" s="3"/>
      <c r="D312" s="3"/>
      <c r="E312" s="3"/>
      <c r="F312" s="17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</row>
    <row r="313" spans="2:72" x14ac:dyDescent="0.3">
      <c r="B313" s="3"/>
      <c r="C313" s="3"/>
      <c r="D313" s="3"/>
      <c r="E313" s="3"/>
      <c r="F313" s="17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</row>
    <row r="314" spans="2:72" x14ac:dyDescent="0.3">
      <c r="B314" s="3"/>
      <c r="C314" s="3"/>
      <c r="D314" s="3"/>
      <c r="E314" s="3"/>
      <c r="F314" s="17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</row>
    <row r="315" spans="2:72" x14ac:dyDescent="0.3">
      <c r="B315" s="3"/>
      <c r="C315" s="3"/>
      <c r="D315" s="3"/>
      <c r="E315" s="3"/>
      <c r="F315" s="17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</row>
    <row r="316" spans="2:72" x14ac:dyDescent="0.3">
      <c r="B316" s="3"/>
      <c r="C316" s="3"/>
      <c r="D316" s="3"/>
      <c r="E316" s="3"/>
      <c r="F316" s="17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</row>
    <row r="317" spans="2:72" x14ac:dyDescent="0.3">
      <c r="B317" s="3"/>
      <c r="C317" s="3"/>
      <c r="D317" s="3"/>
      <c r="E317" s="3"/>
      <c r="F317" s="17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</row>
    <row r="318" spans="2:72" x14ac:dyDescent="0.3">
      <c r="B318" s="3"/>
      <c r="C318" s="3"/>
      <c r="D318" s="3"/>
      <c r="E318" s="3"/>
      <c r="F318" s="17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</row>
    <row r="319" spans="2:72" x14ac:dyDescent="0.3">
      <c r="B319" s="3"/>
      <c r="C319" s="3"/>
      <c r="D319" s="3"/>
      <c r="E319" s="3"/>
      <c r="F319" s="17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</row>
    <row r="320" spans="2:72" x14ac:dyDescent="0.3">
      <c r="B320" s="3"/>
      <c r="C320" s="3"/>
      <c r="D320" s="3"/>
      <c r="E320" s="3"/>
      <c r="F320" s="17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</row>
    <row r="321" spans="2:52" x14ac:dyDescent="0.3">
      <c r="B321" s="3"/>
      <c r="C321" s="3"/>
      <c r="D321" s="3"/>
      <c r="E321" s="3"/>
      <c r="F321" s="17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</row>
    <row r="322" spans="2:52" x14ac:dyDescent="0.3">
      <c r="B322" s="3"/>
      <c r="C322" s="3"/>
      <c r="D322" s="3"/>
      <c r="E322" s="3"/>
      <c r="F322" s="17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</row>
    <row r="323" spans="2:52" x14ac:dyDescent="0.3">
      <c r="B323" s="3"/>
      <c r="C323" s="3"/>
      <c r="D323" s="3"/>
      <c r="E323" s="3"/>
      <c r="F323" s="17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</row>
    <row r="324" spans="2:52" x14ac:dyDescent="0.3">
      <c r="B324" s="3"/>
      <c r="C324" s="3"/>
      <c r="D324" s="3"/>
      <c r="E324" s="3"/>
      <c r="F324" s="17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</row>
    <row r="325" spans="2:52" x14ac:dyDescent="0.3">
      <c r="B325" s="3"/>
      <c r="C325" s="3"/>
      <c r="D325" s="3"/>
      <c r="E325" s="3"/>
      <c r="F325" s="17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</row>
    <row r="326" spans="2:52" x14ac:dyDescent="0.3">
      <c r="B326" s="3"/>
      <c r="C326" s="3"/>
      <c r="D326" s="3"/>
      <c r="E326" s="3"/>
      <c r="F326" s="17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</row>
    <row r="327" spans="2:52" x14ac:dyDescent="0.3">
      <c r="B327" s="3"/>
      <c r="C327" s="3"/>
      <c r="D327" s="3"/>
      <c r="E327" s="3"/>
      <c r="F327" s="17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</row>
    <row r="328" spans="2:52" x14ac:dyDescent="0.3">
      <c r="B328" s="3"/>
      <c r="C328" s="3"/>
      <c r="D328" s="3"/>
      <c r="E328" s="3"/>
      <c r="F328" s="17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</row>
    <row r="329" spans="2:52" x14ac:dyDescent="0.3">
      <c r="B329" s="3"/>
      <c r="C329" s="3"/>
      <c r="D329" s="3"/>
      <c r="E329" s="3"/>
      <c r="F329" s="17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</row>
    <row r="330" spans="2:52" x14ac:dyDescent="0.3">
      <c r="B330" s="3"/>
      <c r="C330" s="3"/>
      <c r="D330" s="3"/>
      <c r="E330" s="3"/>
      <c r="F330" s="17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</row>
    <row r="331" spans="2:52" x14ac:dyDescent="0.3">
      <c r="B331" s="3"/>
      <c r="C331" s="3"/>
      <c r="D331" s="3"/>
      <c r="E331" s="3"/>
      <c r="F331" s="17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</row>
    <row r="332" spans="2:52" x14ac:dyDescent="0.3">
      <c r="B332" s="3"/>
      <c r="C332" s="3"/>
      <c r="D332" s="3"/>
      <c r="E332" s="3"/>
      <c r="F332" s="17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</row>
    <row r="333" spans="2:52" x14ac:dyDescent="0.3">
      <c r="B333" s="3"/>
      <c r="C333" s="3"/>
      <c r="D333" s="3"/>
      <c r="E333" s="3"/>
      <c r="F333" s="17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</row>
    <row r="334" spans="2:52" x14ac:dyDescent="0.3">
      <c r="B334" s="3"/>
      <c r="C334" s="3"/>
      <c r="D334" s="3"/>
      <c r="E334" s="3"/>
      <c r="F334" s="17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</row>
    <row r="335" spans="2:52" x14ac:dyDescent="0.3">
      <c r="B335" s="3"/>
      <c r="C335" s="3"/>
      <c r="D335" s="3"/>
      <c r="E335" s="3"/>
      <c r="F335" s="17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</row>
    <row r="336" spans="2:52" x14ac:dyDescent="0.3">
      <c r="B336" s="3"/>
      <c r="C336" s="3"/>
      <c r="D336" s="3"/>
      <c r="E336" s="3"/>
      <c r="F336" s="17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</row>
    <row r="337" spans="2:52" x14ac:dyDescent="0.3">
      <c r="B337" s="3"/>
      <c r="C337" s="3"/>
      <c r="D337" s="3"/>
      <c r="E337" s="3"/>
      <c r="F337" s="17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</row>
    <row r="338" spans="2:52" x14ac:dyDescent="0.3">
      <c r="B338" s="3"/>
      <c r="C338" s="3"/>
      <c r="D338" s="3"/>
      <c r="E338" s="3"/>
      <c r="F338" s="17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</row>
    <row r="339" spans="2:52" x14ac:dyDescent="0.3">
      <c r="B339" s="3"/>
      <c r="C339" s="3"/>
      <c r="D339" s="3"/>
      <c r="E339" s="3"/>
      <c r="F339" s="17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</row>
    <row r="340" spans="2:52" x14ac:dyDescent="0.3">
      <c r="B340" s="3"/>
      <c r="C340" s="3"/>
      <c r="D340" s="3"/>
      <c r="E340" s="3"/>
      <c r="F340" s="17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</row>
    <row r="341" spans="2:52" x14ac:dyDescent="0.3">
      <c r="B341" s="3"/>
      <c r="C341" s="3"/>
      <c r="D341" s="3"/>
      <c r="E341" s="3"/>
      <c r="F341" s="17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</row>
    <row r="342" spans="2:52" x14ac:dyDescent="0.3">
      <c r="B342" s="3"/>
      <c r="C342" s="3"/>
      <c r="D342" s="3"/>
      <c r="E342" s="3"/>
      <c r="F342" s="17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</row>
    <row r="343" spans="2:52" x14ac:dyDescent="0.3">
      <c r="B343" s="3"/>
      <c r="C343" s="3"/>
      <c r="D343" s="3"/>
      <c r="E343" s="3"/>
      <c r="F343" s="17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</row>
    <row r="344" spans="2:52" x14ac:dyDescent="0.3">
      <c r="B344" s="3"/>
      <c r="C344" s="3"/>
      <c r="D344" s="3"/>
      <c r="E344" s="3"/>
      <c r="F344" s="17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</row>
    <row r="345" spans="2:52" x14ac:dyDescent="0.3">
      <c r="B345" s="3"/>
      <c r="C345" s="3"/>
      <c r="D345" s="3"/>
      <c r="E345" s="3"/>
      <c r="F345" s="17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</row>
    <row r="346" spans="2:52" x14ac:dyDescent="0.3">
      <c r="B346" s="3"/>
      <c r="C346" s="3"/>
      <c r="D346" s="3"/>
      <c r="E346" s="3"/>
      <c r="F346" s="17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</row>
    <row r="347" spans="2:52" x14ac:dyDescent="0.3">
      <c r="B347" s="3"/>
      <c r="C347" s="3"/>
      <c r="D347" s="3"/>
      <c r="E347" s="3"/>
      <c r="F347" s="17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</row>
    <row r="348" spans="2:52" x14ac:dyDescent="0.3">
      <c r="B348" s="3"/>
      <c r="C348" s="3"/>
      <c r="D348" s="3"/>
      <c r="E348" s="3"/>
      <c r="F348" s="17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</row>
    <row r="349" spans="2:52" x14ac:dyDescent="0.3">
      <c r="B349" s="3"/>
      <c r="C349" s="3"/>
      <c r="D349" s="3"/>
      <c r="E349" s="3"/>
      <c r="F349" s="17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</row>
    <row r="350" spans="2:52" x14ac:dyDescent="0.3">
      <c r="B350" s="3"/>
      <c r="C350" s="3"/>
      <c r="D350" s="3"/>
      <c r="E350" s="3"/>
      <c r="F350" s="17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</row>
    <row r="351" spans="2:52" x14ac:dyDescent="0.3">
      <c r="B351" s="3"/>
      <c r="C351" s="3"/>
      <c r="D351" s="3"/>
      <c r="E351" s="3"/>
      <c r="F351" s="17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</row>
    <row r="352" spans="2:52" x14ac:dyDescent="0.3">
      <c r="B352" s="3"/>
      <c r="C352" s="3"/>
      <c r="D352" s="3"/>
      <c r="E352" s="3"/>
      <c r="F352" s="17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</row>
    <row r="353" spans="2:52" x14ac:dyDescent="0.3">
      <c r="B353" s="3"/>
      <c r="C353" s="3"/>
      <c r="D353" s="3"/>
      <c r="E353" s="3"/>
      <c r="F353" s="17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</row>
    <row r="354" spans="2:52" x14ac:dyDescent="0.3">
      <c r="B354" s="3"/>
      <c r="C354" s="3"/>
      <c r="D354" s="3"/>
      <c r="E354" s="3"/>
      <c r="F354" s="17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</row>
    <row r="355" spans="2:52" x14ac:dyDescent="0.3">
      <c r="B355" s="3"/>
      <c r="C355" s="3"/>
      <c r="D355" s="3"/>
      <c r="E355" s="3"/>
      <c r="F355" s="17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</row>
    <row r="356" spans="2:52" x14ac:dyDescent="0.3">
      <c r="B356" s="3"/>
      <c r="C356" s="3"/>
      <c r="D356" s="3"/>
      <c r="E356" s="3"/>
      <c r="F356" s="17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</row>
    <row r="357" spans="2:52" x14ac:dyDescent="0.3">
      <c r="B357" s="3"/>
      <c r="C357" s="3"/>
      <c r="D357" s="3"/>
      <c r="E357" s="3"/>
      <c r="F357" s="17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</row>
    <row r="358" spans="2:52" x14ac:dyDescent="0.3">
      <c r="B358" s="3"/>
      <c r="C358" s="3"/>
      <c r="D358" s="3"/>
      <c r="E358" s="3"/>
      <c r="F358" s="17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</row>
    <row r="359" spans="2:52" x14ac:dyDescent="0.3">
      <c r="B359" s="3"/>
      <c r="C359" s="3"/>
      <c r="D359" s="3"/>
      <c r="E359" s="3"/>
      <c r="F359" s="17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</row>
    <row r="360" spans="2:52" x14ac:dyDescent="0.3">
      <c r="B360" s="3"/>
      <c r="C360" s="3"/>
      <c r="D360" s="3"/>
      <c r="E360" s="3"/>
      <c r="F360" s="17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</row>
    <row r="361" spans="2:52" x14ac:dyDescent="0.3">
      <c r="B361" s="3"/>
      <c r="C361" s="3"/>
      <c r="D361" s="3"/>
      <c r="E361" s="3"/>
      <c r="F361" s="17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</row>
    <row r="362" spans="2:52" x14ac:dyDescent="0.3">
      <c r="B362" s="3"/>
      <c r="C362" s="3"/>
      <c r="D362" s="3"/>
      <c r="E362" s="3"/>
      <c r="F362" s="17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</row>
    <row r="363" spans="2:52" x14ac:dyDescent="0.3">
      <c r="B363" s="3"/>
      <c r="C363" s="3"/>
      <c r="D363" s="3"/>
      <c r="E363" s="3"/>
      <c r="F363" s="17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</row>
    <row r="364" spans="2:52" x14ac:dyDescent="0.3">
      <c r="B364" s="3"/>
      <c r="C364" s="3"/>
      <c r="D364" s="3"/>
      <c r="E364" s="3"/>
      <c r="F364" s="17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</row>
    <row r="365" spans="2:52" x14ac:dyDescent="0.3">
      <c r="B365" s="3"/>
      <c r="C365" s="3"/>
      <c r="D365" s="3"/>
      <c r="E365" s="3"/>
      <c r="F365" s="17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</row>
    <row r="366" spans="2:52" x14ac:dyDescent="0.3">
      <c r="B366" s="3"/>
      <c r="C366" s="3"/>
      <c r="D366" s="3"/>
      <c r="E366" s="3"/>
      <c r="F366" s="17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</row>
    <row r="367" spans="2:52" x14ac:dyDescent="0.3">
      <c r="B367" s="3"/>
      <c r="C367" s="3"/>
      <c r="D367" s="3"/>
      <c r="E367" s="3"/>
      <c r="F367" s="17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</row>
    <row r="368" spans="2:52" x14ac:dyDescent="0.3">
      <c r="B368" s="3"/>
      <c r="C368" s="3"/>
      <c r="D368" s="3"/>
      <c r="E368" s="3"/>
      <c r="F368" s="17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</row>
    <row r="369" spans="2:52" x14ac:dyDescent="0.3">
      <c r="B369" s="3"/>
      <c r="C369" s="3"/>
      <c r="D369" s="3"/>
      <c r="E369" s="3"/>
      <c r="F369" s="17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</row>
    <row r="370" spans="2:52" x14ac:dyDescent="0.3">
      <c r="B370" s="3"/>
      <c r="C370" s="3"/>
      <c r="D370" s="3"/>
      <c r="E370" s="3"/>
      <c r="F370" s="17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</row>
    <row r="371" spans="2:52" x14ac:dyDescent="0.3">
      <c r="B371" s="3"/>
      <c r="C371" s="3"/>
      <c r="D371" s="3"/>
      <c r="E371" s="3"/>
      <c r="F371" s="17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</row>
    <row r="372" spans="2:52" x14ac:dyDescent="0.3">
      <c r="B372" s="3"/>
      <c r="C372" s="3"/>
      <c r="D372" s="3"/>
      <c r="E372" s="3"/>
      <c r="F372" s="17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</row>
    <row r="373" spans="2:52" x14ac:dyDescent="0.3">
      <c r="B373" s="3"/>
      <c r="C373" s="3"/>
      <c r="D373" s="3"/>
      <c r="E373" s="3"/>
      <c r="F373" s="17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</row>
    <row r="374" spans="2:52" x14ac:dyDescent="0.3">
      <c r="B374" s="3"/>
      <c r="C374" s="3"/>
      <c r="D374" s="3"/>
      <c r="E374" s="3"/>
      <c r="F374" s="17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</row>
    <row r="375" spans="2:52" x14ac:dyDescent="0.3">
      <c r="B375" s="3"/>
      <c r="C375" s="3"/>
      <c r="D375" s="3"/>
      <c r="E375" s="3"/>
      <c r="F375" s="17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</row>
    <row r="376" spans="2:52" x14ac:dyDescent="0.3">
      <c r="B376" s="3"/>
      <c r="C376" s="3"/>
      <c r="D376" s="3"/>
      <c r="E376" s="3"/>
      <c r="F376" s="17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</row>
    <row r="377" spans="2:52" x14ac:dyDescent="0.3">
      <c r="B377" s="3"/>
      <c r="C377" s="3"/>
      <c r="D377" s="3"/>
      <c r="E377" s="3"/>
      <c r="F377" s="17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</row>
    <row r="378" spans="2:52" x14ac:dyDescent="0.3">
      <c r="B378" s="3"/>
      <c r="C378" s="3"/>
      <c r="D378" s="3"/>
      <c r="E378" s="3"/>
      <c r="F378" s="17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</row>
    <row r="379" spans="2:52" x14ac:dyDescent="0.3">
      <c r="B379" s="3"/>
      <c r="C379" s="3"/>
      <c r="D379" s="3"/>
      <c r="E379" s="3"/>
      <c r="F379" s="17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</row>
    <row r="380" spans="2:52" x14ac:dyDescent="0.3">
      <c r="B380" s="3"/>
      <c r="C380" s="3"/>
      <c r="D380" s="3"/>
      <c r="E380" s="3"/>
      <c r="F380" s="17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</row>
    <row r="381" spans="2:52" x14ac:dyDescent="0.3">
      <c r="B381" s="3"/>
      <c r="C381" s="3"/>
      <c r="D381" s="3"/>
      <c r="E381" s="3"/>
      <c r="F381" s="17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</row>
    <row r="382" spans="2:52" x14ac:dyDescent="0.3">
      <c r="B382" s="3"/>
      <c r="C382" s="3"/>
      <c r="D382" s="3"/>
      <c r="E382" s="3"/>
      <c r="F382" s="17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</row>
    <row r="383" spans="2:52" x14ac:dyDescent="0.3">
      <c r="B383" s="3"/>
      <c r="C383" s="3"/>
      <c r="D383" s="3"/>
      <c r="E383" s="3"/>
      <c r="F383" s="17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</row>
    <row r="384" spans="2:52" x14ac:dyDescent="0.3">
      <c r="B384" s="3"/>
      <c r="C384" s="3"/>
      <c r="D384" s="3"/>
      <c r="E384" s="3"/>
      <c r="F384" s="17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</row>
    <row r="385" spans="2:52" x14ac:dyDescent="0.3">
      <c r="B385" s="3"/>
      <c r="C385" s="3"/>
      <c r="D385" s="3"/>
      <c r="E385" s="3"/>
      <c r="F385" s="17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</row>
    <row r="386" spans="2:52" x14ac:dyDescent="0.3">
      <c r="B386" s="3"/>
      <c r="C386" s="3"/>
      <c r="D386" s="3"/>
      <c r="E386" s="3"/>
      <c r="F386" s="17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</row>
    <row r="387" spans="2:52" x14ac:dyDescent="0.3">
      <c r="B387" s="3"/>
      <c r="C387" s="3"/>
      <c r="D387" s="3"/>
      <c r="E387" s="3"/>
      <c r="F387" s="17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</row>
    <row r="388" spans="2:52" x14ac:dyDescent="0.3">
      <c r="B388" s="3"/>
      <c r="C388" s="3"/>
      <c r="D388" s="3"/>
      <c r="E388" s="3"/>
      <c r="F388" s="17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</row>
    <row r="389" spans="2:52" x14ac:dyDescent="0.3">
      <c r="B389" s="3"/>
      <c r="C389" s="3"/>
      <c r="D389" s="3"/>
      <c r="E389" s="3"/>
      <c r="F389" s="17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</row>
    <row r="390" spans="2:52" x14ac:dyDescent="0.3">
      <c r="B390" s="3"/>
      <c r="C390" s="3"/>
      <c r="D390" s="3"/>
      <c r="E390" s="3"/>
      <c r="F390" s="17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</row>
    <row r="391" spans="2:52" x14ac:dyDescent="0.3">
      <c r="B391" s="3"/>
      <c r="C391" s="3"/>
      <c r="D391" s="3"/>
      <c r="E391" s="3"/>
      <c r="F391" s="17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</row>
    <row r="392" spans="2:52" x14ac:dyDescent="0.3">
      <c r="B392" s="3"/>
      <c r="C392" s="3"/>
      <c r="D392" s="3"/>
      <c r="E392" s="3"/>
      <c r="F392" s="17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</row>
    <row r="393" spans="2:52" x14ac:dyDescent="0.3">
      <c r="B393" s="3"/>
      <c r="C393" s="3"/>
      <c r="D393" s="3"/>
      <c r="E393" s="3"/>
      <c r="F393" s="17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</row>
    <row r="394" spans="2:52" x14ac:dyDescent="0.3">
      <c r="B394" s="3"/>
      <c r="C394" s="3"/>
      <c r="D394" s="3"/>
      <c r="E394" s="3"/>
      <c r="F394" s="17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</row>
    <row r="395" spans="2:52" x14ac:dyDescent="0.3">
      <c r="B395" s="3"/>
      <c r="C395" s="3"/>
      <c r="D395" s="3"/>
      <c r="E395" s="3"/>
      <c r="F395" s="17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</row>
    <row r="396" spans="2:52" x14ac:dyDescent="0.3">
      <c r="B396" s="3"/>
      <c r="C396" s="3"/>
      <c r="D396" s="3"/>
      <c r="E396" s="3"/>
      <c r="F396" s="17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</row>
    <row r="397" spans="2:52" x14ac:dyDescent="0.3">
      <c r="B397" s="3"/>
      <c r="C397" s="3"/>
      <c r="D397" s="3"/>
      <c r="E397" s="3"/>
      <c r="F397" s="17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</row>
    <row r="398" spans="2:52" x14ac:dyDescent="0.3">
      <c r="B398" s="3"/>
      <c r="C398" s="3"/>
      <c r="D398" s="3"/>
      <c r="E398" s="3"/>
      <c r="F398" s="17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</row>
    <row r="399" spans="2:52" x14ac:dyDescent="0.3">
      <c r="B399" s="3"/>
      <c r="C399" s="3"/>
      <c r="D399" s="3"/>
      <c r="E399" s="3"/>
      <c r="F399" s="17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</row>
    <row r="400" spans="2:52" x14ac:dyDescent="0.3">
      <c r="B400" s="3"/>
      <c r="C400" s="3"/>
      <c r="D400" s="3"/>
      <c r="E400" s="3"/>
      <c r="F400" s="17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</row>
    <row r="401" spans="2:52" x14ac:dyDescent="0.3">
      <c r="B401" s="3"/>
      <c r="C401" s="3"/>
      <c r="D401" s="3"/>
      <c r="E401" s="3"/>
      <c r="F401" s="17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</row>
    <row r="402" spans="2:52" x14ac:dyDescent="0.3">
      <c r="B402" s="3"/>
      <c r="C402" s="3"/>
      <c r="D402" s="3"/>
      <c r="E402" s="3"/>
      <c r="F402" s="17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</row>
    <row r="403" spans="2:52" x14ac:dyDescent="0.3">
      <c r="B403" s="3"/>
      <c r="C403" s="3"/>
      <c r="D403" s="3"/>
      <c r="E403" s="3"/>
      <c r="F403" s="17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</row>
    <row r="404" spans="2:52" x14ac:dyDescent="0.3">
      <c r="B404" s="3"/>
      <c r="C404" s="3"/>
      <c r="D404" s="3"/>
      <c r="E404" s="3"/>
      <c r="F404" s="17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</row>
    <row r="405" spans="2:52" x14ac:dyDescent="0.3">
      <c r="B405" s="3"/>
      <c r="C405" s="3"/>
      <c r="D405" s="3"/>
      <c r="E405" s="3"/>
      <c r="F405" s="17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</row>
    <row r="406" spans="2:52" x14ac:dyDescent="0.3">
      <c r="B406" s="3"/>
      <c r="C406" s="3"/>
      <c r="D406" s="3"/>
      <c r="E406" s="3"/>
      <c r="F406" s="17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</row>
    <row r="407" spans="2:52" x14ac:dyDescent="0.3">
      <c r="B407" s="3"/>
      <c r="C407" s="3"/>
      <c r="D407" s="3"/>
      <c r="E407" s="3"/>
      <c r="F407" s="17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</row>
    <row r="408" spans="2:52" x14ac:dyDescent="0.3">
      <c r="B408" s="3"/>
      <c r="C408" s="3"/>
      <c r="D408" s="3"/>
      <c r="E408" s="3"/>
      <c r="F408" s="17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</row>
    <row r="409" spans="2:52" x14ac:dyDescent="0.3">
      <c r="B409" s="3"/>
      <c r="C409" s="3"/>
      <c r="D409" s="3"/>
      <c r="E409" s="3"/>
      <c r="F409" s="17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</row>
    <row r="410" spans="2:52" x14ac:dyDescent="0.3">
      <c r="B410" s="3"/>
      <c r="C410" s="3"/>
      <c r="D410" s="3"/>
      <c r="E410" s="3"/>
      <c r="F410" s="17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</row>
    <row r="411" spans="2:52" x14ac:dyDescent="0.3">
      <c r="B411" s="3"/>
      <c r="C411" s="3"/>
      <c r="D411" s="3"/>
      <c r="E411" s="3"/>
      <c r="F411" s="17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</row>
    <row r="412" spans="2:52" x14ac:dyDescent="0.3">
      <c r="B412" s="3"/>
      <c r="C412" s="3"/>
      <c r="D412" s="3"/>
      <c r="E412" s="3"/>
      <c r="F412" s="17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</row>
    <row r="413" spans="2:52" x14ac:dyDescent="0.3">
      <c r="B413" s="3"/>
      <c r="C413" s="3"/>
      <c r="D413" s="3"/>
      <c r="E413" s="3"/>
      <c r="F413" s="17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</row>
    <row r="414" spans="2:52" x14ac:dyDescent="0.3">
      <c r="B414" s="3"/>
      <c r="C414" s="3"/>
      <c r="D414" s="3"/>
      <c r="E414" s="3"/>
      <c r="F414" s="17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</row>
    <row r="415" spans="2:52" x14ac:dyDescent="0.3">
      <c r="B415" s="3"/>
      <c r="C415" s="3"/>
      <c r="D415" s="3"/>
      <c r="E415" s="3"/>
      <c r="F415" s="17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</row>
    <row r="416" spans="2:52" x14ac:dyDescent="0.3">
      <c r="B416" s="3"/>
      <c r="C416" s="3"/>
      <c r="D416" s="3"/>
      <c r="E416" s="3"/>
      <c r="F416" s="17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</row>
    <row r="417" spans="2:52" x14ac:dyDescent="0.3">
      <c r="B417" s="3"/>
      <c r="C417" s="3"/>
      <c r="D417" s="3"/>
      <c r="E417" s="3"/>
      <c r="F417" s="17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</row>
    <row r="418" spans="2:52" x14ac:dyDescent="0.3">
      <c r="B418" s="3"/>
      <c r="C418" s="3"/>
      <c r="D418" s="3"/>
      <c r="E418" s="3"/>
      <c r="F418" s="17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</row>
    <row r="419" spans="2:52" x14ac:dyDescent="0.3">
      <c r="B419" s="3"/>
      <c r="C419" s="3"/>
      <c r="D419" s="3"/>
      <c r="E419" s="3"/>
      <c r="F419" s="17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</row>
    <row r="420" spans="2:52" x14ac:dyDescent="0.3">
      <c r="B420" s="3"/>
      <c r="C420" s="3"/>
      <c r="D420" s="3"/>
      <c r="E420" s="3"/>
      <c r="F420" s="17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</row>
    <row r="421" spans="2:52" x14ac:dyDescent="0.3">
      <c r="B421" s="3"/>
      <c r="C421" s="3"/>
      <c r="D421" s="3"/>
      <c r="E421" s="3"/>
      <c r="F421" s="17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</row>
    <row r="422" spans="2:52" x14ac:dyDescent="0.3">
      <c r="B422" s="3"/>
      <c r="C422" s="3"/>
      <c r="D422" s="3"/>
      <c r="E422" s="3"/>
      <c r="F422" s="17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</row>
    <row r="423" spans="2:52" x14ac:dyDescent="0.3">
      <c r="B423" s="3"/>
      <c r="C423" s="3"/>
      <c r="D423" s="3"/>
      <c r="E423" s="3"/>
      <c r="F423" s="17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</row>
    <row r="424" spans="2:52" x14ac:dyDescent="0.3">
      <c r="B424" s="3"/>
      <c r="C424" s="3"/>
      <c r="D424" s="3"/>
      <c r="E424" s="3"/>
      <c r="F424" s="17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</row>
    <row r="425" spans="2:52" x14ac:dyDescent="0.3">
      <c r="B425" s="3"/>
      <c r="C425" s="3"/>
      <c r="D425" s="3"/>
      <c r="E425" s="3"/>
      <c r="F425" s="17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</row>
    <row r="426" spans="2:52" x14ac:dyDescent="0.3">
      <c r="B426" s="3"/>
      <c r="C426" s="3"/>
      <c r="D426" s="3"/>
      <c r="E426" s="3"/>
      <c r="F426" s="17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</row>
    <row r="427" spans="2:52" x14ac:dyDescent="0.3">
      <c r="B427" s="3"/>
      <c r="C427" s="3"/>
      <c r="D427" s="3"/>
      <c r="E427" s="3"/>
      <c r="F427" s="17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</row>
    <row r="428" spans="2:52" x14ac:dyDescent="0.3">
      <c r="B428" s="3"/>
      <c r="C428" s="3"/>
      <c r="D428" s="3"/>
      <c r="E428" s="3"/>
      <c r="F428" s="17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</row>
    <row r="429" spans="2:52" x14ac:dyDescent="0.3">
      <c r="B429" s="3"/>
      <c r="C429" s="3"/>
      <c r="D429" s="3"/>
      <c r="E429" s="3"/>
      <c r="F429" s="17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</row>
    <row r="430" spans="2:52" x14ac:dyDescent="0.3">
      <c r="B430" s="3"/>
      <c r="C430" s="3"/>
      <c r="D430" s="3"/>
      <c r="E430" s="3"/>
      <c r="F430" s="17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</row>
    <row r="431" spans="2:52" x14ac:dyDescent="0.3">
      <c r="B431" s="3"/>
      <c r="C431" s="3"/>
      <c r="D431" s="3"/>
      <c r="E431" s="3"/>
      <c r="F431" s="17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</row>
    <row r="432" spans="2:52" x14ac:dyDescent="0.3">
      <c r="B432" s="3"/>
      <c r="C432" s="3"/>
      <c r="D432" s="3"/>
      <c r="E432" s="3"/>
      <c r="F432" s="17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</row>
    <row r="433" spans="2:52" x14ac:dyDescent="0.3">
      <c r="B433" s="3"/>
      <c r="C433" s="3"/>
      <c r="D433" s="3"/>
      <c r="E433" s="3"/>
      <c r="F433" s="17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</row>
    <row r="434" spans="2:52" x14ac:dyDescent="0.3">
      <c r="B434" s="3"/>
      <c r="C434" s="3"/>
      <c r="D434" s="3"/>
      <c r="E434" s="3"/>
      <c r="F434" s="17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</row>
    <row r="435" spans="2:52" x14ac:dyDescent="0.3">
      <c r="B435" s="3"/>
      <c r="C435" s="3"/>
      <c r="D435" s="3"/>
      <c r="E435" s="3"/>
      <c r="F435" s="17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</row>
    <row r="436" spans="2:52" x14ac:dyDescent="0.3">
      <c r="B436" s="3"/>
      <c r="C436" s="3"/>
      <c r="D436" s="3"/>
      <c r="E436" s="3"/>
      <c r="F436" s="17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</row>
    <row r="437" spans="2:52" x14ac:dyDescent="0.3">
      <c r="B437" s="3"/>
      <c r="C437" s="3"/>
      <c r="D437" s="3"/>
      <c r="E437" s="3"/>
      <c r="F437" s="17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</row>
    <row r="438" spans="2:52" x14ac:dyDescent="0.3">
      <c r="B438" s="3"/>
      <c r="C438" s="3"/>
      <c r="D438" s="3"/>
      <c r="E438" s="3"/>
      <c r="F438" s="17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</row>
    <row r="439" spans="2:52" x14ac:dyDescent="0.3">
      <c r="B439" s="3"/>
      <c r="C439" s="3"/>
      <c r="D439" s="3"/>
      <c r="E439" s="3"/>
      <c r="F439" s="17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</row>
    <row r="440" spans="2:52" x14ac:dyDescent="0.3">
      <c r="B440" s="3"/>
      <c r="C440" s="3"/>
      <c r="D440" s="3"/>
      <c r="E440" s="3"/>
      <c r="F440" s="17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</row>
    <row r="441" spans="2:52" x14ac:dyDescent="0.3">
      <c r="B441" s="3"/>
      <c r="C441" s="3"/>
      <c r="D441" s="3"/>
      <c r="E441" s="3"/>
      <c r="F441" s="17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</row>
    <row r="442" spans="2:52" x14ac:dyDescent="0.3">
      <c r="B442" s="3"/>
      <c r="C442" s="3"/>
      <c r="D442" s="3"/>
      <c r="E442" s="3"/>
      <c r="F442" s="17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</row>
    <row r="443" spans="2:52" x14ac:dyDescent="0.3">
      <c r="B443" s="3"/>
      <c r="C443" s="3"/>
      <c r="D443" s="3"/>
      <c r="E443" s="3"/>
      <c r="F443" s="17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</row>
    <row r="444" spans="2:52" x14ac:dyDescent="0.3">
      <c r="B444" s="3"/>
      <c r="C444" s="3"/>
      <c r="D444" s="3"/>
      <c r="E444" s="3"/>
      <c r="F444" s="17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</row>
    <row r="445" spans="2:52" x14ac:dyDescent="0.3">
      <c r="B445" s="3"/>
      <c r="C445" s="3"/>
      <c r="D445" s="3"/>
      <c r="E445" s="3"/>
      <c r="F445" s="17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</row>
    <row r="446" spans="2:52" x14ac:dyDescent="0.3">
      <c r="B446" s="3"/>
      <c r="C446" s="3"/>
      <c r="D446" s="3"/>
      <c r="E446" s="3"/>
      <c r="F446" s="17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</row>
    <row r="447" spans="2:52" x14ac:dyDescent="0.3">
      <c r="B447" s="3"/>
      <c r="C447" s="3"/>
      <c r="D447" s="3"/>
      <c r="E447" s="3"/>
      <c r="F447" s="17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</row>
    <row r="448" spans="2:52" x14ac:dyDescent="0.3">
      <c r="B448" s="3"/>
      <c r="C448" s="3"/>
      <c r="D448" s="3"/>
      <c r="E448" s="3"/>
      <c r="F448" s="17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</row>
    <row r="449" spans="2:52" x14ac:dyDescent="0.3">
      <c r="B449" s="3"/>
      <c r="C449" s="3"/>
      <c r="D449" s="3"/>
      <c r="E449" s="3"/>
      <c r="F449" s="17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</row>
    <row r="450" spans="2:52" x14ac:dyDescent="0.3">
      <c r="B450" s="3"/>
      <c r="C450" s="3"/>
      <c r="D450" s="3"/>
      <c r="E450" s="3"/>
      <c r="F450" s="17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</row>
    <row r="451" spans="2:52" x14ac:dyDescent="0.3">
      <c r="B451" s="3"/>
      <c r="C451" s="3"/>
      <c r="D451" s="3"/>
      <c r="E451" s="3"/>
      <c r="F451" s="17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</row>
    <row r="452" spans="2:52" x14ac:dyDescent="0.3">
      <c r="B452" s="3"/>
      <c r="C452" s="3"/>
      <c r="D452" s="3"/>
      <c r="E452" s="3"/>
      <c r="F452" s="17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</row>
    <row r="453" spans="2:52" x14ac:dyDescent="0.3">
      <c r="B453" s="3"/>
      <c r="C453" s="3"/>
      <c r="D453" s="3"/>
      <c r="E453" s="3"/>
      <c r="F453" s="17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</row>
    <row r="454" spans="2:52" x14ac:dyDescent="0.3">
      <c r="B454" s="3"/>
      <c r="C454" s="3"/>
      <c r="D454" s="3"/>
      <c r="E454" s="3"/>
      <c r="F454" s="17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</row>
    <row r="455" spans="2:52" x14ac:dyDescent="0.3">
      <c r="B455" s="3"/>
      <c r="C455" s="3"/>
      <c r="D455" s="3"/>
      <c r="E455" s="3"/>
      <c r="F455" s="17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</row>
    <row r="456" spans="2:52" x14ac:dyDescent="0.3">
      <c r="B456" s="3"/>
      <c r="C456" s="3"/>
      <c r="D456" s="3"/>
      <c r="E456" s="3"/>
      <c r="F456" s="17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</row>
    <row r="457" spans="2:52" x14ac:dyDescent="0.3">
      <c r="B457" s="3"/>
      <c r="C457" s="3"/>
      <c r="D457" s="3"/>
      <c r="E457" s="3"/>
      <c r="F457" s="17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</row>
    <row r="458" spans="2:52" x14ac:dyDescent="0.3">
      <c r="B458" s="3"/>
      <c r="C458" s="3"/>
      <c r="D458" s="3"/>
      <c r="E458" s="3"/>
      <c r="F458" s="17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</row>
    <row r="459" spans="2:52" x14ac:dyDescent="0.3">
      <c r="B459" s="3"/>
      <c r="C459" s="3"/>
      <c r="D459" s="3"/>
      <c r="E459" s="3"/>
      <c r="F459" s="17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</row>
    <row r="460" spans="2:52" x14ac:dyDescent="0.3">
      <c r="B460" s="3"/>
      <c r="C460" s="3"/>
      <c r="D460" s="3"/>
      <c r="E460" s="3"/>
      <c r="F460" s="17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</row>
    <row r="461" spans="2:52" x14ac:dyDescent="0.3">
      <c r="B461" s="3"/>
      <c r="C461" s="3"/>
      <c r="D461" s="3"/>
      <c r="E461" s="3"/>
      <c r="F461" s="17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</row>
    <row r="462" spans="2:52" x14ac:dyDescent="0.3">
      <c r="B462" s="3"/>
      <c r="C462" s="3"/>
      <c r="D462" s="3"/>
      <c r="E462" s="3"/>
      <c r="F462" s="17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</row>
    <row r="463" spans="2:52" x14ac:dyDescent="0.3">
      <c r="B463" s="3"/>
      <c r="C463" s="3"/>
      <c r="D463" s="3"/>
      <c r="E463" s="3"/>
      <c r="F463" s="17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</row>
    <row r="464" spans="2:52" x14ac:dyDescent="0.3">
      <c r="B464" s="3"/>
      <c r="C464" s="3"/>
      <c r="D464" s="3"/>
      <c r="E464" s="3"/>
      <c r="F464" s="17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</row>
    <row r="465" spans="2:52" x14ac:dyDescent="0.3">
      <c r="B465" s="3"/>
      <c r="C465" s="3"/>
      <c r="D465" s="3"/>
      <c r="E465" s="3"/>
      <c r="F465" s="17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</row>
    <row r="466" spans="2:52" x14ac:dyDescent="0.3">
      <c r="B466" s="3"/>
      <c r="C466" s="3"/>
      <c r="D466" s="3"/>
      <c r="E466" s="3"/>
      <c r="F466" s="17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</row>
    <row r="467" spans="2:52" x14ac:dyDescent="0.3">
      <c r="B467" s="3"/>
      <c r="C467" s="3"/>
      <c r="D467" s="3"/>
      <c r="E467" s="3"/>
      <c r="F467" s="17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</row>
    <row r="468" spans="2:52" x14ac:dyDescent="0.3">
      <c r="B468" s="3"/>
      <c r="C468" s="3"/>
      <c r="D468" s="3"/>
      <c r="E468" s="3"/>
      <c r="F468" s="17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</row>
    <row r="469" spans="2:52" x14ac:dyDescent="0.3">
      <c r="B469" s="3"/>
      <c r="C469" s="3"/>
      <c r="D469" s="3"/>
      <c r="E469" s="3"/>
      <c r="F469" s="17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</row>
    <row r="470" spans="2:52" x14ac:dyDescent="0.3">
      <c r="B470" s="3"/>
      <c r="C470" s="3"/>
      <c r="D470" s="3"/>
      <c r="E470" s="3"/>
      <c r="F470" s="17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</row>
    <row r="471" spans="2:52" x14ac:dyDescent="0.3">
      <c r="B471" s="3"/>
      <c r="C471" s="3"/>
      <c r="D471" s="3"/>
      <c r="E471" s="3"/>
      <c r="F471" s="17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</row>
    <row r="472" spans="2:52" x14ac:dyDescent="0.3">
      <c r="B472" s="3"/>
      <c r="C472" s="3"/>
      <c r="D472" s="3"/>
      <c r="E472" s="3"/>
      <c r="F472" s="17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</row>
    <row r="473" spans="2:52" x14ac:dyDescent="0.3">
      <c r="B473" s="3"/>
      <c r="C473" s="3"/>
      <c r="D473" s="3"/>
      <c r="E473" s="3"/>
      <c r="F473" s="17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</row>
    <row r="474" spans="2:52" x14ac:dyDescent="0.3">
      <c r="B474" s="3"/>
      <c r="C474" s="3"/>
      <c r="D474" s="3"/>
      <c r="E474" s="3"/>
      <c r="F474" s="17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</row>
    <row r="475" spans="2:52" x14ac:dyDescent="0.3">
      <c r="B475" s="3"/>
      <c r="C475" s="3"/>
      <c r="D475" s="3"/>
      <c r="E475" s="3"/>
      <c r="F475" s="17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</row>
    <row r="476" spans="2:52" x14ac:dyDescent="0.3">
      <c r="B476" s="3"/>
      <c r="C476" s="3"/>
      <c r="D476" s="3"/>
      <c r="E476" s="3"/>
      <c r="F476" s="17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</row>
    <row r="477" spans="2:52" x14ac:dyDescent="0.3">
      <c r="B477" s="3"/>
      <c r="C477" s="3"/>
      <c r="D477" s="3"/>
      <c r="E477" s="3"/>
      <c r="F477" s="17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</row>
    <row r="478" spans="2:52" x14ac:dyDescent="0.3">
      <c r="B478" s="3"/>
      <c r="C478" s="3"/>
      <c r="D478" s="3"/>
      <c r="E478" s="3"/>
      <c r="F478" s="17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</row>
    <row r="479" spans="2:52" x14ac:dyDescent="0.3">
      <c r="B479" s="3"/>
      <c r="C479" s="3"/>
      <c r="D479" s="3"/>
      <c r="E479" s="3"/>
      <c r="F479" s="17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</row>
    <row r="480" spans="2:52" x14ac:dyDescent="0.3">
      <c r="B480" s="3"/>
      <c r="C480" s="3"/>
      <c r="D480" s="3"/>
      <c r="E480" s="3"/>
      <c r="F480" s="17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</row>
    <row r="481" spans="2:52" x14ac:dyDescent="0.3">
      <c r="B481" s="3"/>
      <c r="C481" s="3"/>
      <c r="D481" s="3"/>
      <c r="E481" s="3"/>
      <c r="F481" s="17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</row>
    <row r="482" spans="2:52" x14ac:dyDescent="0.3">
      <c r="B482" s="3"/>
      <c r="C482" s="3"/>
      <c r="D482" s="3"/>
      <c r="E482" s="3"/>
      <c r="F482" s="17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</row>
    <row r="483" spans="2:52" x14ac:dyDescent="0.3">
      <c r="B483" s="3"/>
      <c r="C483" s="3"/>
      <c r="D483" s="3"/>
      <c r="E483" s="3"/>
      <c r="F483" s="17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</row>
    <row r="484" spans="2:52" x14ac:dyDescent="0.3">
      <c r="B484" s="3"/>
      <c r="C484" s="3"/>
      <c r="D484" s="3"/>
      <c r="E484" s="3"/>
      <c r="F484" s="17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</row>
    <row r="485" spans="2:52" x14ac:dyDescent="0.3">
      <c r="B485" s="3"/>
      <c r="C485" s="3"/>
      <c r="D485" s="3"/>
      <c r="E485" s="3"/>
      <c r="F485" s="17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</row>
    <row r="486" spans="2:52" x14ac:dyDescent="0.3">
      <c r="B486" s="3"/>
      <c r="C486" s="3"/>
      <c r="D486" s="3"/>
      <c r="E486" s="3"/>
      <c r="F486" s="17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</row>
    <row r="487" spans="2:52" x14ac:dyDescent="0.3">
      <c r="B487" s="3"/>
      <c r="C487" s="3"/>
      <c r="D487" s="3"/>
      <c r="E487" s="3"/>
      <c r="F487" s="17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</row>
    <row r="488" spans="2:52" x14ac:dyDescent="0.3">
      <c r="B488" s="3"/>
      <c r="C488" s="3"/>
      <c r="D488" s="3"/>
      <c r="E488" s="3"/>
      <c r="F488" s="17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</row>
    <row r="489" spans="2:52" x14ac:dyDescent="0.3">
      <c r="B489" s="3"/>
      <c r="C489" s="3"/>
      <c r="D489" s="3"/>
      <c r="E489" s="3"/>
      <c r="F489" s="17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</row>
    <row r="490" spans="2:52" x14ac:dyDescent="0.3">
      <c r="B490" s="3"/>
      <c r="C490" s="3"/>
      <c r="D490" s="3"/>
      <c r="E490" s="3"/>
      <c r="F490" s="17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</row>
    <row r="491" spans="2:52" x14ac:dyDescent="0.3">
      <c r="B491" s="3"/>
      <c r="C491" s="3"/>
      <c r="D491" s="3"/>
      <c r="E491" s="3"/>
      <c r="F491" s="17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</row>
    <row r="492" spans="2:52" x14ac:dyDescent="0.3">
      <c r="B492" s="3"/>
      <c r="C492" s="3"/>
      <c r="D492" s="3"/>
      <c r="E492" s="3"/>
      <c r="F492" s="17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</row>
    <row r="493" spans="2:52" x14ac:dyDescent="0.3">
      <c r="B493" s="3"/>
      <c r="C493" s="3"/>
      <c r="D493" s="3"/>
      <c r="E493" s="3"/>
      <c r="F493" s="17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</row>
    <row r="494" spans="2:52" x14ac:dyDescent="0.3">
      <c r="B494" s="3"/>
      <c r="C494" s="3"/>
      <c r="D494" s="3"/>
      <c r="E494" s="3"/>
      <c r="F494" s="17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</row>
    <row r="495" spans="2:52" x14ac:dyDescent="0.3">
      <c r="B495" s="3"/>
      <c r="C495" s="3"/>
      <c r="D495" s="3"/>
      <c r="E495" s="3"/>
      <c r="F495" s="17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</row>
    <row r="496" spans="2:52" x14ac:dyDescent="0.3">
      <c r="B496" s="3"/>
      <c r="C496" s="3"/>
      <c r="D496" s="3"/>
      <c r="E496" s="3"/>
      <c r="F496" s="17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</row>
    <row r="497" spans="2:52" x14ac:dyDescent="0.3">
      <c r="B497" s="3"/>
      <c r="C497" s="3"/>
      <c r="D497" s="3"/>
      <c r="E497" s="3"/>
      <c r="F497" s="17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</row>
    <row r="498" spans="2:52" x14ac:dyDescent="0.3">
      <c r="B498" s="3"/>
      <c r="C498" s="3"/>
      <c r="D498" s="3"/>
      <c r="E498" s="3"/>
      <c r="F498" s="17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</row>
    <row r="499" spans="2:52" x14ac:dyDescent="0.3">
      <c r="B499" s="3"/>
      <c r="C499" s="3"/>
      <c r="D499" s="3"/>
      <c r="E499" s="3"/>
      <c r="F499" s="17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</row>
    <row r="500" spans="2:52" x14ac:dyDescent="0.3">
      <c r="B500" s="3"/>
      <c r="C500" s="3"/>
      <c r="D500" s="3"/>
      <c r="E500" s="3"/>
      <c r="F500" s="17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</row>
    <row r="501" spans="2:52" x14ac:dyDescent="0.3">
      <c r="B501" s="3"/>
      <c r="C501" s="3"/>
      <c r="D501" s="3"/>
      <c r="E501" s="3"/>
      <c r="F501" s="17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</row>
    <row r="502" spans="2:52" x14ac:dyDescent="0.3">
      <c r="B502" s="3"/>
      <c r="C502" s="3"/>
      <c r="D502" s="3"/>
      <c r="E502" s="3"/>
      <c r="F502" s="17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</row>
    <row r="503" spans="2:52" x14ac:dyDescent="0.3">
      <c r="B503" s="3"/>
      <c r="C503" s="3"/>
      <c r="D503" s="3"/>
      <c r="E503" s="3"/>
      <c r="F503" s="17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</row>
    <row r="504" spans="2:52" x14ac:dyDescent="0.3">
      <c r="B504" s="3"/>
      <c r="C504" s="3"/>
      <c r="D504" s="3"/>
      <c r="E504" s="3"/>
      <c r="F504" s="17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</row>
    <row r="505" spans="2:52" x14ac:dyDescent="0.3">
      <c r="B505" s="3"/>
      <c r="C505" s="3"/>
      <c r="D505" s="3"/>
      <c r="E505" s="3"/>
      <c r="F505" s="17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</row>
    <row r="506" spans="2:52" x14ac:dyDescent="0.3">
      <c r="B506" s="3"/>
      <c r="C506" s="3"/>
      <c r="D506" s="3"/>
      <c r="E506" s="3"/>
      <c r="F506" s="17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</row>
    <row r="507" spans="2:52" x14ac:dyDescent="0.3">
      <c r="B507" s="3"/>
      <c r="C507" s="3"/>
      <c r="D507" s="3"/>
      <c r="E507" s="3"/>
      <c r="F507" s="17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</row>
    <row r="508" spans="2:52" x14ac:dyDescent="0.3">
      <c r="B508" s="3"/>
      <c r="C508" s="3"/>
      <c r="D508" s="3"/>
      <c r="E508" s="3"/>
      <c r="F508" s="17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</row>
    <row r="509" spans="2:52" x14ac:dyDescent="0.3">
      <c r="B509" s="3"/>
      <c r="C509" s="3"/>
      <c r="D509" s="3"/>
      <c r="E509" s="3"/>
      <c r="F509" s="17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</row>
    <row r="510" spans="2:52" x14ac:dyDescent="0.3">
      <c r="B510" s="3"/>
      <c r="C510" s="3"/>
      <c r="D510" s="3"/>
      <c r="E510" s="3"/>
      <c r="F510" s="17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</row>
    <row r="511" spans="2:52" x14ac:dyDescent="0.3">
      <c r="B511" s="3"/>
      <c r="C511" s="3"/>
      <c r="D511" s="3"/>
      <c r="E511" s="3"/>
      <c r="F511" s="17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</row>
    <row r="512" spans="2:52" x14ac:dyDescent="0.3">
      <c r="B512" s="3"/>
      <c r="C512" s="3"/>
      <c r="D512" s="3"/>
      <c r="E512" s="3"/>
      <c r="F512" s="17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</row>
    <row r="513" spans="2:52" x14ac:dyDescent="0.3">
      <c r="B513" s="3"/>
      <c r="C513" s="3"/>
      <c r="D513" s="3"/>
      <c r="E513" s="3"/>
      <c r="F513" s="17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</row>
    <row r="514" spans="2:52" x14ac:dyDescent="0.3">
      <c r="B514" s="3"/>
      <c r="C514" s="3"/>
      <c r="D514" s="3"/>
      <c r="E514" s="3"/>
      <c r="F514" s="17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</row>
    <row r="515" spans="2:52" x14ac:dyDescent="0.3">
      <c r="B515" s="3"/>
      <c r="C515" s="3"/>
      <c r="D515" s="3"/>
      <c r="E515" s="3"/>
      <c r="F515" s="17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</row>
    <row r="516" spans="2:52" x14ac:dyDescent="0.3">
      <c r="B516" s="3"/>
      <c r="C516" s="3"/>
      <c r="D516" s="3"/>
      <c r="E516" s="3"/>
      <c r="F516" s="17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</row>
    <row r="517" spans="2:52" x14ac:dyDescent="0.3">
      <c r="B517" s="3"/>
      <c r="C517" s="3"/>
      <c r="D517" s="3"/>
      <c r="E517" s="3"/>
      <c r="F517" s="17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</row>
    <row r="518" spans="2:52" x14ac:dyDescent="0.3">
      <c r="B518" s="3"/>
      <c r="C518" s="3"/>
      <c r="D518" s="3"/>
      <c r="E518" s="3"/>
      <c r="F518" s="17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</row>
    <row r="519" spans="2:52" x14ac:dyDescent="0.3">
      <c r="B519" s="3"/>
      <c r="C519" s="3"/>
      <c r="D519" s="3"/>
      <c r="E519" s="3"/>
      <c r="F519" s="17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</row>
    <row r="520" spans="2:52" x14ac:dyDescent="0.3">
      <c r="B520" s="3"/>
      <c r="C520" s="3"/>
      <c r="D520" s="3"/>
      <c r="E520" s="3"/>
      <c r="F520" s="17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</row>
    <row r="521" spans="2:52" x14ac:dyDescent="0.3">
      <c r="B521" s="3"/>
      <c r="C521" s="3"/>
      <c r="D521" s="3"/>
      <c r="E521" s="3"/>
      <c r="F521" s="17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</row>
    <row r="522" spans="2:52" x14ac:dyDescent="0.3">
      <c r="B522" s="3"/>
      <c r="C522" s="3"/>
      <c r="D522" s="3"/>
      <c r="E522" s="3"/>
      <c r="F522" s="17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</row>
    <row r="523" spans="2:52" x14ac:dyDescent="0.3">
      <c r="B523" s="3"/>
      <c r="C523" s="3"/>
      <c r="D523" s="3"/>
      <c r="E523" s="3"/>
      <c r="F523" s="17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</row>
    <row r="524" spans="2:52" x14ac:dyDescent="0.3">
      <c r="B524" s="3"/>
      <c r="C524" s="3"/>
      <c r="D524" s="3"/>
      <c r="E524" s="3"/>
      <c r="F524" s="17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</row>
    <row r="525" spans="2:52" x14ac:dyDescent="0.3">
      <c r="B525" s="3"/>
      <c r="C525" s="3"/>
      <c r="D525" s="3"/>
      <c r="E525" s="3"/>
      <c r="F525" s="17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</row>
    <row r="526" spans="2:52" x14ac:dyDescent="0.3">
      <c r="B526" s="3"/>
      <c r="C526" s="3"/>
      <c r="D526" s="3"/>
      <c r="E526" s="3"/>
      <c r="F526" s="17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</row>
    <row r="527" spans="2:52" x14ac:dyDescent="0.3">
      <c r="B527" s="3"/>
      <c r="C527" s="3"/>
      <c r="D527" s="3"/>
      <c r="E527" s="3"/>
      <c r="F527" s="17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</row>
    <row r="528" spans="2:52" x14ac:dyDescent="0.3">
      <c r="B528" s="3"/>
      <c r="C528" s="3"/>
      <c r="D528" s="3"/>
      <c r="E528" s="3"/>
      <c r="F528" s="17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</row>
    <row r="529" spans="2:52" x14ac:dyDescent="0.3">
      <c r="B529" s="3"/>
      <c r="C529" s="3"/>
      <c r="D529" s="3"/>
      <c r="E529" s="3"/>
      <c r="F529" s="17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</row>
    <row r="530" spans="2:52" x14ac:dyDescent="0.3">
      <c r="B530" s="3"/>
      <c r="C530" s="3"/>
      <c r="D530" s="3"/>
      <c r="E530" s="3"/>
      <c r="F530" s="17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</row>
    <row r="531" spans="2:52" x14ac:dyDescent="0.3">
      <c r="B531" s="3"/>
      <c r="C531" s="3"/>
      <c r="D531" s="3"/>
      <c r="E531" s="3"/>
      <c r="F531" s="17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</row>
    <row r="532" spans="2:52" x14ac:dyDescent="0.3">
      <c r="B532" s="3"/>
      <c r="C532" s="3"/>
      <c r="D532" s="3"/>
      <c r="E532" s="3"/>
      <c r="F532" s="17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</row>
    <row r="533" spans="2:52" x14ac:dyDescent="0.3">
      <c r="B533" s="3"/>
      <c r="C533" s="3"/>
      <c r="D533" s="3"/>
      <c r="E533" s="3"/>
      <c r="F533" s="17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</row>
    <row r="534" spans="2:52" x14ac:dyDescent="0.3">
      <c r="B534" s="3"/>
      <c r="C534" s="3"/>
      <c r="D534" s="3"/>
      <c r="E534" s="3"/>
      <c r="F534" s="17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</row>
    <row r="535" spans="2:52" x14ac:dyDescent="0.3">
      <c r="B535" s="3"/>
      <c r="C535" s="3"/>
      <c r="D535" s="3"/>
      <c r="E535" s="3"/>
      <c r="F535" s="17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</row>
    <row r="536" spans="2:52" x14ac:dyDescent="0.3">
      <c r="B536" s="3"/>
      <c r="C536" s="3"/>
      <c r="D536" s="3"/>
      <c r="E536" s="3"/>
      <c r="F536" s="17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</row>
    <row r="537" spans="2:52" x14ac:dyDescent="0.3">
      <c r="B537" s="3"/>
      <c r="C537" s="3"/>
      <c r="D537" s="3"/>
      <c r="E537" s="3"/>
      <c r="F537" s="17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</row>
    <row r="538" spans="2:52" x14ac:dyDescent="0.3">
      <c r="B538" s="3"/>
      <c r="C538" s="3"/>
      <c r="D538" s="3"/>
      <c r="E538" s="3"/>
      <c r="F538" s="17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</row>
    <row r="539" spans="2:52" x14ac:dyDescent="0.3">
      <c r="B539" s="3"/>
      <c r="C539" s="3"/>
      <c r="D539" s="3"/>
      <c r="E539" s="3"/>
      <c r="F539" s="17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</row>
    <row r="540" spans="2:52" x14ac:dyDescent="0.3">
      <c r="B540" s="3"/>
      <c r="C540" s="3"/>
      <c r="D540" s="3"/>
      <c r="E540" s="3"/>
      <c r="F540" s="17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</row>
    <row r="541" spans="2:52" x14ac:dyDescent="0.3">
      <c r="B541" s="3"/>
      <c r="C541" s="3"/>
      <c r="D541" s="3"/>
      <c r="E541" s="3"/>
      <c r="F541" s="17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</row>
    <row r="542" spans="2:52" x14ac:dyDescent="0.3">
      <c r="B542" s="3"/>
      <c r="C542" s="3"/>
      <c r="D542" s="3"/>
      <c r="E542" s="3"/>
      <c r="F542" s="17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</row>
    <row r="543" spans="2:52" x14ac:dyDescent="0.3">
      <c r="B543" s="3"/>
      <c r="C543" s="3"/>
      <c r="D543" s="3"/>
      <c r="E543" s="3"/>
      <c r="F543" s="17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</row>
    <row r="544" spans="2:52" x14ac:dyDescent="0.3">
      <c r="B544" s="3"/>
      <c r="C544" s="3"/>
      <c r="D544" s="3"/>
      <c r="E544" s="3"/>
      <c r="F544" s="17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</row>
    <row r="545" spans="2:52" x14ac:dyDescent="0.3">
      <c r="B545" s="3"/>
      <c r="C545" s="3"/>
      <c r="D545" s="3"/>
      <c r="E545" s="3"/>
      <c r="F545" s="17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</row>
    <row r="546" spans="2:52" x14ac:dyDescent="0.3">
      <c r="B546" s="3"/>
      <c r="C546" s="3"/>
      <c r="D546" s="3"/>
      <c r="E546" s="3"/>
      <c r="F546" s="17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</row>
    <row r="547" spans="2:52" x14ac:dyDescent="0.3">
      <c r="B547" s="3"/>
      <c r="C547" s="3"/>
      <c r="D547" s="3"/>
      <c r="E547" s="3"/>
      <c r="F547" s="17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</row>
    <row r="548" spans="2:52" x14ac:dyDescent="0.3">
      <c r="B548" s="3"/>
      <c r="C548" s="3"/>
      <c r="D548" s="3"/>
      <c r="E548" s="3"/>
      <c r="F548" s="17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</row>
    <row r="549" spans="2:52" x14ac:dyDescent="0.3">
      <c r="B549" s="3"/>
      <c r="C549" s="3"/>
      <c r="D549" s="3"/>
      <c r="E549" s="3"/>
      <c r="F549" s="17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</row>
    <row r="550" spans="2:52" x14ac:dyDescent="0.3">
      <c r="B550" s="3"/>
      <c r="C550" s="3"/>
      <c r="D550" s="3"/>
      <c r="E550" s="3"/>
      <c r="F550" s="17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</row>
    <row r="551" spans="2:52" x14ac:dyDescent="0.3">
      <c r="B551" s="3"/>
      <c r="C551" s="3"/>
      <c r="D551" s="3"/>
      <c r="E551" s="3"/>
      <c r="F551" s="17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</row>
    <row r="552" spans="2:52" x14ac:dyDescent="0.3">
      <c r="B552" s="3"/>
      <c r="C552" s="3"/>
      <c r="D552" s="3"/>
      <c r="E552" s="3"/>
      <c r="F552" s="17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</row>
    <row r="553" spans="2:52" x14ac:dyDescent="0.3">
      <c r="B553" s="3"/>
      <c r="C553" s="3"/>
      <c r="D553" s="3"/>
      <c r="E553" s="3"/>
      <c r="F553" s="17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</row>
    <row r="554" spans="2:52" x14ac:dyDescent="0.3">
      <c r="B554" s="3"/>
      <c r="C554" s="3"/>
      <c r="D554" s="3"/>
      <c r="E554" s="3"/>
      <c r="F554" s="17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</row>
    <row r="555" spans="2:52" x14ac:dyDescent="0.3">
      <c r="B555" s="3"/>
      <c r="C555" s="3"/>
      <c r="D555" s="3"/>
      <c r="E555" s="3"/>
      <c r="F555" s="17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</row>
    <row r="556" spans="2:52" x14ac:dyDescent="0.3">
      <c r="B556" s="3"/>
      <c r="C556" s="3"/>
      <c r="D556" s="3"/>
      <c r="E556" s="3"/>
      <c r="F556" s="17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</row>
    <row r="557" spans="2:52" x14ac:dyDescent="0.3">
      <c r="B557" s="3"/>
      <c r="C557" s="3"/>
      <c r="D557" s="3"/>
      <c r="E557" s="3"/>
      <c r="F557" s="17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</row>
    <row r="558" spans="2:52" x14ac:dyDescent="0.3">
      <c r="B558" s="3"/>
      <c r="C558" s="3"/>
      <c r="D558" s="3"/>
      <c r="E558" s="3"/>
      <c r="F558" s="17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</row>
    <row r="559" spans="2:52" x14ac:dyDescent="0.3">
      <c r="B559" s="3"/>
      <c r="C559" s="3"/>
      <c r="D559" s="3"/>
      <c r="E559" s="3"/>
      <c r="F559" s="17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</row>
    <row r="560" spans="2:52" x14ac:dyDescent="0.3">
      <c r="B560" s="3"/>
      <c r="C560" s="3"/>
      <c r="D560" s="3"/>
      <c r="E560" s="3"/>
      <c r="F560" s="17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</row>
    <row r="561" spans="2:52" x14ac:dyDescent="0.3">
      <c r="B561" s="3"/>
      <c r="C561" s="3"/>
      <c r="D561" s="3"/>
      <c r="E561" s="3"/>
      <c r="F561" s="17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</row>
    <row r="562" spans="2:52" x14ac:dyDescent="0.3">
      <c r="B562" s="3"/>
      <c r="C562" s="3"/>
      <c r="D562" s="3"/>
      <c r="E562" s="3"/>
      <c r="F562" s="17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</row>
    <row r="563" spans="2:52" x14ac:dyDescent="0.3">
      <c r="B563" s="3"/>
      <c r="C563" s="3"/>
      <c r="D563" s="3"/>
      <c r="E563" s="3"/>
      <c r="F563" s="17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</row>
    <row r="564" spans="2:52" x14ac:dyDescent="0.3">
      <c r="B564" s="3"/>
      <c r="C564" s="3"/>
      <c r="D564" s="3"/>
      <c r="E564" s="3"/>
      <c r="F564" s="17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</row>
    <row r="565" spans="2:52" x14ac:dyDescent="0.3">
      <c r="B565" s="3"/>
      <c r="C565" s="3"/>
      <c r="D565" s="3"/>
      <c r="E565" s="3"/>
      <c r="F565" s="17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</row>
    <row r="566" spans="2:52" x14ac:dyDescent="0.3">
      <c r="B566" s="3"/>
      <c r="C566" s="3"/>
      <c r="D566" s="3"/>
      <c r="E566" s="3"/>
      <c r="F566" s="17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</row>
    <row r="567" spans="2:52" x14ac:dyDescent="0.3">
      <c r="B567" s="3"/>
      <c r="C567" s="3"/>
      <c r="D567" s="3"/>
      <c r="E567" s="3"/>
      <c r="F567" s="17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</row>
    <row r="568" spans="2:52" x14ac:dyDescent="0.3">
      <c r="B568" s="3"/>
      <c r="C568" s="3"/>
      <c r="D568" s="3"/>
      <c r="E568" s="3"/>
      <c r="F568" s="17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</row>
    <row r="569" spans="2:52" x14ac:dyDescent="0.3">
      <c r="B569" s="3"/>
      <c r="C569" s="3"/>
      <c r="D569" s="3"/>
      <c r="E569" s="3"/>
      <c r="F569" s="17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</row>
    <row r="570" spans="2:52" x14ac:dyDescent="0.3">
      <c r="B570" s="3"/>
      <c r="C570" s="3"/>
      <c r="D570" s="3"/>
      <c r="E570" s="3"/>
      <c r="F570" s="17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</row>
    <row r="571" spans="2:52" x14ac:dyDescent="0.3">
      <c r="B571" s="3"/>
      <c r="C571" s="3"/>
      <c r="D571" s="3"/>
      <c r="E571" s="3"/>
      <c r="F571" s="17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</row>
    <row r="572" spans="2:52" x14ac:dyDescent="0.3">
      <c r="B572" s="3"/>
      <c r="C572" s="3"/>
      <c r="D572" s="3"/>
      <c r="E572" s="3"/>
      <c r="F572" s="17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</row>
    <row r="573" spans="2:52" x14ac:dyDescent="0.3">
      <c r="B573" s="3"/>
      <c r="C573" s="3"/>
      <c r="D573" s="3"/>
      <c r="E573" s="3"/>
      <c r="F573" s="17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</row>
    <row r="574" spans="2:52" x14ac:dyDescent="0.3">
      <c r="B574" s="3"/>
      <c r="C574" s="3"/>
      <c r="D574" s="3"/>
      <c r="E574" s="3"/>
      <c r="F574" s="17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</row>
    <row r="575" spans="2:52" x14ac:dyDescent="0.3">
      <c r="B575" s="3"/>
      <c r="C575" s="3"/>
      <c r="D575" s="3"/>
      <c r="E575" s="3"/>
      <c r="F575" s="17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</row>
    <row r="576" spans="2:52" x14ac:dyDescent="0.3">
      <c r="B576" s="3"/>
      <c r="C576" s="3"/>
      <c r="D576" s="3"/>
      <c r="E576" s="3"/>
      <c r="F576" s="17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</row>
    <row r="577" spans="2:52" x14ac:dyDescent="0.3">
      <c r="B577" s="3"/>
      <c r="C577" s="3"/>
      <c r="D577" s="3"/>
      <c r="E577" s="3"/>
      <c r="F577" s="17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</row>
    <row r="578" spans="2:52" x14ac:dyDescent="0.3">
      <c r="B578" s="3"/>
      <c r="C578" s="3"/>
      <c r="D578" s="3"/>
      <c r="E578" s="3"/>
      <c r="F578" s="17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</row>
    <row r="579" spans="2:52" x14ac:dyDescent="0.3">
      <c r="B579" s="3"/>
      <c r="C579" s="3"/>
      <c r="D579" s="3"/>
      <c r="E579" s="3"/>
      <c r="F579" s="17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</row>
    <row r="580" spans="2:52" x14ac:dyDescent="0.3">
      <c r="B580" s="3"/>
      <c r="C580" s="3"/>
      <c r="D580" s="3"/>
      <c r="E580" s="3"/>
      <c r="F580" s="17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</row>
    <row r="581" spans="2:52" x14ac:dyDescent="0.3">
      <c r="B581" s="3"/>
      <c r="C581" s="3"/>
      <c r="D581" s="3"/>
      <c r="E581" s="3"/>
      <c r="F581" s="17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</row>
    <row r="582" spans="2:52" x14ac:dyDescent="0.3">
      <c r="B582" s="3"/>
      <c r="C582" s="3"/>
      <c r="D582" s="3"/>
      <c r="E582" s="3"/>
      <c r="F582" s="17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</row>
    <row r="583" spans="2:52" x14ac:dyDescent="0.3">
      <c r="B583" s="3"/>
      <c r="C583" s="3"/>
      <c r="D583" s="3"/>
      <c r="E583" s="3"/>
      <c r="F583" s="17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</row>
    <row r="584" spans="2:52" x14ac:dyDescent="0.3">
      <c r="B584" s="3"/>
      <c r="C584" s="3"/>
      <c r="D584" s="3"/>
      <c r="E584" s="3"/>
      <c r="F584" s="17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</row>
    <row r="585" spans="2:52" x14ac:dyDescent="0.3">
      <c r="B585" s="3"/>
      <c r="C585" s="3"/>
      <c r="D585" s="3"/>
      <c r="E585" s="3"/>
      <c r="F585" s="17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</row>
    <row r="586" spans="2:52" x14ac:dyDescent="0.3">
      <c r="B586" s="3"/>
      <c r="C586" s="3"/>
      <c r="D586" s="3"/>
      <c r="E586" s="3"/>
      <c r="F586" s="17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</row>
    <row r="587" spans="2:52" x14ac:dyDescent="0.3">
      <c r="B587" s="3"/>
      <c r="C587" s="3"/>
      <c r="D587" s="3"/>
      <c r="E587" s="3"/>
      <c r="F587" s="17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</row>
    <row r="588" spans="2:52" x14ac:dyDescent="0.3">
      <c r="B588" s="3"/>
      <c r="C588" s="3"/>
      <c r="D588" s="3"/>
      <c r="E588" s="3"/>
      <c r="F588" s="17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</row>
    <row r="589" spans="2:52" x14ac:dyDescent="0.3">
      <c r="B589" s="3"/>
      <c r="C589" s="3"/>
      <c r="D589" s="3"/>
      <c r="E589" s="3"/>
      <c r="F589" s="17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</row>
    <row r="590" spans="2:52" x14ac:dyDescent="0.3">
      <c r="B590" s="3"/>
      <c r="C590" s="3"/>
      <c r="D590" s="3"/>
      <c r="E590" s="3"/>
      <c r="F590" s="17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</row>
    <row r="591" spans="2:52" x14ac:dyDescent="0.3">
      <c r="B591" s="3"/>
      <c r="C591" s="3"/>
      <c r="D591" s="3"/>
      <c r="E591" s="3"/>
      <c r="F591" s="17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</row>
    <row r="592" spans="2:52" x14ac:dyDescent="0.3">
      <c r="B592" s="3"/>
      <c r="C592" s="3"/>
      <c r="D592" s="3"/>
      <c r="E592" s="3"/>
      <c r="F592" s="17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</row>
    <row r="593" spans="2:52" x14ac:dyDescent="0.3">
      <c r="B593" s="3"/>
      <c r="C593" s="3"/>
      <c r="D593" s="3"/>
      <c r="E593" s="3"/>
      <c r="F593" s="17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</row>
    <row r="594" spans="2:52" x14ac:dyDescent="0.3">
      <c r="B594" s="3"/>
      <c r="C594" s="3"/>
      <c r="D594" s="3"/>
      <c r="E594" s="3"/>
      <c r="F594" s="17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</row>
    <row r="595" spans="2:52" x14ac:dyDescent="0.3">
      <c r="B595" s="3"/>
      <c r="C595" s="3"/>
      <c r="D595" s="3"/>
      <c r="E595" s="3"/>
      <c r="F595" s="17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</row>
    <row r="596" spans="2:52" x14ac:dyDescent="0.3">
      <c r="B596" s="3"/>
      <c r="C596" s="3"/>
      <c r="D596" s="3"/>
      <c r="E596" s="3"/>
      <c r="F596" s="17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</row>
    <row r="597" spans="2:52" x14ac:dyDescent="0.3">
      <c r="B597" s="3"/>
      <c r="C597" s="3"/>
      <c r="D597" s="3"/>
      <c r="E597" s="3"/>
      <c r="F597" s="17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</row>
    <row r="598" spans="2:52" x14ac:dyDescent="0.3">
      <c r="B598" s="3"/>
      <c r="C598" s="3"/>
      <c r="D598" s="3"/>
      <c r="E598" s="3"/>
      <c r="F598" s="17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</row>
    <row r="599" spans="2:52" x14ac:dyDescent="0.3">
      <c r="B599" s="3"/>
      <c r="C599" s="3"/>
      <c r="D599" s="3"/>
      <c r="E599" s="3"/>
      <c r="F599" s="17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</row>
    <row r="600" spans="2:52" x14ac:dyDescent="0.3">
      <c r="B600" s="3"/>
      <c r="C600" s="3"/>
      <c r="D600" s="3"/>
      <c r="E600" s="3"/>
      <c r="F600" s="17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</row>
    <row r="601" spans="2:52" x14ac:dyDescent="0.3">
      <c r="B601" s="3"/>
      <c r="C601" s="3"/>
      <c r="D601" s="3"/>
      <c r="E601" s="3"/>
      <c r="F601" s="17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</row>
    <row r="602" spans="2:52" x14ac:dyDescent="0.3">
      <c r="B602" s="3"/>
      <c r="C602" s="3"/>
      <c r="D602" s="3"/>
      <c r="E602" s="3"/>
      <c r="F602" s="17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</row>
    <row r="603" spans="2:52" x14ac:dyDescent="0.3">
      <c r="B603" s="3"/>
      <c r="C603" s="3"/>
      <c r="D603" s="3"/>
      <c r="E603" s="3"/>
      <c r="F603" s="17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</row>
    <row r="604" spans="2:52" x14ac:dyDescent="0.3">
      <c r="B604" s="3"/>
      <c r="C604" s="3"/>
      <c r="D604" s="3"/>
      <c r="E604" s="3"/>
      <c r="F604" s="17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</row>
    <row r="605" spans="2:52" x14ac:dyDescent="0.3">
      <c r="B605" s="3"/>
      <c r="C605" s="3"/>
      <c r="D605" s="3"/>
      <c r="E605" s="3"/>
      <c r="F605" s="17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</row>
    <row r="606" spans="2:52" x14ac:dyDescent="0.3">
      <c r="B606" s="3"/>
      <c r="C606" s="3"/>
      <c r="D606" s="3"/>
      <c r="E606" s="3"/>
      <c r="F606" s="17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</row>
    <row r="607" spans="2:52" x14ac:dyDescent="0.3">
      <c r="B607" s="3"/>
      <c r="C607" s="3"/>
      <c r="D607" s="3"/>
      <c r="E607" s="3"/>
      <c r="F607" s="17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</row>
    <row r="608" spans="2:52" x14ac:dyDescent="0.3">
      <c r="B608" s="3"/>
      <c r="C608" s="3"/>
      <c r="D608" s="3"/>
      <c r="E608" s="3"/>
      <c r="F608" s="17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</row>
    <row r="609" spans="2:52" x14ac:dyDescent="0.3">
      <c r="B609" s="3"/>
      <c r="C609" s="3"/>
      <c r="D609" s="3"/>
      <c r="E609" s="3"/>
      <c r="F609" s="17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</row>
    <row r="610" spans="2:52" x14ac:dyDescent="0.3">
      <c r="B610" s="3"/>
      <c r="C610" s="3"/>
      <c r="D610" s="3"/>
      <c r="E610" s="3"/>
      <c r="F610" s="17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</row>
    <row r="611" spans="2:52" x14ac:dyDescent="0.3">
      <c r="B611" s="3"/>
      <c r="C611" s="3"/>
      <c r="D611" s="3"/>
      <c r="E611" s="3"/>
      <c r="F611" s="17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</row>
    <row r="612" spans="2:52" x14ac:dyDescent="0.3">
      <c r="B612" s="3"/>
      <c r="C612" s="3"/>
      <c r="D612" s="3"/>
      <c r="E612" s="3"/>
      <c r="F612" s="17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</row>
    <row r="613" spans="2:52" x14ac:dyDescent="0.3">
      <c r="B613" s="3"/>
      <c r="C613" s="3"/>
      <c r="D613" s="3"/>
      <c r="E613" s="3"/>
      <c r="F613" s="17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</row>
    <row r="614" spans="2:52" x14ac:dyDescent="0.3">
      <c r="B614" s="3"/>
      <c r="C614" s="3"/>
      <c r="D614" s="3"/>
      <c r="E614" s="3"/>
      <c r="F614" s="17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</row>
    <row r="615" spans="2:52" x14ac:dyDescent="0.3">
      <c r="B615" s="3"/>
      <c r="C615" s="3"/>
      <c r="D615" s="3"/>
      <c r="E615" s="3"/>
      <c r="F615" s="17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</row>
    <row r="616" spans="2:52" x14ac:dyDescent="0.3">
      <c r="B616" s="3"/>
      <c r="C616" s="3"/>
      <c r="D616" s="3"/>
      <c r="E616" s="3"/>
      <c r="F616" s="17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</row>
    <row r="617" spans="2:52" x14ac:dyDescent="0.3">
      <c r="B617" s="3"/>
      <c r="C617" s="3"/>
      <c r="D617" s="3"/>
      <c r="E617" s="3"/>
      <c r="F617" s="17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</row>
    <row r="618" spans="2:52" x14ac:dyDescent="0.3">
      <c r="B618" s="3"/>
      <c r="C618" s="3"/>
      <c r="D618" s="3"/>
      <c r="E618" s="3"/>
      <c r="F618" s="17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</row>
    <row r="619" spans="2:52" x14ac:dyDescent="0.3">
      <c r="B619" s="3"/>
      <c r="C619" s="3"/>
      <c r="D619" s="3"/>
      <c r="E619" s="3"/>
      <c r="F619" s="17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</row>
    <row r="620" spans="2:52" x14ac:dyDescent="0.3">
      <c r="B620" s="3"/>
      <c r="C620" s="3"/>
      <c r="D620" s="3"/>
      <c r="E620" s="3"/>
      <c r="F620" s="17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</row>
    <row r="621" spans="2:52" x14ac:dyDescent="0.3">
      <c r="B621" s="3"/>
      <c r="C621" s="3"/>
      <c r="D621" s="3"/>
      <c r="E621" s="3"/>
      <c r="F621" s="17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</row>
    <row r="622" spans="2:52" x14ac:dyDescent="0.3">
      <c r="B622" s="3"/>
      <c r="C622" s="3"/>
      <c r="D622" s="3"/>
      <c r="E622" s="3"/>
      <c r="F622" s="17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</row>
    <row r="623" spans="2:52" x14ac:dyDescent="0.3">
      <c r="B623" s="3"/>
      <c r="C623" s="3"/>
      <c r="D623" s="3"/>
      <c r="E623" s="3"/>
      <c r="F623" s="17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</row>
    <row r="624" spans="2:52" x14ac:dyDescent="0.3">
      <c r="B624" s="3"/>
      <c r="C624" s="3"/>
      <c r="D624" s="3"/>
      <c r="E624" s="3"/>
      <c r="F624" s="17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</row>
    <row r="625" spans="2:52" x14ac:dyDescent="0.3">
      <c r="B625" s="3"/>
      <c r="C625" s="3"/>
      <c r="D625" s="3"/>
      <c r="E625" s="3"/>
      <c r="F625" s="17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</row>
    <row r="626" spans="2:52" x14ac:dyDescent="0.3">
      <c r="B626" s="3"/>
      <c r="C626" s="3"/>
      <c r="D626" s="3"/>
      <c r="E626" s="3"/>
      <c r="F626" s="17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</row>
    <row r="627" spans="2:52" x14ac:dyDescent="0.3">
      <c r="B627" s="3"/>
      <c r="C627" s="3"/>
      <c r="D627" s="3"/>
      <c r="E627" s="3"/>
      <c r="F627" s="17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</row>
    <row r="628" spans="2:52" x14ac:dyDescent="0.3">
      <c r="B628" s="3"/>
      <c r="C628" s="3"/>
      <c r="D628" s="3"/>
      <c r="E628" s="3"/>
      <c r="F628" s="17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</row>
    <row r="629" spans="2:52" x14ac:dyDescent="0.3">
      <c r="B629" s="3"/>
      <c r="C629" s="3"/>
      <c r="D629" s="3"/>
      <c r="E629" s="3"/>
      <c r="F629" s="17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</row>
    <row r="630" spans="2:52" x14ac:dyDescent="0.3">
      <c r="B630" s="3"/>
      <c r="C630" s="3"/>
      <c r="D630" s="3"/>
      <c r="E630" s="3"/>
      <c r="F630" s="17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</row>
    <row r="631" spans="2:52" x14ac:dyDescent="0.3">
      <c r="B631" s="3"/>
      <c r="C631" s="3"/>
      <c r="D631" s="3"/>
      <c r="E631" s="3"/>
      <c r="F631" s="17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</row>
    <row r="632" spans="2:52" x14ac:dyDescent="0.3">
      <c r="B632" s="3"/>
      <c r="C632" s="3"/>
      <c r="D632" s="3"/>
      <c r="E632" s="3"/>
      <c r="F632" s="17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</row>
    <row r="633" spans="2:52" x14ac:dyDescent="0.3">
      <c r="B633" s="3"/>
      <c r="C633" s="3"/>
      <c r="D633" s="3"/>
      <c r="E633" s="3"/>
      <c r="F633" s="17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</row>
    <row r="634" spans="2:52" x14ac:dyDescent="0.3">
      <c r="B634" s="3"/>
      <c r="C634" s="3"/>
      <c r="D634" s="3"/>
      <c r="E634" s="3"/>
      <c r="F634" s="17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</row>
    <row r="635" spans="2:52" x14ac:dyDescent="0.3">
      <c r="B635" s="3"/>
      <c r="C635" s="3"/>
      <c r="D635" s="3"/>
      <c r="E635" s="3"/>
      <c r="F635" s="17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</row>
    <row r="636" spans="2:52" x14ac:dyDescent="0.3">
      <c r="B636" s="3"/>
      <c r="C636" s="3"/>
      <c r="D636" s="3"/>
      <c r="E636" s="3"/>
      <c r="F636" s="17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</row>
    <row r="637" spans="2:52" x14ac:dyDescent="0.3">
      <c r="B637" s="3"/>
      <c r="C637" s="3"/>
      <c r="D637" s="3"/>
      <c r="E637" s="3"/>
      <c r="F637" s="17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</row>
    <row r="638" spans="2:52" x14ac:dyDescent="0.3">
      <c r="B638" s="3"/>
      <c r="C638" s="3"/>
      <c r="D638" s="3"/>
      <c r="E638" s="3"/>
      <c r="F638" s="17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</row>
    <row r="639" spans="2:52" x14ac:dyDescent="0.3">
      <c r="B639" s="3"/>
      <c r="C639" s="3"/>
      <c r="D639" s="3"/>
      <c r="E639" s="3"/>
      <c r="F639" s="17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</row>
    <row r="640" spans="2:52" x14ac:dyDescent="0.3">
      <c r="B640" s="3"/>
      <c r="C640" s="3"/>
      <c r="D640" s="3"/>
      <c r="E640" s="3"/>
      <c r="F640" s="17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</row>
    <row r="641" spans="2:52" x14ac:dyDescent="0.3">
      <c r="B641" s="3"/>
      <c r="C641" s="3"/>
      <c r="D641" s="3"/>
      <c r="E641" s="3"/>
      <c r="F641" s="17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</row>
    <row r="642" spans="2:52" x14ac:dyDescent="0.3">
      <c r="B642" s="3"/>
      <c r="C642" s="3"/>
      <c r="D642" s="3"/>
      <c r="E642" s="3"/>
      <c r="F642" s="17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</row>
    <row r="643" spans="2:52" x14ac:dyDescent="0.3">
      <c r="B643" s="3"/>
      <c r="C643" s="3"/>
      <c r="D643" s="3"/>
      <c r="E643" s="3"/>
      <c r="F643" s="17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</row>
    <row r="644" spans="2:52" x14ac:dyDescent="0.3">
      <c r="B644" s="3"/>
      <c r="C644" s="3"/>
      <c r="D644" s="3"/>
      <c r="E644" s="3"/>
      <c r="F644" s="17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</row>
    <row r="645" spans="2:52" x14ac:dyDescent="0.3">
      <c r="B645" s="3"/>
      <c r="C645" s="3"/>
      <c r="D645" s="3"/>
      <c r="E645" s="3"/>
      <c r="F645" s="17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</row>
    <row r="646" spans="2:52" x14ac:dyDescent="0.3">
      <c r="B646" s="3"/>
      <c r="C646" s="3"/>
      <c r="D646" s="3"/>
      <c r="E646" s="3"/>
      <c r="F646" s="17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</row>
    <row r="647" spans="2:52" x14ac:dyDescent="0.3">
      <c r="B647" s="3"/>
      <c r="C647" s="3"/>
      <c r="D647" s="3"/>
      <c r="E647" s="3"/>
      <c r="F647" s="17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</row>
    <row r="648" spans="2:52" x14ac:dyDescent="0.3">
      <c r="B648" s="3"/>
      <c r="C648" s="3"/>
      <c r="D648" s="3"/>
      <c r="E648" s="3"/>
      <c r="F648" s="17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</row>
    <row r="649" spans="2:52" x14ac:dyDescent="0.3">
      <c r="B649" s="3"/>
      <c r="C649" s="3"/>
      <c r="D649" s="3"/>
      <c r="E649" s="3"/>
      <c r="F649" s="17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</row>
    <row r="650" spans="2:52" x14ac:dyDescent="0.3">
      <c r="B650" s="3"/>
      <c r="C650" s="3"/>
      <c r="D650" s="3"/>
      <c r="E650" s="3"/>
      <c r="F650" s="17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</row>
    <row r="651" spans="2:52" x14ac:dyDescent="0.3">
      <c r="B651" s="3"/>
      <c r="C651" s="3"/>
      <c r="D651" s="3"/>
      <c r="E651" s="3"/>
      <c r="F651" s="17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</row>
    <row r="652" spans="2:52" x14ac:dyDescent="0.3">
      <c r="B652" s="3"/>
      <c r="C652" s="3"/>
      <c r="D652" s="3"/>
      <c r="E652" s="3"/>
      <c r="F652" s="17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</row>
    <row r="653" spans="2:52" x14ac:dyDescent="0.3">
      <c r="B653" s="3"/>
      <c r="C653" s="3"/>
      <c r="D653" s="3"/>
      <c r="E653" s="3"/>
      <c r="F653" s="17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</row>
    <row r="654" spans="2:52" x14ac:dyDescent="0.3">
      <c r="B654" s="3"/>
      <c r="C654" s="3"/>
      <c r="D654" s="3"/>
      <c r="E654" s="3"/>
      <c r="F654" s="17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</row>
    <row r="655" spans="2:52" x14ac:dyDescent="0.3">
      <c r="B655" s="3"/>
      <c r="C655" s="3"/>
      <c r="D655" s="3"/>
      <c r="E655" s="3"/>
      <c r="F655" s="17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</row>
  </sheetData>
  <mergeCells count="292">
    <mergeCell ref="A1:N1"/>
    <mergeCell ref="A2:N2"/>
    <mergeCell ref="B3:E3"/>
    <mergeCell ref="F3:K3"/>
    <mergeCell ref="B4:M5"/>
    <mergeCell ref="B6:M6"/>
    <mergeCell ref="P8:P9"/>
    <mergeCell ref="Q8:Q9"/>
    <mergeCell ref="R8:R9"/>
    <mergeCell ref="S8:S9"/>
    <mergeCell ref="T8:T9"/>
    <mergeCell ref="U8:U9"/>
    <mergeCell ref="P6:Y6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AC10:AC11"/>
    <mergeCell ref="AD10:AD11"/>
    <mergeCell ref="AJ8:AJ9"/>
    <mergeCell ref="P10:P11"/>
    <mergeCell ref="Q10:Q11"/>
    <mergeCell ref="R10:R11"/>
    <mergeCell ref="S10:S11"/>
    <mergeCell ref="T10:T11"/>
    <mergeCell ref="U10:U11"/>
    <mergeCell ref="V10:V11"/>
    <mergeCell ref="W10:W11"/>
    <mergeCell ref="X10:X11"/>
    <mergeCell ref="AC8:AC9"/>
    <mergeCell ref="AD8:AD9"/>
    <mergeCell ref="AE8:AE9"/>
    <mergeCell ref="AF8:AF9"/>
    <mergeCell ref="AG8:AG9"/>
    <mergeCell ref="AH8:AH9"/>
    <mergeCell ref="V8:V9"/>
    <mergeCell ref="W8:W9"/>
    <mergeCell ref="X8:X9"/>
    <mergeCell ref="Y8:Y9"/>
    <mergeCell ref="Z8:Z9"/>
    <mergeCell ref="AB8:AB9"/>
    <mergeCell ref="R12:R13"/>
    <mergeCell ref="S12:S13"/>
    <mergeCell ref="T12:T13"/>
    <mergeCell ref="U12:U13"/>
    <mergeCell ref="AK10:AK11"/>
    <mergeCell ref="D11:D12"/>
    <mergeCell ref="E11:E12"/>
    <mergeCell ref="F11:F12"/>
    <mergeCell ref="G11:G12"/>
    <mergeCell ref="H11:H12"/>
    <mergeCell ref="I11:I12"/>
    <mergeCell ref="J11:J12"/>
    <mergeCell ref="K11:K12"/>
    <mergeCell ref="L11:L12"/>
    <mergeCell ref="AE10:AE11"/>
    <mergeCell ref="AF10:AF11"/>
    <mergeCell ref="AG10:AG11"/>
    <mergeCell ref="AH10:AH11"/>
    <mergeCell ref="AI10:AI11"/>
    <mergeCell ref="AJ10:AJ11"/>
    <mergeCell ref="Y10:Y11"/>
    <mergeCell ref="Z10:Z11"/>
    <mergeCell ref="AA10:AA11"/>
    <mergeCell ref="AB10:AB11"/>
    <mergeCell ref="AH12:AH13"/>
    <mergeCell ref="AI12:AI13"/>
    <mergeCell ref="AJ12:AJ13"/>
    <mergeCell ref="AK12:AK13"/>
    <mergeCell ref="D14:D15"/>
    <mergeCell ref="E14:E15"/>
    <mergeCell ref="F14:F15"/>
    <mergeCell ref="G14:G15"/>
    <mergeCell ref="H14:H15"/>
    <mergeCell ref="I14:I15"/>
    <mergeCell ref="AB12:AB13"/>
    <mergeCell ref="AC12:AC13"/>
    <mergeCell ref="AD12:AD13"/>
    <mergeCell ref="AE12:AE13"/>
    <mergeCell ref="AF12:AF13"/>
    <mergeCell ref="AG12:AG13"/>
    <mergeCell ref="V12:V13"/>
    <mergeCell ref="W12:W13"/>
    <mergeCell ref="X12:X13"/>
    <mergeCell ref="Y12:Y13"/>
    <mergeCell ref="Z12:Z13"/>
    <mergeCell ref="AA12:AA13"/>
    <mergeCell ref="P12:P13"/>
    <mergeCell ref="Q12:Q13"/>
    <mergeCell ref="U14:U15"/>
    <mergeCell ref="V14:V15"/>
    <mergeCell ref="W14:W15"/>
    <mergeCell ref="X14:X15"/>
    <mergeCell ref="J14:J15"/>
    <mergeCell ref="K14:K15"/>
    <mergeCell ref="L14:L15"/>
    <mergeCell ref="P14:P15"/>
    <mergeCell ref="Q14:Q15"/>
    <mergeCell ref="R14:R15"/>
    <mergeCell ref="AK14:AK15"/>
    <mergeCell ref="P16:P17"/>
    <mergeCell ref="Q16:Q17"/>
    <mergeCell ref="R16:R17"/>
    <mergeCell ref="S16:S17"/>
    <mergeCell ref="T16:T17"/>
    <mergeCell ref="U16:U17"/>
    <mergeCell ref="V16:V17"/>
    <mergeCell ref="W16:W17"/>
    <mergeCell ref="X16:X17"/>
    <mergeCell ref="AE14:AE15"/>
    <mergeCell ref="AF14:AF15"/>
    <mergeCell ref="AG14:AG15"/>
    <mergeCell ref="AH14:AH15"/>
    <mergeCell ref="AI14:AI15"/>
    <mergeCell ref="AJ14:AJ15"/>
    <mergeCell ref="Y14:Y15"/>
    <mergeCell ref="Z14:Z15"/>
    <mergeCell ref="AA14:AA15"/>
    <mergeCell ref="AB14:AB15"/>
    <mergeCell ref="AC14:AC15"/>
    <mergeCell ref="AD14:AD15"/>
    <mergeCell ref="S14:S15"/>
    <mergeCell ref="T14:T15"/>
    <mergeCell ref="AK16:AK17"/>
    <mergeCell ref="D17:D18"/>
    <mergeCell ref="E17:E18"/>
    <mergeCell ref="F17:F18"/>
    <mergeCell ref="G17:G18"/>
    <mergeCell ref="H17:H18"/>
    <mergeCell ref="I17:I18"/>
    <mergeCell ref="J17:J18"/>
    <mergeCell ref="K17:K18"/>
    <mergeCell ref="L17:L18"/>
    <mergeCell ref="AE16:AE17"/>
    <mergeCell ref="AF16:AF17"/>
    <mergeCell ref="AG16:AG17"/>
    <mergeCell ref="AH16:AH17"/>
    <mergeCell ref="AI16:AI17"/>
    <mergeCell ref="AJ16:AJ17"/>
    <mergeCell ref="Y16:Y17"/>
    <mergeCell ref="Z16:Z17"/>
    <mergeCell ref="AA16:AA17"/>
    <mergeCell ref="AB16:AB17"/>
    <mergeCell ref="AC16:AC17"/>
    <mergeCell ref="AD16:AD17"/>
    <mergeCell ref="J20:J21"/>
    <mergeCell ref="K20:K21"/>
    <mergeCell ref="L20:L21"/>
    <mergeCell ref="P20:P21"/>
    <mergeCell ref="Q20:Q21"/>
    <mergeCell ref="R20:R21"/>
    <mergeCell ref="D20:D21"/>
    <mergeCell ref="E20:E21"/>
    <mergeCell ref="F20:F21"/>
    <mergeCell ref="G20:G21"/>
    <mergeCell ref="H20:H21"/>
    <mergeCell ref="I20:I21"/>
    <mergeCell ref="Y20:Y21"/>
    <mergeCell ref="P22:P23"/>
    <mergeCell ref="Q22:Q23"/>
    <mergeCell ref="R22:R23"/>
    <mergeCell ref="S22:S23"/>
    <mergeCell ref="T22:T23"/>
    <mergeCell ref="U22:U23"/>
    <mergeCell ref="V22:V23"/>
    <mergeCell ref="W22:W23"/>
    <mergeCell ref="X22:X23"/>
    <mergeCell ref="S20:S21"/>
    <mergeCell ref="T20:T21"/>
    <mergeCell ref="U20:U21"/>
    <mergeCell ref="V20:V21"/>
    <mergeCell ref="W20:W21"/>
    <mergeCell ref="X20:X21"/>
    <mergeCell ref="R24:R25"/>
    <mergeCell ref="S24:S25"/>
    <mergeCell ref="T24:T25"/>
    <mergeCell ref="U24:U25"/>
    <mergeCell ref="Y22:Y23"/>
    <mergeCell ref="D23:D24"/>
    <mergeCell ref="E23:E24"/>
    <mergeCell ref="F23:F24"/>
    <mergeCell ref="G23:G24"/>
    <mergeCell ref="H23:H24"/>
    <mergeCell ref="I23:I24"/>
    <mergeCell ref="J23:J24"/>
    <mergeCell ref="K23:K24"/>
    <mergeCell ref="L23:L24"/>
    <mergeCell ref="AH24:AH25"/>
    <mergeCell ref="AI24:AI25"/>
    <mergeCell ref="AJ24:AJ25"/>
    <mergeCell ref="AK24:AK25"/>
    <mergeCell ref="D26:D27"/>
    <mergeCell ref="E26:E27"/>
    <mergeCell ref="F26:F27"/>
    <mergeCell ref="G26:G27"/>
    <mergeCell ref="H26:H27"/>
    <mergeCell ref="I26:I27"/>
    <mergeCell ref="AB24:AB25"/>
    <mergeCell ref="AC24:AC25"/>
    <mergeCell ref="AD24:AD25"/>
    <mergeCell ref="AE24:AE25"/>
    <mergeCell ref="AF24:AF25"/>
    <mergeCell ref="AG24:AG25"/>
    <mergeCell ref="V24:V25"/>
    <mergeCell ref="W24:W25"/>
    <mergeCell ref="X24:X25"/>
    <mergeCell ref="Y24:Y25"/>
    <mergeCell ref="Z24:Z25"/>
    <mergeCell ref="AA24:AA25"/>
    <mergeCell ref="P24:P25"/>
    <mergeCell ref="Q24:Q25"/>
    <mergeCell ref="U26:U27"/>
    <mergeCell ref="V26:V27"/>
    <mergeCell ref="W26:W27"/>
    <mergeCell ref="X26:X27"/>
    <mergeCell ref="J26:J27"/>
    <mergeCell ref="K26:K27"/>
    <mergeCell ref="L26:L27"/>
    <mergeCell ref="P26:P27"/>
    <mergeCell ref="Q26:Q27"/>
    <mergeCell ref="R26:R27"/>
    <mergeCell ref="AK26:AK27"/>
    <mergeCell ref="P28:P29"/>
    <mergeCell ref="Q28:Q29"/>
    <mergeCell ref="R28:R29"/>
    <mergeCell ref="S28:S29"/>
    <mergeCell ref="T28:T29"/>
    <mergeCell ref="U28:U29"/>
    <mergeCell ref="V28:V29"/>
    <mergeCell ref="W28:W29"/>
    <mergeCell ref="X28:X29"/>
    <mergeCell ref="AE26:AE27"/>
    <mergeCell ref="AF26:AF27"/>
    <mergeCell ref="AG26:AG27"/>
    <mergeCell ref="AH26:AH27"/>
    <mergeCell ref="AI26:AI27"/>
    <mergeCell ref="AJ26:AJ27"/>
    <mergeCell ref="Y26:Y27"/>
    <mergeCell ref="Z26:Z27"/>
    <mergeCell ref="AA26:AA27"/>
    <mergeCell ref="AB26:AB27"/>
    <mergeCell ref="AC26:AC27"/>
    <mergeCell ref="AD26:AD27"/>
    <mergeCell ref="S26:S27"/>
    <mergeCell ref="T26:T27"/>
    <mergeCell ref="AK28:AK29"/>
    <mergeCell ref="D29:D30"/>
    <mergeCell ref="E29:E30"/>
    <mergeCell ref="F29:F30"/>
    <mergeCell ref="G29:G30"/>
    <mergeCell ref="H29:H30"/>
    <mergeCell ref="I29:I30"/>
    <mergeCell ref="J29:J30"/>
    <mergeCell ref="K29:K30"/>
    <mergeCell ref="L29:L30"/>
    <mergeCell ref="AE28:AE29"/>
    <mergeCell ref="AF28:AF29"/>
    <mergeCell ref="AG28:AG29"/>
    <mergeCell ref="AH28:AH29"/>
    <mergeCell ref="AI28:AI29"/>
    <mergeCell ref="AJ28:AJ29"/>
    <mergeCell ref="Y28:Y29"/>
    <mergeCell ref="Z28:Z29"/>
    <mergeCell ref="AA28:AA29"/>
    <mergeCell ref="AB28:AB29"/>
    <mergeCell ref="AC28:AC29"/>
    <mergeCell ref="AD28:AD29"/>
    <mergeCell ref="J35:J36"/>
    <mergeCell ref="K35:K36"/>
    <mergeCell ref="L35:L36"/>
    <mergeCell ref="P36:T36"/>
    <mergeCell ref="J32:J33"/>
    <mergeCell ref="K32:K33"/>
    <mergeCell ref="L32:L33"/>
    <mergeCell ref="P33:T33"/>
    <mergeCell ref="D35:D36"/>
    <mergeCell ref="E35:E36"/>
    <mergeCell ref="F35:F36"/>
    <mergeCell ref="G35:G36"/>
    <mergeCell ref="H35:H36"/>
    <mergeCell ref="I35:I36"/>
    <mergeCell ref="D32:D33"/>
    <mergeCell ref="E32:E33"/>
    <mergeCell ref="F32:F33"/>
    <mergeCell ref="G32:G33"/>
    <mergeCell ref="H32:H33"/>
    <mergeCell ref="I32:I33"/>
  </mergeCells>
  <conditionalFormatting sqref="G8:G9">
    <cfRule type="expression" dxfId="350" priority="22" stopIfTrue="1">
      <formula>F8="P"</formula>
    </cfRule>
    <cfRule type="expression" dxfId="349" priority="23" stopIfTrue="1">
      <formula>F8="E"</formula>
    </cfRule>
    <cfRule type="expression" dxfId="348" priority="24" stopIfTrue="1">
      <formula>F8="G"</formula>
    </cfRule>
  </conditionalFormatting>
  <conditionalFormatting sqref="G11:G12">
    <cfRule type="expression" dxfId="347" priority="8" stopIfTrue="1">
      <formula>F11="E"</formula>
    </cfRule>
    <cfRule type="expression" dxfId="346" priority="7" stopIfTrue="1">
      <formula>F11="P"</formula>
    </cfRule>
    <cfRule type="expression" dxfId="345" priority="9" stopIfTrue="1">
      <formula>F11="G"</formula>
    </cfRule>
  </conditionalFormatting>
  <conditionalFormatting sqref="G14:G15">
    <cfRule type="expression" dxfId="344" priority="4" stopIfTrue="1">
      <formula>F14="P"</formula>
    </cfRule>
    <cfRule type="expression" dxfId="343" priority="5" stopIfTrue="1">
      <formula>F14="E"</formula>
    </cfRule>
    <cfRule type="expression" dxfId="342" priority="6" stopIfTrue="1">
      <formula>F14="G"</formula>
    </cfRule>
  </conditionalFormatting>
  <conditionalFormatting sqref="G17:G18">
    <cfRule type="expression" dxfId="341" priority="2" stopIfTrue="1">
      <formula>F17="E"</formula>
    </cfRule>
    <cfRule type="expression" dxfId="340" priority="3" stopIfTrue="1">
      <formula>F17="G"</formula>
    </cfRule>
    <cfRule type="expression" dxfId="339" priority="1" stopIfTrue="1">
      <formula>F17="P"</formula>
    </cfRule>
  </conditionalFormatting>
  <conditionalFormatting sqref="G20:G21">
    <cfRule type="expression" dxfId="338" priority="59" stopIfTrue="1">
      <formula>F20="E"</formula>
    </cfRule>
    <cfRule type="expression" dxfId="337" priority="58" stopIfTrue="1">
      <formula>F20="P"</formula>
    </cfRule>
    <cfRule type="expression" dxfId="336" priority="60" stopIfTrue="1">
      <formula>F20="G"</formula>
    </cfRule>
  </conditionalFormatting>
  <conditionalFormatting sqref="G23:G24">
    <cfRule type="expression" dxfId="335" priority="38" stopIfTrue="1">
      <formula>F23="E"</formula>
    </cfRule>
    <cfRule type="expression" dxfId="334" priority="37" stopIfTrue="1">
      <formula>F23="P"</formula>
    </cfRule>
    <cfRule type="expression" dxfId="333" priority="39" stopIfTrue="1">
      <formula>F23="G"</formula>
    </cfRule>
  </conditionalFormatting>
  <conditionalFormatting sqref="G26:G27">
    <cfRule type="expression" dxfId="332" priority="34" stopIfTrue="1">
      <formula>F26="P"</formula>
    </cfRule>
    <cfRule type="expression" dxfId="331" priority="35" stopIfTrue="1">
      <formula>F26="E"</formula>
    </cfRule>
    <cfRule type="expression" dxfId="330" priority="36" stopIfTrue="1">
      <formula>F26="G"</formula>
    </cfRule>
  </conditionalFormatting>
  <conditionalFormatting sqref="G29:G30">
    <cfRule type="expression" dxfId="329" priority="32" stopIfTrue="1">
      <formula>F29="E"</formula>
    </cfRule>
    <cfRule type="expression" dxfId="328" priority="31" stopIfTrue="1">
      <formula>F29="P"</formula>
    </cfRule>
    <cfRule type="expression" dxfId="327" priority="33" stopIfTrue="1">
      <formula>F29="G"</formula>
    </cfRule>
  </conditionalFormatting>
  <conditionalFormatting sqref="G32:G33">
    <cfRule type="expression" dxfId="326" priority="30" stopIfTrue="1">
      <formula>F32="G"</formula>
    </cfRule>
    <cfRule type="expression" dxfId="325" priority="29" stopIfTrue="1">
      <formula>F32="E"</formula>
    </cfRule>
    <cfRule type="expression" dxfId="324" priority="28" stopIfTrue="1">
      <formula>F32="P"</formula>
    </cfRule>
  </conditionalFormatting>
  <conditionalFormatting sqref="G35:G36">
    <cfRule type="expression" dxfId="323" priority="25" stopIfTrue="1">
      <formula>F35="P"</formula>
    </cfRule>
    <cfRule type="expression" dxfId="322" priority="26" stopIfTrue="1">
      <formula>F35="E"</formula>
    </cfRule>
    <cfRule type="expression" dxfId="321" priority="27" stopIfTrue="1">
      <formula>F35="G"</formula>
    </cfRule>
  </conditionalFormatting>
  <conditionalFormatting sqref="I8:I9">
    <cfRule type="expression" dxfId="320" priority="10" stopIfTrue="1">
      <formula>J8="P"</formula>
    </cfRule>
    <cfRule type="expression" dxfId="319" priority="11" stopIfTrue="1">
      <formula>J8="E"</formula>
    </cfRule>
    <cfRule type="expression" dxfId="318" priority="12" stopIfTrue="1">
      <formula>J8="G"</formula>
    </cfRule>
  </conditionalFormatting>
  <conditionalFormatting sqref="I11:I12">
    <cfRule type="expression" dxfId="317" priority="13" stopIfTrue="1">
      <formula>J11="P"</formula>
    </cfRule>
    <cfRule type="expression" dxfId="316" priority="14" stopIfTrue="1">
      <formula>J11="E"</formula>
    </cfRule>
    <cfRule type="expression" dxfId="315" priority="15" stopIfTrue="1">
      <formula>J11="G"</formula>
    </cfRule>
  </conditionalFormatting>
  <conditionalFormatting sqref="I14:I15">
    <cfRule type="expression" dxfId="314" priority="16" stopIfTrue="1">
      <formula>J14="P"</formula>
    </cfRule>
    <cfRule type="expression" dxfId="313" priority="17" stopIfTrue="1">
      <formula>J14="E"</formula>
    </cfRule>
    <cfRule type="expression" dxfId="312" priority="18" stopIfTrue="1">
      <formula>J14="G"</formula>
    </cfRule>
  </conditionalFormatting>
  <conditionalFormatting sqref="I17:I18">
    <cfRule type="expression" dxfId="311" priority="19" stopIfTrue="1">
      <formula>J17="P"</formula>
    </cfRule>
    <cfRule type="expression" dxfId="310" priority="20" stopIfTrue="1">
      <formula>J17="E"</formula>
    </cfRule>
    <cfRule type="expression" dxfId="309" priority="21" stopIfTrue="1">
      <formula>J17="G"</formula>
    </cfRule>
  </conditionalFormatting>
  <conditionalFormatting sqref="I20:I21">
    <cfRule type="expression" dxfId="308" priority="45" stopIfTrue="1">
      <formula>J20="G"</formula>
    </cfRule>
    <cfRule type="expression" dxfId="307" priority="43" stopIfTrue="1">
      <formula>J20="P"</formula>
    </cfRule>
    <cfRule type="expression" dxfId="306" priority="44" stopIfTrue="1">
      <formula>J20="E"</formula>
    </cfRule>
  </conditionalFormatting>
  <conditionalFormatting sqref="I23:I24">
    <cfRule type="expression" dxfId="305" priority="47" stopIfTrue="1">
      <formula>J23="E"</formula>
    </cfRule>
    <cfRule type="expression" dxfId="304" priority="48" stopIfTrue="1">
      <formula>J23="G"</formula>
    </cfRule>
    <cfRule type="expression" dxfId="303" priority="46" stopIfTrue="1">
      <formula>J23="P"</formula>
    </cfRule>
  </conditionalFormatting>
  <conditionalFormatting sqref="I26:I27">
    <cfRule type="expression" dxfId="302" priority="49" stopIfTrue="1">
      <formula>J26="P"</formula>
    </cfRule>
    <cfRule type="expression" dxfId="301" priority="50" stopIfTrue="1">
      <formula>J26="E"</formula>
    </cfRule>
    <cfRule type="expression" dxfId="300" priority="51" stopIfTrue="1">
      <formula>J26="G"</formula>
    </cfRule>
  </conditionalFormatting>
  <conditionalFormatting sqref="I29:I30">
    <cfRule type="expression" dxfId="299" priority="52" stopIfTrue="1">
      <formula>J29="P"</formula>
    </cfRule>
    <cfRule type="expression" dxfId="298" priority="54" stopIfTrue="1">
      <formula>J29="G"</formula>
    </cfRule>
    <cfRule type="expression" dxfId="297" priority="53" stopIfTrue="1">
      <formula>J29="E"</formula>
    </cfRule>
  </conditionalFormatting>
  <conditionalFormatting sqref="I32:I33">
    <cfRule type="expression" dxfId="296" priority="56" stopIfTrue="1">
      <formula>J32="E"</formula>
    </cfRule>
    <cfRule type="expression" dxfId="295" priority="57" stopIfTrue="1">
      <formula>J32="G"</formula>
    </cfRule>
    <cfRule type="expression" dxfId="294" priority="55" stopIfTrue="1">
      <formula>J32="P"</formula>
    </cfRule>
  </conditionalFormatting>
  <conditionalFormatting sqref="I35:I36">
    <cfRule type="expression" dxfId="293" priority="41" stopIfTrue="1">
      <formula>J35="E"</formula>
    </cfRule>
    <cfRule type="expression" dxfId="292" priority="42" stopIfTrue="1">
      <formula>J35="G"</formula>
    </cfRule>
    <cfRule type="expression" dxfId="291" priority="40" stopIfTrue="1">
      <formula>J35="P"</formula>
    </cfRule>
  </conditionalFormatting>
  <printOptions verticalCentered="1"/>
  <pageMargins left="0.70866141732283472" right="0.70866141732283472" top="0.74803149606299213" bottom="0.74803149606299213" header="0.31496062992125984" footer="0.31496062992125984"/>
  <pageSetup scale="55" fitToWidth="0" fitToHeight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CA27E-18DC-4795-BEEA-A3FFCCFCB73A}">
  <sheetPr>
    <tabColor rgb="FFFFC000"/>
    <pageSetUpPr fitToPage="1"/>
  </sheetPr>
  <dimension ref="A1:AI59"/>
  <sheetViews>
    <sheetView tabSelected="1" zoomScale="70" zoomScaleNormal="70" workbookViewId="0">
      <selection sqref="A1:V34"/>
    </sheetView>
  </sheetViews>
  <sheetFormatPr baseColWidth="10" defaultColWidth="11.44140625" defaultRowHeight="21" x14ac:dyDescent="0.4"/>
  <cols>
    <col min="1" max="1" width="13.109375" style="168" customWidth="1"/>
    <col min="2" max="2" width="43.21875" style="3" customWidth="1"/>
    <col min="3" max="3" width="18.33203125" style="3" customWidth="1"/>
    <col min="4" max="4" width="43.88671875" style="3" customWidth="1"/>
    <col min="5" max="6" width="6.109375" style="3" customWidth="1"/>
    <col min="7" max="7" width="43.88671875" style="3" customWidth="1"/>
    <col min="8" max="8" width="37" style="3" customWidth="1"/>
    <col min="9" max="9" width="23.21875" style="3" customWidth="1"/>
    <col min="10" max="10" width="0.6640625" style="3" customWidth="1"/>
    <col min="11" max="11" width="8.33203125" style="3" customWidth="1"/>
    <col min="12" max="12" width="43.88671875" style="3" customWidth="1"/>
    <col min="13" max="21" width="8.21875" style="3" customWidth="1"/>
    <col min="22" max="22" width="3.5546875" style="3" customWidth="1"/>
    <col min="23" max="16384" width="11.44140625" style="3"/>
  </cols>
  <sheetData>
    <row r="1" spans="1:22" ht="45.6" customHeight="1" x14ac:dyDescent="0.85">
      <c r="A1" s="355" t="str">
        <f>+'GRUPOS PRE JUVENIL'!D1</f>
        <v>XVIII Festival Nacional de Fútbol Infantil</v>
      </c>
      <c r="B1" s="355"/>
      <c r="C1" s="355"/>
      <c r="D1" s="355"/>
      <c r="E1" s="355"/>
      <c r="F1" s="355"/>
      <c r="G1" s="355"/>
      <c r="H1" s="355"/>
      <c r="I1" s="355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</row>
    <row r="2" spans="1:22" ht="39.6" customHeight="1" x14ac:dyDescent="0.55000000000000004">
      <c r="A2" s="356" t="str">
        <f>+'GRUPOS PRE JUVENIL'!D2</f>
        <v>“COPA SOCCER MELGAR"</v>
      </c>
      <c r="B2" s="356"/>
      <c r="C2" s="356"/>
      <c r="D2" s="356"/>
      <c r="E2" s="356"/>
      <c r="F2" s="356"/>
      <c r="G2" s="356"/>
      <c r="H2" s="356"/>
      <c r="I2" s="356"/>
      <c r="J2" s="356"/>
      <c r="K2" s="228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</row>
    <row r="3" spans="1:22" ht="39.6" customHeight="1" x14ac:dyDescent="0.55000000000000004">
      <c r="A3" s="357" t="str">
        <f>+'GRUPOS PRE JUVENIL'!D3</f>
        <v>NACIDOS 2016 2017</v>
      </c>
      <c r="B3" s="357"/>
      <c r="C3" s="357"/>
      <c r="D3" s="357"/>
      <c r="E3" s="357"/>
      <c r="F3" s="357"/>
      <c r="G3" s="357"/>
      <c r="H3" s="357"/>
      <c r="I3" s="357"/>
      <c r="J3" s="167"/>
      <c r="K3" s="167"/>
      <c r="L3" s="167"/>
      <c r="M3" s="167"/>
      <c r="N3" s="167"/>
      <c r="O3" s="167"/>
      <c r="P3" s="167"/>
      <c r="Q3" s="167"/>
      <c r="R3" s="167"/>
      <c r="S3" s="167"/>
      <c r="T3" s="167"/>
      <c r="U3" s="167"/>
      <c r="V3" s="167"/>
    </row>
    <row r="4" spans="1:22" ht="22.8" x14ac:dyDescent="0.4">
      <c r="A4" s="358" t="str">
        <f>+'GRUPOS PRE JUVENIL'!D4</f>
        <v>SEPTIEMBRE 28 Y 29 DEL 2024</v>
      </c>
      <c r="B4" s="358"/>
      <c r="C4" s="358"/>
      <c r="D4" s="358"/>
      <c r="E4" s="358"/>
      <c r="F4" s="358"/>
      <c r="G4" s="358"/>
      <c r="H4" s="358"/>
      <c r="I4" s="358"/>
      <c r="J4" s="168"/>
      <c r="K4" s="168"/>
      <c r="L4" s="168"/>
      <c r="M4" s="168"/>
      <c r="N4" s="168"/>
      <c r="O4" s="168"/>
      <c r="P4" s="168"/>
      <c r="Q4" s="168"/>
      <c r="R4" s="168"/>
      <c r="S4" s="168"/>
      <c r="T4" s="168"/>
      <c r="U4" s="168"/>
      <c r="V4" s="168"/>
    </row>
    <row r="5" spans="1:22" x14ac:dyDescent="0.4">
      <c r="A5" s="359" t="s">
        <v>55</v>
      </c>
      <c r="B5" s="359"/>
      <c r="C5" s="359"/>
      <c r="D5" s="359"/>
      <c r="E5" s="359"/>
      <c r="F5" s="359"/>
      <c r="G5" s="359"/>
      <c r="H5" s="359"/>
      <c r="I5" s="359"/>
      <c r="J5" s="168"/>
      <c r="K5" s="168"/>
      <c r="L5" s="168"/>
      <c r="M5" s="168"/>
      <c r="N5" s="168"/>
      <c r="O5" s="168"/>
      <c r="P5" s="168"/>
      <c r="Q5" s="168"/>
      <c r="R5" s="168"/>
      <c r="S5" s="168"/>
      <c r="T5" s="168"/>
      <c r="U5" s="168"/>
      <c r="V5" s="168"/>
    </row>
    <row r="6" spans="1:22" ht="36" customHeight="1" x14ac:dyDescent="0.3">
      <c r="A6"/>
      <c r="B6" s="354" t="s">
        <v>137</v>
      </c>
      <c r="C6" s="354"/>
      <c r="D6" s="354"/>
      <c r="E6" s="354"/>
      <c r="F6" s="354"/>
      <c r="G6" s="354"/>
      <c r="H6" s="354"/>
      <c r="I6" s="354"/>
      <c r="L6" s="230" t="str">
        <f>+'GRUPO A'!P8</f>
        <v>GRUPO A</v>
      </c>
      <c r="M6" s="231" t="str">
        <f>+'GRUPO A'!Q8</f>
        <v>Pts.</v>
      </c>
      <c r="N6" s="231" t="str">
        <f>+'GRUPO A'!R8</f>
        <v>PJ</v>
      </c>
      <c r="O6" s="231" t="str">
        <f>+'GRUPO A'!S8</f>
        <v>Gan.</v>
      </c>
      <c r="P6" s="231" t="str">
        <f>+'GRUPO A'!T8</f>
        <v>Emp.</v>
      </c>
      <c r="Q6" s="231" t="str">
        <f>+'GRUPO A'!U8</f>
        <v>Per.</v>
      </c>
      <c r="R6" s="231" t="str">
        <f>+'GRUPO A'!V8</f>
        <v>GF</v>
      </c>
      <c r="S6" s="231" t="str">
        <f>+'GRUPO A'!W8</f>
        <v>GC</v>
      </c>
      <c r="T6" s="231" t="str">
        <f>+'GRUPO A'!X8</f>
        <v>Dif.</v>
      </c>
      <c r="U6" s="231" t="str">
        <f>+'GRUPO A'!Y8</f>
        <v>Tj</v>
      </c>
    </row>
    <row r="7" spans="1:22" ht="42" customHeight="1" x14ac:dyDescent="0.4">
      <c r="B7" s="171" t="s">
        <v>56</v>
      </c>
      <c r="C7" s="171" t="s">
        <v>53</v>
      </c>
      <c r="D7" s="171" t="s">
        <v>54</v>
      </c>
      <c r="E7" s="361" t="s">
        <v>57</v>
      </c>
      <c r="F7" s="361"/>
      <c r="G7" s="171" t="s">
        <v>54</v>
      </c>
      <c r="H7" s="171" t="s">
        <v>58</v>
      </c>
      <c r="I7" s="172" t="s">
        <v>69</v>
      </c>
      <c r="L7" s="232" t="str">
        <f>+'GRUPO A'!P10</f>
        <v xml:space="preserve">  1)  TEMPLO DEL FÚTBOL</v>
      </c>
      <c r="M7" s="224">
        <f>+'GRUPO A'!Q10</f>
        <v>9</v>
      </c>
      <c r="N7" s="224">
        <f>+'GRUPO A'!R10</f>
        <v>3</v>
      </c>
      <c r="O7" s="224">
        <f>+'GRUPO A'!S10</f>
        <v>3</v>
      </c>
      <c r="P7" s="224">
        <f>+'GRUPO A'!T10</f>
        <v>0</v>
      </c>
      <c r="Q7" s="224">
        <f>+'GRUPO A'!U10</f>
        <v>0</v>
      </c>
      <c r="R7" s="224">
        <f>+'GRUPO A'!V10</f>
        <v>9</v>
      </c>
      <c r="S7" s="224">
        <f>+'GRUPO A'!W10</f>
        <v>2</v>
      </c>
      <c r="T7" s="224">
        <f>+'GRUPO A'!X10</f>
        <v>7</v>
      </c>
      <c r="U7" s="224">
        <f>+'GRUPO A'!Y10</f>
        <v>0</v>
      </c>
    </row>
    <row r="8" spans="1:22" ht="49.2" customHeight="1" x14ac:dyDescent="0.3">
      <c r="A8" s="229">
        <v>45563</v>
      </c>
      <c r="B8" s="256" t="s">
        <v>155</v>
      </c>
      <c r="C8" s="238">
        <v>0.35416666666666669</v>
      </c>
      <c r="D8" s="224" t="str">
        <f>+'GRUPO A'!E17</f>
        <v>BLUEMARTIN F.C .</v>
      </c>
      <c r="E8" s="227">
        <f>+'GRUPO A'!G17</f>
        <v>2</v>
      </c>
      <c r="F8" s="227">
        <f>+'GRUPO A'!I17</f>
        <v>4</v>
      </c>
      <c r="G8" s="224" t="str">
        <f>+'GRUPO A'!K17</f>
        <v>TEMPLO DEL FÚTBOL</v>
      </c>
      <c r="H8" s="229" t="str">
        <f>+'GRUPO A'!B4</f>
        <v>GRUPO A</v>
      </c>
      <c r="I8" s="224" t="str">
        <f t="shared" ref="I8:I25" si="0">+$A$3</f>
        <v>NACIDOS 2016 2017</v>
      </c>
      <c r="L8" s="232" t="str">
        <f>+'GRUPO A'!P12</f>
        <v xml:space="preserve">  2)  BLUEMARTIN F.C .</v>
      </c>
      <c r="M8" s="224">
        <f>+'GRUPO A'!Q12</f>
        <v>3</v>
      </c>
      <c r="N8" s="224">
        <f>+'GRUPO A'!R12</f>
        <v>3</v>
      </c>
      <c r="O8" s="224">
        <f>+'GRUPO A'!S12</f>
        <v>1</v>
      </c>
      <c r="P8" s="224">
        <f>+'GRUPO A'!T12</f>
        <v>0</v>
      </c>
      <c r="Q8" s="224">
        <f>+'GRUPO A'!U12</f>
        <v>2</v>
      </c>
      <c r="R8" s="224">
        <f>+'GRUPO A'!V12</f>
        <v>4</v>
      </c>
      <c r="S8" s="224">
        <f>+'GRUPO A'!W12</f>
        <v>6</v>
      </c>
      <c r="T8" s="224">
        <f>+'GRUPO A'!X12</f>
        <v>-2</v>
      </c>
      <c r="U8" s="224">
        <f>+'GRUPO A'!Y12</f>
        <v>0</v>
      </c>
    </row>
    <row r="9" spans="1:22" ht="49.2" customHeight="1" x14ac:dyDescent="0.3">
      <c r="A9" s="229">
        <v>45563</v>
      </c>
      <c r="B9" s="256" t="s">
        <v>155</v>
      </c>
      <c r="C9" s="238">
        <v>0.40277777777777779</v>
      </c>
      <c r="D9" s="223" t="str">
        <f>+'GRUPO A'!E20</f>
        <v>CLUB REAL IBAGUE F.C</v>
      </c>
      <c r="E9" s="226">
        <f>+'GRUPO A'!G20</f>
        <v>0</v>
      </c>
      <c r="F9" s="226">
        <f>+'GRUPO A'!I20</f>
        <v>3</v>
      </c>
      <c r="G9" s="223" t="str">
        <f>+'GRUPO A'!K20</f>
        <v>ATHLETIC MELGAR</v>
      </c>
      <c r="H9" s="229" t="s">
        <v>79</v>
      </c>
      <c r="I9" s="224" t="str">
        <f>+$A$3</f>
        <v>NACIDOS 2016 2017</v>
      </c>
      <c r="L9" s="232" t="str">
        <f>+'GRUPO A'!P14</f>
        <v xml:space="preserve">  3)  CLUB REAL IBAGUE F.C</v>
      </c>
      <c r="M9" s="224">
        <f>+'GRUPO A'!Q14</f>
        <v>0</v>
      </c>
      <c r="N9" s="224">
        <f>+'GRUPO A'!R14</f>
        <v>3</v>
      </c>
      <c r="O9" s="224">
        <f>+'GRUPO A'!S14</f>
        <v>0</v>
      </c>
      <c r="P9" s="224">
        <f>+'GRUPO A'!T14</f>
        <v>0</v>
      </c>
      <c r="Q9" s="224">
        <f>+'GRUPO A'!U14</f>
        <v>3</v>
      </c>
      <c r="R9" s="224">
        <f>+'GRUPO A'!V14</f>
        <v>0</v>
      </c>
      <c r="S9" s="224">
        <f>+'GRUPO A'!W14</f>
        <v>7</v>
      </c>
      <c r="T9" s="224">
        <f>+'GRUPO A'!X14</f>
        <v>-7</v>
      </c>
      <c r="U9" s="224">
        <f>+'GRUPO A'!Y14</f>
        <v>0</v>
      </c>
    </row>
    <row r="10" spans="1:22" ht="49.2" customHeight="1" x14ac:dyDescent="0.4">
      <c r="A10" s="229">
        <v>45563</v>
      </c>
      <c r="B10" s="256" t="s">
        <v>155</v>
      </c>
      <c r="C10" s="237">
        <v>0.44444444444444442</v>
      </c>
      <c r="D10" s="224" t="str">
        <f>+'GRUPO B'!E17</f>
        <v>CLUB CAMPESTRE IBAGUE</v>
      </c>
      <c r="E10" s="227">
        <f>+'GRUPO B'!G17</f>
        <v>1</v>
      </c>
      <c r="F10" s="227">
        <f>+'GRUPO B'!I17</f>
        <v>1</v>
      </c>
      <c r="G10" s="224" t="str">
        <f>+'GRUPO B'!K17</f>
        <v>CENTAUROS DEL ARIARI</v>
      </c>
      <c r="H10" s="229" t="str">
        <f>+'GRUPO B'!B4</f>
        <v>GRUPO B</v>
      </c>
      <c r="I10" s="224" t="str">
        <f t="shared" si="0"/>
        <v>NACIDOS 2016 2017</v>
      </c>
      <c r="L10" s="220"/>
      <c r="M10" s="220"/>
      <c r="N10" s="220"/>
      <c r="O10" s="220"/>
      <c r="P10" s="220"/>
      <c r="Q10" s="220"/>
      <c r="R10" s="220"/>
      <c r="S10" s="220"/>
      <c r="T10" s="220"/>
      <c r="U10" s="220"/>
    </row>
    <row r="11" spans="1:22" ht="49.2" customHeight="1" x14ac:dyDescent="0.3">
      <c r="A11" s="229">
        <v>45563</v>
      </c>
      <c r="B11" s="257" t="s">
        <v>161</v>
      </c>
      <c r="C11" s="238">
        <v>0.45833333333333331</v>
      </c>
      <c r="D11" s="223" t="str">
        <f>+'GRUPO C'!E29</f>
        <v>NOVATOS F. C.</v>
      </c>
      <c r="E11" s="226">
        <f>+'GRUPO C'!G29</f>
        <v>1</v>
      </c>
      <c r="F11" s="226">
        <f>+'GRUPO C'!I29</f>
        <v>8</v>
      </c>
      <c r="G11" s="223" t="str">
        <f>+'GRUPO C'!K29</f>
        <v>FÚTBOL CLUB RENACER</v>
      </c>
      <c r="H11" s="229" t="s">
        <v>107</v>
      </c>
      <c r="I11" s="224" t="str">
        <f t="shared" si="0"/>
        <v>NACIDOS 2016 2017</v>
      </c>
      <c r="L11" s="233" t="str">
        <f>+'GRUPO B'!P6</f>
        <v>GRUPO B</v>
      </c>
      <c r="M11" s="234" t="str">
        <f>+'GRUPO B'!Q6</f>
        <v>Pts.</v>
      </c>
      <c r="N11" s="234" t="str">
        <f>+'GRUPO B'!R6</f>
        <v>PJ</v>
      </c>
      <c r="O11" s="234" t="str">
        <f>+'GRUPO B'!S6</f>
        <v>Gan.</v>
      </c>
      <c r="P11" s="234" t="str">
        <f>+'GRUPO B'!T6</f>
        <v>Emp.</v>
      </c>
      <c r="Q11" s="234" t="str">
        <f>+'GRUPO B'!U6</f>
        <v>Per.</v>
      </c>
      <c r="R11" s="234" t="str">
        <f>+'GRUPO B'!V6</f>
        <v>GF</v>
      </c>
      <c r="S11" s="234" t="str">
        <f>+'GRUPO B'!W6</f>
        <v>GC</v>
      </c>
      <c r="T11" s="234" t="str">
        <f>+'GRUPO B'!X6</f>
        <v>Dif.</v>
      </c>
      <c r="U11" s="234" t="str">
        <f>+'GRUPO B'!Y6</f>
        <v>Tj</v>
      </c>
    </row>
    <row r="12" spans="1:22" ht="49.2" customHeight="1" x14ac:dyDescent="0.3">
      <c r="A12" s="229">
        <v>45563</v>
      </c>
      <c r="B12" s="257" t="s">
        <v>161</v>
      </c>
      <c r="C12" s="237">
        <v>0.5</v>
      </c>
      <c r="D12" s="223" t="str">
        <f>+'GRUPO C'!E26</f>
        <v>CLUB LOS PAPETICOS</v>
      </c>
      <c r="E12" s="226">
        <f>+'GRUPO C'!G26</f>
        <v>0</v>
      </c>
      <c r="F12" s="226">
        <f>+'GRUPO C'!I26</f>
        <v>1</v>
      </c>
      <c r="G12" s="223" t="str">
        <f>+'GRUPO C'!K26</f>
        <v>EIFD TESOROS SPORTS</v>
      </c>
      <c r="H12" s="229" t="s">
        <v>107</v>
      </c>
      <c r="I12" s="224" t="str">
        <f t="shared" si="0"/>
        <v>NACIDOS 2016 2017</v>
      </c>
      <c r="L12" s="232" t="str">
        <f>+'GRUPO B'!P8</f>
        <v xml:space="preserve">  1)  CLUB CAMPESTRE IBAGUE</v>
      </c>
      <c r="M12" s="224">
        <f>+'GRUPO B'!Q8</f>
        <v>7</v>
      </c>
      <c r="N12" s="224">
        <f>+'GRUPO B'!R8</f>
        <v>3</v>
      </c>
      <c r="O12" s="224">
        <f>+'GRUPO B'!S8</f>
        <v>2</v>
      </c>
      <c r="P12" s="224">
        <f>+'GRUPO B'!T8</f>
        <v>1</v>
      </c>
      <c r="Q12" s="224">
        <f>+'GRUPO B'!U8</f>
        <v>0</v>
      </c>
      <c r="R12" s="224">
        <f>+'GRUPO B'!V8</f>
        <v>5</v>
      </c>
      <c r="S12" s="224">
        <f>+'GRUPO B'!W8</f>
        <v>2</v>
      </c>
      <c r="T12" s="224">
        <f>+'GRUPO B'!X8</f>
        <v>3</v>
      </c>
      <c r="U12" s="224">
        <f>+'GRUPO B'!Y8</f>
        <v>0</v>
      </c>
    </row>
    <row r="13" spans="1:22" ht="49.2" customHeight="1" x14ac:dyDescent="0.3">
      <c r="A13" s="229">
        <v>45563</v>
      </c>
      <c r="B13" s="256" t="s">
        <v>155</v>
      </c>
      <c r="C13" s="237">
        <v>0.60416666666666663</v>
      </c>
      <c r="D13" s="223" t="str">
        <f>+'GRUPO A'!E23</f>
        <v>BLUEMARTIN F.C .</v>
      </c>
      <c r="E13" s="226">
        <f>+'GRUPO A'!G23</f>
        <v>1</v>
      </c>
      <c r="F13" s="226">
        <f>+'GRUPO A'!I23</f>
        <v>0</v>
      </c>
      <c r="G13" s="223" t="str">
        <f>+'GRUPO A'!K23</f>
        <v>CLUB REAL IBAGUE F.C</v>
      </c>
      <c r="H13" s="229" t="str">
        <f>+H8</f>
        <v>GRUPO A</v>
      </c>
      <c r="I13" s="224" t="str">
        <f t="shared" si="0"/>
        <v>NACIDOS 2016 2017</v>
      </c>
      <c r="L13" s="232" t="str">
        <f>+'GRUPO B'!P10</f>
        <v xml:space="preserve">  2)  ATHLETIC MELGAR</v>
      </c>
      <c r="M13" s="224">
        <f>+'GRUPO B'!Q10</f>
        <v>6</v>
      </c>
      <c r="N13" s="224">
        <f>+'GRUPO B'!R10</f>
        <v>3</v>
      </c>
      <c r="O13" s="224">
        <f>+'GRUPO B'!S10</f>
        <v>2</v>
      </c>
      <c r="P13" s="224">
        <f>+'GRUPO B'!T10</f>
        <v>0</v>
      </c>
      <c r="Q13" s="224">
        <f>+'GRUPO B'!U10</f>
        <v>1</v>
      </c>
      <c r="R13" s="224">
        <f>+'GRUPO B'!V10</f>
        <v>4</v>
      </c>
      <c r="S13" s="224">
        <f>+'GRUPO B'!W10</f>
        <v>2</v>
      </c>
      <c r="T13" s="224">
        <f>+'GRUPO B'!X10</f>
        <v>2</v>
      </c>
      <c r="U13" s="224">
        <f>+'GRUPO B'!Y10</f>
        <v>0</v>
      </c>
    </row>
    <row r="14" spans="1:22" ht="49.2" customHeight="1" x14ac:dyDescent="0.3">
      <c r="A14" s="229">
        <v>45563</v>
      </c>
      <c r="B14" s="256" t="s">
        <v>155</v>
      </c>
      <c r="C14" s="237">
        <v>0.64583333333333337</v>
      </c>
      <c r="D14" s="224" t="str">
        <f>+'GRUPO B'!E23</f>
        <v>CLUB CAMPESTRE IBAGUE</v>
      </c>
      <c r="E14" s="227">
        <f>+'GRUPO B'!G23</f>
        <v>2</v>
      </c>
      <c r="F14" s="227">
        <f>+'GRUPO B'!I23</f>
        <v>0</v>
      </c>
      <c r="G14" s="224" t="str">
        <f>+'GRUPO B'!K23</f>
        <v>ATHLETIC MELGAR</v>
      </c>
      <c r="H14" s="229" t="str">
        <f>+H10</f>
        <v>GRUPO B</v>
      </c>
      <c r="I14" s="224" t="str">
        <f t="shared" si="0"/>
        <v>NACIDOS 2016 2017</v>
      </c>
      <c r="L14" s="232" t="str">
        <f>+'GRUPO B'!P12</f>
        <v xml:space="preserve">  3)  CENTAUROS DEL ARIARI</v>
      </c>
      <c r="M14" s="224">
        <f>+'GRUPO B'!Q12</f>
        <v>1</v>
      </c>
      <c r="N14" s="224">
        <f>+'GRUPO B'!R12</f>
        <v>3</v>
      </c>
      <c r="O14" s="224">
        <f>+'GRUPO B'!S12</f>
        <v>0</v>
      </c>
      <c r="P14" s="224">
        <f>+'GRUPO B'!T12</f>
        <v>1</v>
      </c>
      <c r="Q14" s="224">
        <f>+'GRUPO B'!U12</f>
        <v>2</v>
      </c>
      <c r="R14" s="224">
        <f>+'GRUPO B'!V12</f>
        <v>1</v>
      </c>
      <c r="S14" s="224">
        <f>+'GRUPO B'!W12</f>
        <v>4</v>
      </c>
      <c r="T14" s="224">
        <f>+'GRUPO B'!X12</f>
        <v>-3</v>
      </c>
      <c r="U14" s="224">
        <f>+'GRUPO B'!Y12</f>
        <v>0</v>
      </c>
    </row>
    <row r="15" spans="1:22" ht="49.2" customHeight="1" x14ac:dyDescent="0.4">
      <c r="A15" s="229">
        <v>45563</v>
      </c>
      <c r="B15" s="257" t="s">
        <v>161</v>
      </c>
      <c r="C15" s="238">
        <v>0.66666666666666663</v>
      </c>
      <c r="D15" s="224" t="str">
        <f>+'GRUPO C'!E20</f>
        <v>CLUB LOS PAPETICOS</v>
      </c>
      <c r="E15" s="227">
        <f>+'GRUPO C'!G20</f>
        <v>7</v>
      </c>
      <c r="F15" s="227">
        <f>+'GRUPO C'!I20</f>
        <v>0</v>
      </c>
      <c r="G15" s="224" t="str">
        <f>+'GRUPO C'!K20</f>
        <v>NOVATOS F. C.</v>
      </c>
      <c r="H15" s="229" t="s">
        <v>107</v>
      </c>
      <c r="I15" s="224" t="str">
        <f t="shared" si="0"/>
        <v>NACIDOS 2016 2017</v>
      </c>
      <c r="L15" s="220"/>
      <c r="M15" s="220"/>
      <c r="N15" s="220"/>
      <c r="O15" s="220"/>
      <c r="P15" s="220"/>
      <c r="Q15" s="220"/>
      <c r="R15" s="220"/>
      <c r="S15" s="220"/>
      <c r="T15" s="220"/>
      <c r="U15" s="220"/>
    </row>
    <row r="16" spans="1:22" ht="49.2" customHeight="1" x14ac:dyDescent="0.3">
      <c r="A16" s="229">
        <v>45563</v>
      </c>
      <c r="B16" s="256" t="s">
        <v>155</v>
      </c>
      <c r="C16" s="237">
        <v>0.69444444444444442</v>
      </c>
      <c r="D16" s="223" t="str">
        <f>+'GRUPO A'!E26</f>
        <v>TEMPLO DEL FÚTBOL</v>
      </c>
      <c r="E16" s="226">
        <f>+'GRUPO A'!G26</f>
        <v>2</v>
      </c>
      <c r="F16" s="226">
        <f>+'GRUPO A'!I26</f>
        <v>0</v>
      </c>
      <c r="G16" s="223" t="str">
        <f>+'GRUPO A'!K26</f>
        <v>CENTAUROS DEL ARIARI</v>
      </c>
      <c r="H16" s="229" t="s">
        <v>79</v>
      </c>
      <c r="I16" s="224" t="str">
        <f t="shared" si="0"/>
        <v>NACIDOS 2016 2017</v>
      </c>
      <c r="L16" s="235" t="str">
        <f>+'GRUPOS PRE JUVENIL'!I6</f>
        <v>GRUPO C</v>
      </c>
      <c r="M16" s="236" t="str">
        <f>+'GRUPO C'!Q8</f>
        <v>Pts.</v>
      </c>
      <c r="N16" s="236" t="str">
        <f>+'GRUPO C'!R8</f>
        <v>PJ</v>
      </c>
      <c r="O16" s="236" t="str">
        <f>+'GRUPO C'!S8</f>
        <v>Gan.</v>
      </c>
      <c r="P16" s="236" t="str">
        <f>+'GRUPO C'!T8</f>
        <v>Emp.</v>
      </c>
      <c r="Q16" s="236" t="str">
        <f>+'GRUPO C'!U8</f>
        <v>Per.</v>
      </c>
      <c r="R16" s="236" t="str">
        <f>+'GRUPO C'!V8</f>
        <v>GF</v>
      </c>
      <c r="S16" s="236" t="str">
        <f>+'GRUPO C'!W8</f>
        <v>GC</v>
      </c>
      <c r="T16" s="236" t="str">
        <f>+'GRUPO C'!X8</f>
        <v>Dif.</v>
      </c>
      <c r="U16" s="236" t="str">
        <f>+'GRUPO C'!Y8</f>
        <v>Tj</v>
      </c>
    </row>
    <row r="17" spans="1:35" ht="49.2" customHeight="1" x14ac:dyDescent="0.3">
      <c r="A17" s="229">
        <v>45563</v>
      </c>
      <c r="B17" s="257" t="s">
        <v>161</v>
      </c>
      <c r="C17" s="238">
        <v>0.70833333333333337</v>
      </c>
      <c r="D17" s="224" t="str">
        <f>+'GRUPO C'!E23</f>
        <v>EIFD TESOROS SPORTS</v>
      </c>
      <c r="E17" s="227">
        <f>+'GRUPO C'!G23</f>
        <v>1</v>
      </c>
      <c r="F17" s="227">
        <f>+'GRUPO C'!I23</f>
        <v>2</v>
      </c>
      <c r="G17" s="224" t="str">
        <f>+'GRUPO C'!K23</f>
        <v>FÚTBOL CLUB RENACER</v>
      </c>
      <c r="H17" s="229" t="s">
        <v>107</v>
      </c>
      <c r="I17" s="224" t="str">
        <f t="shared" si="0"/>
        <v>NACIDOS 2016 2017</v>
      </c>
      <c r="L17" s="232" t="str">
        <f>+'GRUPO C'!P10</f>
        <v xml:space="preserve">  1)  FÚTBOL CLUB RENACER</v>
      </c>
      <c r="M17" s="224">
        <f>+'GRUPO C'!Q10</f>
        <v>6</v>
      </c>
      <c r="N17" s="224">
        <f>+'GRUPO C'!R10</f>
        <v>3</v>
      </c>
      <c r="O17" s="224">
        <f>+'GRUPO C'!S10</f>
        <v>2</v>
      </c>
      <c r="P17" s="224">
        <f>+'GRUPO C'!T10</f>
        <v>0</v>
      </c>
      <c r="Q17" s="224">
        <f>+'GRUPO C'!U10</f>
        <v>1</v>
      </c>
      <c r="R17" s="224">
        <f>+'GRUPO C'!V10</f>
        <v>12</v>
      </c>
      <c r="S17" s="224">
        <f>+'GRUPO C'!W10</f>
        <v>5</v>
      </c>
      <c r="T17" s="224">
        <f>+'GRUPO C'!X10</f>
        <v>7</v>
      </c>
      <c r="U17" s="224">
        <f>+'GRUPO C'!Y10</f>
        <v>0</v>
      </c>
    </row>
    <row r="18" spans="1:35" ht="49.2" customHeight="1" x14ac:dyDescent="0.4">
      <c r="L18" s="232" t="str">
        <f>+'GRUPO C'!P12</f>
        <v xml:space="preserve">  2)  CLUB LOS PAPETICOS</v>
      </c>
      <c r="M18" s="224">
        <f>+'GRUPO C'!Q12</f>
        <v>6</v>
      </c>
      <c r="N18" s="224">
        <f>+'GRUPO C'!R12</f>
        <v>3</v>
      </c>
      <c r="O18" s="224">
        <f>+'GRUPO C'!S12</f>
        <v>2</v>
      </c>
      <c r="P18" s="224">
        <f>+'GRUPO C'!T12</f>
        <v>0</v>
      </c>
      <c r="Q18" s="224">
        <f>+'GRUPO C'!U12</f>
        <v>1</v>
      </c>
      <c r="R18" s="224">
        <f>+'GRUPO C'!V12</f>
        <v>10</v>
      </c>
      <c r="S18" s="224">
        <f>+'GRUPO C'!W12</f>
        <v>3</v>
      </c>
      <c r="T18" s="224">
        <f>+'GRUPO C'!X12</f>
        <v>7</v>
      </c>
      <c r="U18" s="224">
        <f>+'GRUPO C'!Y12</f>
        <v>0</v>
      </c>
    </row>
    <row r="19" spans="1:35" ht="49.2" customHeight="1" x14ac:dyDescent="0.4">
      <c r="B19" s="362" t="s">
        <v>138</v>
      </c>
      <c r="C19" s="362"/>
      <c r="D19" s="362"/>
      <c r="E19" s="362"/>
      <c r="F19" s="362"/>
      <c r="G19" s="362"/>
      <c r="H19" s="362"/>
      <c r="I19" s="362"/>
      <c r="L19" s="232" t="str">
        <f>+'GRUPO C'!P14</f>
        <v xml:space="preserve">  3)  EIFD TESOROS SPORTS</v>
      </c>
      <c r="M19" s="224">
        <f>+'GRUPO C'!Q14</f>
        <v>6</v>
      </c>
      <c r="N19" s="224">
        <f>+'GRUPO C'!R14</f>
        <v>3</v>
      </c>
      <c r="O19" s="224">
        <f>+'GRUPO C'!S14</f>
        <v>2</v>
      </c>
      <c r="P19" s="224">
        <f>+'GRUPO C'!T14</f>
        <v>0</v>
      </c>
      <c r="Q19" s="224">
        <f>+'GRUPO C'!U14</f>
        <v>1</v>
      </c>
      <c r="R19" s="224">
        <f>+'GRUPO C'!V14</f>
        <v>3</v>
      </c>
      <c r="S19" s="224">
        <f>+'GRUPO C'!W14</f>
        <v>2</v>
      </c>
      <c r="T19" s="224">
        <f>+'GRUPO C'!X14</f>
        <v>1</v>
      </c>
      <c r="U19" s="224">
        <f>+'GRUPO C'!Y14</f>
        <v>0</v>
      </c>
    </row>
    <row r="20" spans="1:35" ht="49.2" customHeight="1" x14ac:dyDescent="0.4">
      <c r="B20" s="171" t="s">
        <v>56</v>
      </c>
      <c r="C20" s="171" t="s">
        <v>53</v>
      </c>
      <c r="D20" s="171" t="s">
        <v>54</v>
      </c>
      <c r="E20" s="361" t="s">
        <v>57</v>
      </c>
      <c r="F20" s="361"/>
      <c r="G20" s="171" t="s">
        <v>54</v>
      </c>
      <c r="H20" s="171" t="s">
        <v>58</v>
      </c>
      <c r="I20" s="172" t="s">
        <v>69</v>
      </c>
      <c r="L20" s="232" t="str">
        <f>+'GRUPO C'!P16</f>
        <v xml:space="preserve">  4)  NOVATOS F. C.</v>
      </c>
      <c r="M20" s="224">
        <f>+'GRUPO C'!Q16</f>
        <v>0</v>
      </c>
      <c r="N20" s="224">
        <f>+'GRUPO C'!R16</f>
        <v>3</v>
      </c>
      <c r="O20" s="224">
        <f>+'GRUPO C'!S16</f>
        <v>0</v>
      </c>
      <c r="P20" s="224">
        <f>+'GRUPO C'!T16</f>
        <v>0</v>
      </c>
      <c r="Q20" s="224">
        <f>+'GRUPO C'!U16</f>
        <v>3</v>
      </c>
      <c r="R20" s="224">
        <f>+'GRUPO C'!V16</f>
        <v>1</v>
      </c>
      <c r="S20" s="224">
        <f>+'GRUPO C'!W16</f>
        <v>16</v>
      </c>
      <c r="T20" s="224">
        <f>+'GRUPO C'!X16</f>
        <v>-15</v>
      </c>
      <c r="U20" s="224">
        <f>+'GRUPO C'!Y16</f>
        <v>0</v>
      </c>
    </row>
    <row r="21" spans="1:35" ht="49.2" customHeight="1" x14ac:dyDescent="0.3">
      <c r="A21" s="229">
        <v>45564</v>
      </c>
      <c r="B21" s="256" t="s">
        <v>155</v>
      </c>
      <c r="C21" s="238">
        <v>0.29166666666666669</v>
      </c>
      <c r="D21" s="223" t="str">
        <f>+'GRUPO B'!E29</f>
        <v>CENTAUROS DEL ARIARI</v>
      </c>
      <c r="E21" s="226">
        <f>+'GRUPO B'!G29</f>
        <v>0</v>
      </c>
      <c r="F21" s="226">
        <f>+'GRUPO B'!I29</f>
        <v>1</v>
      </c>
      <c r="G21" s="223" t="str">
        <f>+'GRUPO B'!K29</f>
        <v>ATHLETIC MELGAR</v>
      </c>
      <c r="H21" s="229" t="str">
        <f>+'GRUPO B'!B4</f>
        <v>GRUPO B</v>
      </c>
      <c r="I21" s="224" t="str">
        <f t="shared" si="0"/>
        <v>NACIDOS 2016 2017</v>
      </c>
    </row>
    <row r="22" spans="1:35" ht="49.2" customHeight="1" thickBot="1" x14ac:dyDescent="0.4">
      <c r="A22" s="229">
        <v>45564</v>
      </c>
      <c r="B22" s="256" t="s">
        <v>155</v>
      </c>
      <c r="C22" s="238">
        <v>0.33333333333333331</v>
      </c>
      <c r="D22" s="224" t="str">
        <f>+'GRUPO A'!E29</f>
        <v>CLUB REAL IBAGUE F.C</v>
      </c>
      <c r="E22" s="227">
        <f>+'GRUPO A'!G29</f>
        <v>0</v>
      </c>
      <c r="F22" s="227">
        <f>+'GRUPO A'!I29</f>
        <v>3</v>
      </c>
      <c r="G22" s="224" t="str">
        <f>+'GRUPO A'!K29</f>
        <v>TEMPLO DEL FÚTBOL</v>
      </c>
      <c r="H22" s="224" t="str">
        <f>+'GRUPO A'!B4</f>
        <v>GRUPO A</v>
      </c>
      <c r="I22" s="224" t="str">
        <f t="shared" si="0"/>
        <v>NACIDOS 2016 2017</v>
      </c>
      <c r="K22" s="363" t="s">
        <v>121</v>
      </c>
      <c r="L22" s="363"/>
      <c r="M22" s="363"/>
      <c r="N22" s="363"/>
      <c r="O22" s="363"/>
      <c r="P22" s="363"/>
      <c r="Q22" s="363"/>
      <c r="R22" s="363"/>
      <c r="S22" s="363"/>
      <c r="T22" s="363"/>
      <c r="U22" s="363"/>
      <c r="V22" s="248"/>
      <c r="AA22" s="183">
        <v>44423</v>
      </c>
      <c r="AB22" s="184" t="s">
        <v>100</v>
      </c>
      <c r="AC22" s="185">
        <v>0.35069444444444442</v>
      </c>
      <c r="AD22" s="190" t="str">
        <f>+'GRUPO A'!E8</f>
        <v>BLUEMARTIN F.C .</v>
      </c>
      <c r="AE22" s="190">
        <f>+'GRUPO A'!G8</f>
        <v>0</v>
      </c>
      <c r="AF22" s="190">
        <f>+'GRUPO A'!I8</f>
        <v>0</v>
      </c>
      <c r="AG22" s="190" t="str">
        <f>+'GRUPO A'!K8</f>
        <v>CENTAUROS DEL ARIARI</v>
      </c>
      <c r="AH22" s="183" t="s">
        <v>79</v>
      </c>
      <c r="AI22" s="184" t="str">
        <f t="shared" ref="AI22:AI24" si="1">+$A$4</f>
        <v>SEPTIEMBRE 28 Y 29 DEL 2024</v>
      </c>
    </row>
    <row r="23" spans="1:35" ht="49.2" customHeight="1" x14ac:dyDescent="0.35">
      <c r="A23" s="229">
        <v>45564</v>
      </c>
      <c r="B23" s="256" t="s">
        <v>155</v>
      </c>
      <c r="C23" s="238">
        <v>0.375</v>
      </c>
      <c r="D23" s="223" t="str">
        <f>+'GRUPO A'!E32</f>
        <v>CLUB CAMPESTRE IBAGUE</v>
      </c>
      <c r="E23" s="226">
        <f>+'GRUPO A'!G32</f>
        <v>2</v>
      </c>
      <c r="F23" s="226">
        <f>+'GRUPO A'!I32</f>
        <v>1</v>
      </c>
      <c r="G23" s="223" t="str">
        <f>+'GRUPO A'!K32</f>
        <v>BLUEMARTIN F.C .</v>
      </c>
      <c r="H23" s="224" t="s">
        <v>79</v>
      </c>
      <c r="I23" s="224" t="str">
        <f t="shared" si="0"/>
        <v>NACIDOS 2016 2017</v>
      </c>
      <c r="K23" s="245" t="s">
        <v>122</v>
      </c>
      <c r="L23" s="246" t="s">
        <v>54</v>
      </c>
      <c r="M23" s="246" t="s">
        <v>123</v>
      </c>
      <c r="N23" s="246" t="s">
        <v>15</v>
      </c>
      <c r="O23" s="246" t="s">
        <v>124</v>
      </c>
      <c r="P23" s="246" t="s">
        <v>125</v>
      </c>
      <c r="Q23" s="246" t="s">
        <v>126</v>
      </c>
      <c r="R23" s="246" t="s">
        <v>10</v>
      </c>
      <c r="S23" s="246" t="s">
        <v>11</v>
      </c>
      <c r="T23" s="246" t="s">
        <v>127</v>
      </c>
      <c r="U23" s="247" t="s">
        <v>31</v>
      </c>
      <c r="V23" s="248"/>
      <c r="AA23" s="183">
        <v>44423</v>
      </c>
      <c r="AB23" s="184" t="s">
        <v>100</v>
      </c>
      <c r="AC23" s="185">
        <v>0.40972222222222227</v>
      </c>
      <c r="AD23" s="190" t="str">
        <f>+'GRUPO A'!E11</f>
        <v>TEMPLO DEL FÚTBOL</v>
      </c>
      <c r="AE23" s="190">
        <f>+'GRUPO A'!G11</f>
        <v>0</v>
      </c>
      <c r="AF23" s="190">
        <f>+'GRUPO A'!I11</f>
        <v>0</v>
      </c>
      <c r="AG23" s="190" t="str">
        <f>+'GRUPO A'!K11</f>
        <v>ATHLETIC MELGAR</v>
      </c>
      <c r="AH23" s="184" t="s">
        <v>79</v>
      </c>
      <c r="AI23" s="184" t="str">
        <f t="shared" si="1"/>
        <v>SEPTIEMBRE 28 Y 29 DEL 2024</v>
      </c>
    </row>
    <row r="24" spans="1:35" ht="49.2" customHeight="1" x14ac:dyDescent="0.35">
      <c r="A24" s="229">
        <v>45564</v>
      </c>
      <c r="B24" s="257" t="s">
        <v>161</v>
      </c>
      <c r="C24" s="238">
        <v>0.41666666666666669</v>
      </c>
      <c r="D24" s="224" t="str">
        <f>+'GRUPO C'!E35</f>
        <v>CLUB LOS PAPETICOS</v>
      </c>
      <c r="E24" s="227">
        <f>+'GRUPO C'!G35</f>
        <v>3</v>
      </c>
      <c r="F24" s="227">
        <f>+'GRUPO C'!I35</f>
        <v>2</v>
      </c>
      <c r="G24" s="224" t="str">
        <f>+'GRUPO C'!K35</f>
        <v>FÚTBOL CLUB RENACER</v>
      </c>
      <c r="H24" s="229" t="s">
        <v>107</v>
      </c>
      <c r="I24" s="224" t="str">
        <f t="shared" si="0"/>
        <v>NACIDOS 2016 2017</v>
      </c>
      <c r="K24" s="249">
        <v>1</v>
      </c>
      <c r="L24" s="224" t="str">
        <f>'GRUPO A'!P10</f>
        <v xml:space="preserve">  1)  TEMPLO DEL FÚTBOL</v>
      </c>
      <c r="M24" s="224">
        <f>'GRUPO A'!Q10</f>
        <v>9</v>
      </c>
      <c r="N24" s="224">
        <f>'GRUPO A'!R10</f>
        <v>3</v>
      </c>
      <c r="O24" s="224">
        <f>'GRUPO A'!S10</f>
        <v>3</v>
      </c>
      <c r="P24" s="224">
        <f>'GRUPO A'!T10</f>
        <v>0</v>
      </c>
      <c r="Q24" s="224">
        <f>'GRUPO A'!U10</f>
        <v>0</v>
      </c>
      <c r="R24" s="224">
        <f>'GRUPO A'!V10</f>
        <v>9</v>
      </c>
      <c r="S24" s="224">
        <f>'GRUPO A'!W10</f>
        <v>2</v>
      </c>
      <c r="T24" s="224">
        <f>'GRUPO A'!X10</f>
        <v>7</v>
      </c>
      <c r="U24" s="224">
        <f>'GRUPO A'!Y10</f>
        <v>0</v>
      </c>
      <c r="V24" s="250"/>
      <c r="AA24" s="183">
        <v>44423</v>
      </c>
      <c r="AB24" s="184" t="s">
        <v>100</v>
      </c>
      <c r="AC24" s="185">
        <v>0.4548611111111111</v>
      </c>
      <c r="AD24" s="184" t="str">
        <f>+'GRUPO A'!E14</f>
        <v>CLUB REAL IBAGUE F.C</v>
      </c>
      <c r="AE24" s="184">
        <f>+'GRUPO A'!G14</f>
        <v>0</v>
      </c>
      <c r="AF24" s="184">
        <f>+'GRUPO A'!I14</f>
        <v>0</v>
      </c>
      <c r="AG24" s="184" t="str">
        <f>+'GRUPO A'!K14</f>
        <v>CLUB CAMPESTRE IBAGUE</v>
      </c>
      <c r="AH24" s="183" t="s">
        <v>79</v>
      </c>
      <c r="AI24" s="184" t="str">
        <f t="shared" si="1"/>
        <v>SEPTIEMBRE 28 Y 29 DEL 2024</v>
      </c>
    </row>
    <row r="25" spans="1:35" ht="49.2" customHeight="1" x14ac:dyDescent="0.35">
      <c r="A25" s="259">
        <v>45564</v>
      </c>
      <c r="B25" s="260" t="s">
        <v>161</v>
      </c>
      <c r="C25" s="261">
        <v>0.45833333333333331</v>
      </c>
      <c r="D25" s="251" t="str">
        <f>+'GRUPO C'!E32</f>
        <v>NOVATOS F. C.</v>
      </c>
      <c r="E25" s="262">
        <f>+'GRUPO C'!G32</f>
        <v>0</v>
      </c>
      <c r="F25" s="262">
        <f>+'GRUPO C'!I32</f>
        <v>1</v>
      </c>
      <c r="G25" s="251" t="str">
        <f>+'GRUPO C'!K32</f>
        <v>EIFD TESOROS SPORTS</v>
      </c>
      <c r="H25" s="259" t="s">
        <v>107</v>
      </c>
      <c r="I25" s="251" t="str">
        <f t="shared" si="0"/>
        <v>NACIDOS 2016 2017</v>
      </c>
      <c r="K25" s="249">
        <v>2</v>
      </c>
      <c r="L25" s="224" t="str">
        <f>'GRUPO B'!P8</f>
        <v xml:space="preserve">  1)  CLUB CAMPESTRE IBAGUE</v>
      </c>
      <c r="M25" s="224">
        <f>'GRUPO B'!Q8</f>
        <v>7</v>
      </c>
      <c r="N25" s="224">
        <f>'GRUPO B'!R8</f>
        <v>3</v>
      </c>
      <c r="O25" s="224">
        <f>'GRUPO B'!S8</f>
        <v>2</v>
      </c>
      <c r="P25" s="224">
        <f>'GRUPO B'!T8</f>
        <v>1</v>
      </c>
      <c r="Q25" s="224">
        <f>'GRUPO B'!U8</f>
        <v>0</v>
      </c>
      <c r="R25" s="224">
        <f>'GRUPO B'!V8</f>
        <v>5</v>
      </c>
      <c r="S25" s="224">
        <f>'GRUPO B'!W8</f>
        <v>2</v>
      </c>
      <c r="T25" s="224">
        <f>'GRUPO B'!X8</f>
        <v>3</v>
      </c>
      <c r="U25" s="224">
        <f>'GRUPO B'!Y8</f>
        <v>0</v>
      </c>
      <c r="V25" s="250"/>
    </row>
    <row r="26" spans="1:35" ht="49.2" customHeight="1" thickBot="1" x14ac:dyDescent="0.45">
      <c r="K26" s="249">
        <v>3</v>
      </c>
      <c r="L26" s="224" t="str">
        <f>'GRUPO C'!P10</f>
        <v xml:space="preserve">  1)  FÚTBOL CLUB RENACER</v>
      </c>
      <c r="M26" s="224">
        <f>'GRUPO C'!Q10</f>
        <v>6</v>
      </c>
      <c r="N26" s="224">
        <f>'GRUPO C'!R10</f>
        <v>3</v>
      </c>
      <c r="O26" s="224">
        <f>'GRUPO C'!S10</f>
        <v>2</v>
      </c>
      <c r="P26" s="224">
        <f>'GRUPO C'!T10</f>
        <v>0</v>
      </c>
      <c r="Q26" s="224">
        <f>'GRUPO C'!U10</f>
        <v>1</v>
      </c>
      <c r="R26" s="224">
        <f>'GRUPO C'!V10</f>
        <v>12</v>
      </c>
      <c r="S26" s="224">
        <f>'GRUPO C'!W10</f>
        <v>5</v>
      </c>
      <c r="T26" s="224">
        <f>'GRUPO C'!X10</f>
        <v>7</v>
      </c>
      <c r="U26" s="224">
        <f>'GRUPO C'!Y10</f>
        <v>0</v>
      </c>
      <c r="V26" s="250"/>
    </row>
    <row r="27" spans="1:35" ht="49.2" customHeight="1" thickBot="1" x14ac:dyDescent="0.45">
      <c r="B27" s="368" t="s">
        <v>41</v>
      </c>
      <c r="C27" s="369"/>
      <c r="D27" s="369"/>
      <c r="E27" s="369"/>
      <c r="F27" s="369"/>
      <c r="G27" s="369"/>
      <c r="H27" s="369"/>
      <c r="I27" s="370"/>
      <c r="K27" s="249">
        <v>4</v>
      </c>
      <c r="L27" s="224" t="str">
        <f>'GRUPO C'!P12</f>
        <v xml:space="preserve">  2)  CLUB LOS PAPETICOS</v>
      </c>
      <c r="M27" s="224">
        <f>'GRUPO C'!Q12</f>
        <v>6</v>
      </c>
      <c r="N27" s="224">
        <f>'GRUPO C'!R12</f>
        <v>3</v>
      </c>
      <c r="O27" s="224">
        <f>'GRUPO C'!S12</f>
        <v>2</v>
      </c>
      <c r="P27" s="224">
        <f>'GRUPO C'!T12</f>
        <v>0</v>
      </c>
      <c r="Q27" s="224">
        <f>'GRUPO C'!U12</f>
        <v>1</v>
      </c>
      <c r="R27" s="224">
        <f>'GRUPO C'!V12</f>
        <v>10</v>
      </c>
      <c r="S27" s="224">
        <f>'GRUPO C'!W12</f>
        <v>3</v>
      </c>
      <c r="T27" s="224">
        <f>'GRUPO C'!X12</f>
        <v>7</v>
      </c>
      <c r="U27" s="224">
        <f>'GRUPO C'!Y12</f>
        <v>0</v>
      </c>
      <c r="V27" s="250"/>
    </row>
    <row r="28" spans="1:35" ht="49.2" customHeight="1" x14ac:dyDescent="0.6">
      <c r="A28" s="186"/>
      <c r="B28" s="187" t="s">
        <v>56</v>
      </c>
      <c r="C28" s="187" t="s">
        <v>53</v>
      </c>
      <c r="D28" s="187" t="s">
        <v>54</v>
      </c>
      <c r="E28" s="367" t="s">
        <v>57</v>
      </c>
      <c r="F28" s="367"/>
      <c r="G28" s="187" t="s">
        <v>54</v>
      </c>
      <c r="H28" s="187" t="s">
        <v>58</v>
      </c>
      <c r="I28" s="187" t="s">
        <v>101</v>
      </c>
      <c r="K28" s="239">
        <v>5</v>
      </c>
      <c r="L28" s="224" t="str">
        <f>'GRUPO B'!P10</f>
        <v xml:space="preserve">  2)  ATHLETIC MELGAR</v>
      </c>
      <c r="M28" s="224">
        <f>'GRUPO B'!Q10</f>
        <v>6</v>
      </c>
      <c r="N28" s="224">
        <f>'GRUPO B'!R10</f>
        <v>3</v>
      </c>
      <c r="O28" s="224">
        <f>'GRUPO B'!S10</f>
        <v>2</v>
      </c>
      <c r="P28" s="224">
        <f>'GRUPO B'!T10</f>
        <v>0</v>
      </c>
      <c r="Q28" s="224">
        <f>'GRUPO B'!U10</f>
        <v>1</v>
      </c>
      <c r="R28" s="224">
        <f>'GRUPO B'!V10</f>
        <v>4</v>
      </c>
      <c r="S28" s="224">
        <f>'GRUPO B'!W10</f>
        <v>2</v>
      </c>
      <c r="T28" s="224">
        <f>'GRUPO B'!X10</f>
        <v>2</v>
      </c>
      <c r="U28" s="224">
        <f>'GRUPO B'!Y10</f>
        <v>0</v>
      </c>
      <c r="V28" s="240"/>
    </row>
    <row r="29" spans="1:35" ht="49.2" customHeight="1" x14ac:dyDescent="0.6">
      <c r="A29" s="229">
        <v>45564</v>
      </c>
      <c r="B29" s="256" t="s">
        <v>155</v>
      </c>
      <c r="C29" s="238">
        <v>0.54166666666666663</v>
      </c>
      <c r="D29" s="224" t="str">
        <f>+L32</f>
        <v xml:space="preserve">  4)  NOVATOS F. C.</v>
      </c>
      <c r="E29" s="258"/>
      <c r="F29" s="258"/>
      <c r="G29" s="224" t="str">
        <f>+L33</f>
        <v xml:space="preserve">  3)  CLUB REAL IBAGUE F.C</v>
      </c>
      <c r="H29" s="224" t="s">
        <v>166</v>
      </c>
      <c r="I29" s="224" t="str">
        <f t="shared" ref="I29:I33" si="2">+$A$3</f>
        <v>NACIDOS 2016 2017</v>
      </c>
      <c r="K29" s="239">
        <v>6</v>
      </c>
      <c r="L29" s="224" t="str">
        <f>'GRUPO C'!P14</f>
        <v xml:space="preserve">  3)  EIFD TESOROS SPORTS</v>
      </c>
      <c r="M29" s="224">
        <f>'GRUPO C'!Q14</f>
        <v>6</v>
      </c>
      <c r="N29" s="224">
        <f>'GRUPO C'!R14</f>
        <v>3</v>
      </c>
      <c r="O29" s="224">
        <f>'GRUPO C'!S14</f>
        <v>2</v>
      </c>
      <c r="P29" s="224">
        <f>'GRUPO C'!T14</f>
        <v>0</v>
      </c>
      <c r="Q29" s="224">
        <f>'GRUPO C'!U14</f>
        <v>1</v>
      </c>
      <c r="R29" s="224">
        <f>'GRUPO C'!V14</f>
        <v>3</v>
      </c>
      <c r="S29" s="224">
        <f>'GRUPO C'!W14</f>
        <v>2</v>
      </c>
      <c r="T29" s="224">
        <f>'GRUPO C'!X14</f>
        <v>1</v>
      </c>
      <c r="U29" s="224">
        <f>'GRUPO C'!Y14</f>
        <v>0</v>
      </c>
      <c r="V29" s="240"/>
    </row>
    <row r="30" spans="1:35" ht="75" customHeight="1" x14ac:dyDescent="0.6">
      <c r="A30" s="505">
        <v>45564</v>
      </c>
      <c r="B30" s="506" t="s">
        <v>155</v>
      </c>
      <c r="C30" s="507">
        <v>0.58333333333333337</v>
      </c>
      <c r="D30" s="508" t="str">
        <f>+L30</f>
        <v xml:space="preserve">  2)  BLUEMARTIN F.C .</v>
      </c>
      <c r="E30" s="509"/>
      <c r="F30" s="509"/>
      <c r="G30" s="508" t="str">
        <f>+L31</f>
        <v xml:space="preserve">  3)  CENTAUROS DEL ARIARI</v>
      </c>
      <c r="H30" s="508" t="s">
        <v>147</v>
      </c>
      <c r="I30" s="508" t="str">
        <f t="shared" si="2"/>
        <v>NACIDOS 2016 2017</v>
      </c>
      <c r="K30" s="241">
        <v>7</v>
      </c>
      <c r="L30" s="224" t="str">
        <f>'GRUPO A'!P12</f>
        <v xml:space="preserve">  2)  BLUEMARTIN F.C .</v>
      </c>
      <c r="M30" s="224">
        <f>'GRUPO A'!Q12</f>
        <v>3</v>
      </c>
      <c r="N30" s="224">
        <f>'GRUPO A'!R12</f>
        <v>3</v>
      </c>
      <c r="O30" s="224">
        <f>'GRUPO A'!S12</f>
        <v>1</v>
      </c>
      <c r="P30" s="224">
        <f>'GRUPO A'!T12</f>
        <v>0</v>
      </c>
      <c r="Q30" s="224">
        <f>'GRUPO A'!U12</f>
        <v>2</v>
      </c>
      <c r="R30" s="224">
        <f>'GRUPO A'!V12</f>
        <v>4</v>
      </c>
      <c r="S30" s="224">
        <f>'GRUPO A'!W12</f>
        <v>6</v>
      </c>
      <c r="T30" s="224">
        <f>'GRUPO A'!X12</f>
        <v>-2</v>
      </c>
      <c r="U30" s="224">
        <f>'GRUPO A'!Y12</f>
        <v>0</v>
      </c>
      <c r="V30" s="242"/>
    </row>
    <row r="31" spans="1:35" ht="75" customHeight="1" x14ac:dyDescent="0.6">
      <c r="A31" s="229">
        <v>45564</v>
      </c>
      <c r="B31" s="257" t="s">
        <v>161</v>
      </c>
      <c r="C31" s="238">
        <v>0.625</v>
      </c>
      <c r="D31" s="224" t="str">
        <f>+L28</f>
        <v xml:space="preserve">  2)  ATHLETIC MELGAR</v>
      </c>
      <c r="E31" s="258"/>
      <c r="F31" s="258"/>
      <c r="G31" s="224" t="str">
        <f>+L29</f>
        <v xml:space="preserve">  3)  EIFD TESOROS SPORTS</v>
      </c>
      <c r="H31" s="224" t="s">
        <v>147</v>
      </c>
      <c r="I31" s="224" t="str">
        <f t="shared" si="2"/>
        <v>NACIDOS 2016 2017</v>
      </c>
      <c r="K31" s="241">
        <v>8</v>
      </c>
      <c r="L31" s="224" t="str">
        <f>'GRUPO B'!P12</f>
        <v xml:space="preserve">  3)  CENTAUROS DEL ARIARI</v>
      </c>
      <c r="M31" s="224">
        <f>'GRUPO B'!Q12</f>
        <v>1</v>
      </c>
      <c r="N31" s="224">
        <f>'GRUPO B'!R12</f>
        <v>3</v>
      </c>
      <c r="O31" s="224">
        <f>'GRUPO B'!S12</f>
        <v>0</v>
      </c>
      <c r="P31" s="224">
        <f>'GRUPO B'!T12</f>
        <v>1</v>
      </c>
      <c r="Q31" s="224">
        <f>'GRUPO B'!U12</f>
        <v>2</v>
      </c>
      <c r="R31" s="224">
        <f>'GRUPO B'!V12</f>
        <v>1</v>
      </c>
      <c r="S31" s="224">
        <f>'GRUPO B'!W12</f>
        <v>4</v>
      </c>
      <c r="T31" s="224">
        <f>'GRUPO B'!X12</f>
        <v>-3</v>
      </c>
      <c r="U31" s="224">
        <f>'GRUPO B'!Y12</f>
        <v>0</v>
      </c>
      <c r="V31" s="242"/>
    </row>
    <row r="32" spans="1:35" ht="65.400000000000006" customHeight="1" x14ac:dyDescent="0.6">
      <c r="A32" s="229">
        <v>45564</v>
      </c>
      <c r="B32" s="256" t="s">
        <v>155</v>
      </c>
      <c r="C32" s="238">
        <v>0.625</v>
      </c>
      <c r="D32" s="224" t="str">
        <f>+L26</f>
        <v xml:space="preserve">  1)  FÚTBOL CLUB RENACER</v>
      </c>
      <c r="E32" s="258"/>
      <c r="F32" s="258"/>
      <c r="G32" s="224" t="str">
        <f>+L27</f>
        <v xml:space="preserve">  2)  CLUB LOS PAPETICOS</v>
      </c>
      <c r="H32" s="224" t="s">
        <v>102</v>
      </c>
      <c r="I32" s="224" t="str">
        <f t="shared" si="2"/>
        <v>NACIDOS 2016 2017</v>
      </c>
      <c r="K32" s="243">
        <v>9</v>
      </c>
      <c r="L32" s="224" t="str">
        <f>'GRUPO C'!P16</f>
        <v xml:space="preserve">  4)  NOVATOS F. C.</v>
      </c>
      <c r="M32" s="224">
        <f>'GRUPO C'!Q16</f>
        <v>0</v>
      </c>
      <c r="N32" s="224">
        <f>'GRUPO C'!R16</f>
        <v>3</v>
      </c>
      <c r="O32" s="224">
        <f>'GRUPO C'!S16</f>
        <v>0</v>
      </c>
      <c r="P32" s="224">
        <f>'GRUPO C'!T16</f>
        <v>0</v>
      </c>
      <c r="Q32" s="224">
        <f>'GRUPO C'!U16</f>
        <v>3</v>
      </c>
      <c r="R32" s="224">
        <f>'GRUPO C'!V16</f>
        <v>1</v>
      </c>
      <c r="S32" s="224">
        <f>'GRUPO C'!W16</f>
        <v>16</v>
      </c>
      <c r="T32" s="224">
        <f>'GRUPO C'!X16</f>
        <v>-15</v>
      </c>
      <c r="U32" s="224">
        <f>'GRUPO C'!Y16</f>
        <v>0</v>
      </c>
      <c r="V32" s="244"/>
    </row>
    <row r="33" spans="1:22" ht="65.400000000000006" customHeight="1" x14ac:dyDescent="0.6">
      <c r="A33" s="229">
        <v>45564</v>
      </c>
      <c r="B33" s="257" t="s">
        <v>161</v>
      </c>
      <c r="C33" s="238">
        <v>0.66666666666666663</v>
      </c>
      <c r="D33" s="224" t="str">
        <f>+L24</f>
        <v xml:space="preserve">  1)  TEMPLO DEL FÚTBOL</v>
      </c>
      <c r="E33" s="258"/>
      <c r="F33" s="258"/>
      <c r="G33" s="224" t="str">
        <f>+L25</f>
        <v xml:space="preserve">  1)  CLUB CAMPESTRE IBAGUE</v>
      </c>
      <c r="H33" s="224" t="s">
        <v>103</v>
      </c>
      <c r="I33" s="224" t="str">
        <f t="shared" si="2"/>
        <v>NACIDOS 2016 2017</v>
      </c>
      <c r="K33" s="243">
        <v>10</v>
      </c>
      <c r="L33" s="224" t="str">
        <f>'GRUPO A'!P14</f>
        <v xml:space="preserve">  3)  CLUB REAL IBAGUE F.C</v>
      </c>
      <c r="M33" s="224">
        <f>'GRUPO A'!Q14</f>
        <v>0</v>
      </c>
      <c r="N33" s="224">
        <f>'GRUPO A'!R14</f>
        <v>3</v>
      </c>
      <c r="O33" s="224">
        <f>'GRUPO A'!S14</f>
        <v>0</v>
      </c>
      <c r="P33" s="224">
        <f>'GRUPO A'!T14</f>
        <v>0</v>
      </c>
      <c r="Q33" s="224">
        <f>'GRUPO A'!U14</f>
        <v>3</v>
      </c>
      <c r="R33" s="224">
        <f>'GRUPO A'!V14</f>
        <v>0</v>
      </c>
      <c r="S33" s="224">
        <f>'GRUPO A'!W14</f>
        <v>7</v>
      </c>
      <c r="T33" s="224">
        <f>'GRUPO A'!X14</f>
        <v>-7</v>
      </c>
      <c r="U33" s="224">
        <f>'GRUPO A'!Y14</f>
        <v>0</v>
      </c>
      <c r="V33" s="244"/>
    </row>
    <row r="34" spans="1:22" ht="11.4" customHeight="1" x14ac:dyDescent="0.4"/>
    <row r="35" spans="1:22" ht="5.4" customHeight="1" x14ac:dyDescent="0.3">
      <c r="A35" s="3"/>
    </row>
    <row r="36" spans="1:22" ht="49.2" customHeight="1" x14ac:dyDescent="0.4"/>
    <row r="37" spans="1:22" ht="49.2" customHeight="1" x14ac:dyDescent="0.3">
      <c r="A37" s="3"/>
    </row>
    <row r="38" spans="1:22" ht="49.2" customHeight="1" x14ac:dyDescent="0.3">
      <c r="A38" s="3"/>
    </row>
    <row r="39" spans="1:22" ht="49.2" customHeight="1" x14ac:dyDescent="0.3">
      <c r="A39" s="3"/>
    </row>
    <row r="40" spans="1:22" ht="16.8" customHeight="1" x14ac:dyDescent="0.3">
      <c r="A40" s="3"/>
    </row>
    <row r="41" spans="1:22" ht="39.6" customHeight="1" x14ac:dyDescent="0.3">
      <c r="A41" s="3"/>
    </row>
    <row r="42" spans="1:22" ht="39.6" customHeight="1" thickBot="1" x14ac:dyDescent="0.35">
      <c r="A42" s="3"/>
    </row>
    <row r="43" spans="1:22" ht="39.6" customHeight="1" thickBot="1" x14ac:dyDescent="0.45">
      <c r="C43" s="3" t="s">
        <v>111</v>
      </c>
      <c r="D43" s="3">
        <f>22*100000</f>
        <v>2200000</v>
      </c>
      <c r="G43" s="364" t="s">
        <v>38</v>
      </c>
      <c r="H43" s="365"/>
      <c r="I43" s="365"/>
      <c r="J43" s="365"/>
      <c r="K43" s="365"/>
      <c r="L43" s="365"/>
      <c r="M43" s="365"/>
      <c r="N43" s="366"/>
    </row>
    <row r="44" spans="1:22" ht="39.6" customHeight="1" x14ac:dyDescent="0.4">
      <c r="C44" s="221" t="s">
        <v>116</v>
      </c>
      <c r="D44" s="222">
        <f>9*120000</f>
        <v>1080000</v>
      </c>
    </row>
    <row r="45" spans="1:22" ht="39.6" customHeight="1" x14ac:dyDescent="0.4">
      <c r="C45" s="221" t="s">
        <v>117</v>
      </c>
      <c r="D45" s="222">
        <f>3*160000</f>
        <v>480000</v>
      </c>
    </row>
    <row r="46" spans="1:22" ht="39.6" customHeight="1" x14ac:dyDescent="0.4">
      <c r="C46" s="221" t="s">
        <v>113</v>
      </c>
      <c r="D46" s="222">
        <f>12*36000</f>
        <v>432000</v>
      </c>
    </row>
    <row r="47" spans="1:22" ht="39.6" customHeight="1" x14ac:dyDescent="0.4">
      <c r="C47" s="221" t="s">
        <v>114</v>
      </c>
      <c r="D47" s="222">
        <v>250000</v>
      </c>
    </row>
    <row r="48" spans="1:22" ht="39.6" customHeight="1" x14ac:dyDescent="0.4">
      <c r="C48" s="221" t="s">
        <v>115</v>
      </c>
      <c r="D48" s="222">
        <f>80*4800</f>
        <v>384000</v>
      </c>
    </row>
    <row r="49" spans="3:8" ht="39.6" customHeight="1" x14ac:dyDescent="0.4">
      <c r="C49" s="221" t="s">
        <v>112</v>
      </c>
      <c r="D49" s="222">
        <f>2000000+1000000+200000+400000</f>
        <v>3600000</v>
      </c>
    </row>
    <row r="50" spans="3:8" ht="39.6" customHeight="1" x14ac:dyDescent="0.4"/>
    <row r="51" spans="3:8" ht="39.6" customHeight="1" x14ac:dyDescent="0.6">
      <c r="D51" s="360" t="str">
        <f>+A1</f>
        <v>XVIII Festival Nacional de Fútbol Infantil</v>
      </c>
      <c r="E51" s="360"/>
      <c r="F51" s="360"/>
      <c r="G51" s="360"/>
      <c r="H51" s="360"/>
    </row>
    <row r="52" spans="3:8" ht="51.6" customHeight="1" x14ac:dyDescent="0.6">
      <c r="D52" s="360" t="str">
        <f>+A2</f>
        <v>“COPA SOCCER MELGAR"</v>
      </c>
      <c r="E52" s="360"/>
      <c r="F52" s="360"/>
      <c r="G52" s="360"/>
      <c r="H52" s="360"/>
    </row>
    <row r="53" spans="3:8" ht="51.6" customHeight="1" x14ac:dyDescent="0.6">
      <c r="D53" s="360" t="str">
        <f>+A4</f>
        <v>SEPTIEMBRE 28 Y 29 DEL 2024</v>
      </c>
      <c r="E53" s="360"/>
      <c r="F53" s="360"/>
      <c r="G53" s="360"/>
      <c r="H53" s="360"/>
    </row>
    <row r="54" spans="3:8" ht="51.6" customHeight="1" x14ac:dyDescent="0.6">
      <c r="D54" s="360" t="str">
        <f>+A3</f>
        <v>NACIDOS 2016 2017</v>
      </c>
      <c r="E54" s="360"/>
      <c r="F54" s="360"/>
      <c r="G54" s="360"/>
      <c r="H54" s="360"/>
    </row>
    <row r="55" spans="3:8" ht="46.2" customHeight="1" x14ac:dyDescent="0.4">
      <c r="D55" s="224" t="s">
        <v>128</v>
      </c>
      <c r="E55" s="225" t="e">
        <f>+'[2]GRUPO A'!G72</f>
        <v>#REF!</v>
      </c>
      <c r="F55" s="225" t="e">
        <f>+'[2]GRUPO A'!I72</f>
        <v>#REF!</v>
      </c>
      <c r="G55" s="224" t="s">
        <v>129</v>
      </c>
      <c r="H55" s="224" t="s">
        <v>119</v>
      </c>
    </row>
    <row r="56" spans="3:8" ht="46.2" customHeight="1" x14ac:dyDescent="0.4">
      <c r="D56" s="224" t="s">
        <v>132</v>
      </c>
      <c r="E56" s="225" t="e">
        <f>+'[2]GRUPO A'!G70</f>
        <v>#REF!</v>
      </c>
      <c r="F56" s="225" t="e">
        <f>+'[2]GRUPO A'!I70</f>
        <v>#REF!</v>
      </c>
      <c r="G56" s="224" t="s">
        <v>133</v>
      </c>
      <c r="H56" s="224" t="s">
        <v>102</v>
      </c>
    </row>
    <row r="57" spans="3:8" ht="46.2" customHeight="1" x14ac:dyDescent="0.4">
      <c r="D57" s="224" t="s">
        <v>130</v>
      </c>
      <c r="E57" s="225" t="e">
        <f>+'[2]GRUPO A'!G71</f>
        <v>#REF!</v>
      </c>
      <c r="F57" s="225" t="e">
        <f>+'[2]GRUPO A'!I71</f>
        <v>#REF!</v>
      </c>
      <c r="G57" s="224" t="s">
        <v>131</v>
      </c>
      <c r="H57" s="224" t="s">
        <v>118</v>
      </c>
    </row>
    <row r="58" spans="3:8" ht="46.2" customHeight="1" x14ac:dyDescent="0.4">
      <c r="D58" s="224" t="s">
        <v>39</v>
      </c>
      <c r="E58" s="225" t="e">
        <f>+'[2]GRUPO A'!G73</f>
        <v>#REF!</v>
      </c>
      <c r="F58" s="225" t="e">
        <f>+'[2]GRUPO A'!I73</f>
        <v>#REF!</v>
      </c>
      <c r="G58" s="224" t="s">
        <v>40</v>
      </c>
      <c r="H58" s="251" t="s">
        <v>120</v>
      </c>
    </row>
    <row r="59" spans="3:8" ht="46.2" customHeight="1" x14ac:dyDescent="0.4">
      <c r="D59" s="224" t="s">
        <v>42</v>
      </c>
      <c r="E59" s="225" t="e">
        <f>+'[2]GRUPO A'!G70</f>
        <v>#REF!</v>
      </c>
      <c r="F59" s="225" t="e">
        <f>+'[2]GRUPO A'!I70</f>
        <v>#REF!</v>
      </c>
      <c r="G59" s="224" t="s">
        <v>43</v>
      </c>
      <c r="H59" s="251" t="s">
        <v>103</v>
      </c>
    </row>
  </sheetData>
  <sortState xmlns:xlrd2="http://schemas.microsoft.com/office/spreadsheetml/2017/richdata2" ref="L24:U33">
    <sortCondition descending="1" ref="M24:M33"/>
    <sortCondition ref="N24:N33"/>
    <sortCondition descending="1" ref="T24:T33"/>
    <sortCondition descending="1" ref="R24:R33"/>
  </sortState>
  <mergeCells count="17">
    <mergeCell ref="D54:H54"/>
    <mergeCell ref="E7:F7"/>
    <mergeCell ref="B19:I19"/>
    <mergeCell ref="E20:F20"/>
    <mergeCell ref="K22:U22"/>
    <mergeCell ref="G43:N43"/>
    <mergeCell ref="E28:F28"/>
    <mergeCell ref="B27:I27"/>
    <mergeCell ref="D51:H51"/>
    <mergeCell ref="D52:H52"/>
    <mergeCell ref="D53:H53"/>
    <mergeCell ref="B6:I6"/>
    <mergeCell ref="A1:I1"/>
    <mergeCell ref="A2:J2"/>
    <mergeCell ref="A3:I3"/>
    <mergeCell ref="A4:I4"/>
    <mergeCell ref="A5:I5"/>
  </mergeCells>
  <printOptions horizontalCentered="1" verticalCentered="1"/>
  <pageMargins left="3.937007874015748E-2" right="3.937007874015748E-2" top="0" bottom="0" header="0" footer="0"/>
  <pageSetup scale="2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I1032"/>
  <sheetViews>
    <sheetView zoomScaleNormal="100" workbookViewId="0">
      <selection activeCell="K12" sqref="K12"/>
    </sheetView>
  </sheetViews>
  <sheetFormatPr baseColWidth="10" defaultRowHeight="14.4" x14ac:dyDescent="0.3"/>
  <cols>
    <col min="1" max="1" width="5.109375" style="3" customWidth="1"/>
    <col min="2" max="2" width="8.5546875" customWidth="1"/>
    <col min="3" max="3" width="10" customWidth="1"/>
    <col min="4" max="4" width="13.33203125" customWidth="1"/>
    <col min="5" max="5" width="8.6640625" customWidth="1"/>
    <col min="6" max="6" width="25.33203125" customWidth="1"/>
    <col min="7" max="8" width="11.44140625" hidden="1" customWidth="1"/>
    <col min="9" max="9" width="5.6640625" customWidth="1"/>
    <col min="10" max="10" width="7.109375" customWidth="1"/>
    <col min="11" max="11" width="5.6640625" customWidth="1"/>
    <col min="12" max="12" width="11.44140625" hidden="1" customWidth="1"/>
    <col min="13" max="13" width="25.33203125" customWidth="1"/>
    <col min="14" max="14" width="8.5546875" hidden="1" customWidth="1"/>
    <col min="16" max="16" width="2.88671875" style="3" customWidth="1"/>
    <col min="17" max="17" width="25.33203125" customWidth="1"/>
    <col min="18" max="18" width="11.44140625" style="3"/>
    <col min="19" max="19" width="3" hidden="1" customWidth="1"/>
    <col min="20" max="21" width="11.44140625" style="3"/>
    <col min="22" max="22" width="17.6640625" style="3" customWidth="1"/>
    <col min="23" max="87" width="11.44140625" style="3"/>
  </cols>
  <sheetData>
    <row r="1" spans="1:22" s="3" customFormat="1" ht="34.799999999999997" x14ac:dyDescent="0.3">
      <c r="A1" s="325" t="str">
        <f>+'GRUPOS PRE JUVENIL'!D1</f>
        <v>XVIII Festival Nacional de Fútbol Infantil</v>
      </c>
      <c r="B1" s="325"/>
      <c r="C1" s="325"/>
      <c r="D1" s="325"/>
      <c r="E1" s="325"/>
      <c r="F1" s="325"/>
      <c r="G1" s="325"/>
      <c r="H1" s="325"/>
      <c r="I1" s="325"/>
      <c r="J1" s="325"/>
      <c r="K1" s="325"/>
      <c r="L1" s="325"/>
      <c r="M1" s="325"/>
      <c r="N1" s="325"/>
      <c r="O1" s="325"/>
      <c r="P1" s="325"/>
      <c r="Q1" s="325"/>
    </row>
    <row r="2" spans="1:22" s="3" customFormat="1" ht="34.5" customHeight="1" x14ac:dyDescent="0.3">
      <c r="A2" s="326" t="s">
        <v>5</v>
      </c>
      <c r="B2" s="326"/>
      <c r="C2" s="326"/>
      <c r="D2" s="326"/>
      <c r="E2" s="326"/>
      <c r="F2" s="326"/>
      <c r="G2" s="326"/>
      <c r="H2" s="326"/>
      <c r="I2" s="326"/>
      <c r="J2" s="326"/>
      <c r="K2" s="326"/>
      <c r="L2" s="326"/>
      <c r="M2" s="326"/>
      <c r="N2" s="326"/>
      <c r="O2" s="326"/>
      <c r="P2" s="326"/>
      <c r="Q2" s="326"/>
    </row>
    <row r="3" spans="1:22" s="3" customFormat="1" ht="38.25" customHeight="1" x14ac:dyDescent="0.3">
      <c r="B3" s="158" t="s">
        <v>82</v>
      </c>
      <c r="J3" s="41"/>
      <c r="K3" s="41"/>
      <c r="L3" s="41"/>
      <c r="N3" s="41"/>
      <c r="P3" s="41"/>
      <c r="Q3" s="41"/>
      <c r="R3" s="41"/>
      <c r="S3" s="41"/>
      <c r="T3" s="41"/>
      <c r="U3" s="41"/>
      <c r="V3" s="41"/>
    </row>
    <row r="4" spans="1:22" s="3" customFormat="1" x14ac:dyDescent="0.3">
      <c r="B4" s="43" t="s">
        <v>16</v>
      </c>
      <c r="N4" s="43"/>
    </row>
    <row r="5" spans="1:22" ht="23.4" x14ac:dyDescent="0.45">
      <c r="A5" s="19"/>
      <c r="B5" s="381" t="s">
        <v>19</v>
      </c>
      <c r="C5" s="382"/>
      <c r="D5" s="382"/>
      <c r="E5" s="382"/>
      <c r="F5" s="382"/>
      <c r="G5" s="277"/>
      <c r="H5" s="277"/>
      <c r="I5" s="277"/>
      <c r="J5" s="277"/>
      <c r="K5" s="277"/>
      <c r="L5" s="277"/>
      <c r="M5" s="277"/>
      <c r="N5" s="277"/>
      <c r="O5" s="383"/>
      <c r="P5" s="19"/>
      <c r="Q5" s="18" t="s">
        <v>17</v>
      </c>
    </row>
    <row r="6" spans="1:22" x14ac:dyDescent="0.3">
      <c r="B6" s="95"/>
      <c r="C6" s="97"/>
      <c r="D6" s="91"/>
      <c r="E6" s="98"/>
      <c r="F6" s="91"/>
      <c r="G6" s="10"/>
      <c r="H6" s="10"/>
      <c r="I6" s="10"/>
      <c r="J6" s="10"/>
      <c r="K6" s="10"/>
      <c r="L6" s="10"/>
      <c r="M6" s="10"/>
      <c r="N6" s="10"/>
      <c r="O6" s="9"/>
    </row>
    <row r="7" spans="1:22" ht="15.75" customHeight="1" x14ac:dyDescent="0.3">
      <c r="B7" s="377">
        <v>42814</v>
      </c>
      <c r="C7" s="379" t="s">
        <v>1</v>
      </c>
      <c r="D7" s="379" t="s">
        <v>76</v>
      </c>
      <c r="E7" s="92"/>
      <c r="F7" s="376" t="str">
        <f>+'GRUPO A'!W22</f>
        <v>TEMPLO DEL FÚTBOL</v>
      </c>
      <c r="G7" s="380" t="str">
        <f>IF(AND(I7&lt;&gt;"",K7&lt;&gt;""),IF(I7=K7,"E",IF(I7&gt;K7,"G","P")),"")</f>
        <v>P</v>
      </c>
      <c r="H7" s="12"/>
      <c r="I7" s="283">
        <v>0</v>
      </c>
      <c r="J7" s="285" t="s">
        <v>14</v>
      </c>
      <c r="K7" s="283">
        <v>4</v>
      </c>
      <c r="L7" s="375" t="str">
        <f>IF(AND(K7&lt;&gt;"",I7&lt;&gt;""),IF(K7=I7,"E",IF(K7&gt;I7,"G","P")),"")</f>
        <v>G</v>
      </c>
      <c r="M7" s="376" t="str">
        <f>+'GRUPO B'!W21</f>
        <v>ATHLETIC MELGAR</v>
      </c>
      <c r="N7" s="13" t="s">
        <v>26</v>
      </c>
      <c r="O7" s="371" t="s">
        <v>59</v>
      </c>
      <c r="Q7" s="372" t="str">
        <f>IF(OR(G7="E",G7=""),"",IF(G7="G",F7,M7))</f>
        <v>ATHLETIC MELGAR</v>
      </c>
      <c r="S7" s="373" t="str">
        <f>IF(OR(G7="E",G7=""),"",IF(G7="P",F7,M7))</f>
        <v>TEMPLO DEL FÚTBOL</v>
      </c>
    </row>
    <row r="8" spans="1:22" x14ac:dyDescent="0.3">
      <c r="B8" s="377"/>
      <c r="C8" s="379"/>
      <c r="D8" s="379"/>
      <c r="E8" s="92"/>
      <c r="F8" s="376"/>
      <c r="G8" s="380"/>
      <c r="H8" s="12"/>
      <c r="I8" s="284"/>
      <c r="J8" s="285"/>
      <c r="K8" s="284"/>
      <c r="L8" s="375"/>
      <c r="M8" s="376"/>
      <c r="N8" s="13"/>
      <c r="O8" s="371"/>
      <c r="Q8" s="372"/>
      <c r="S8" s="373"/>
    </row>
    <row r="9" spans="1:22" x14ac:dyDescent="0.3">
      <c r="B9" s="96"/>
      <c r="C9" s="92"/>
      <c r="D9" s="92"/>
      <c r="E9" s="92"/>
      <c r="F9" s="92"/>
      <c r="G9" s="35"/>
      <c r="H9" s="11"/>
      <c r="I9" s="32"/>
      <c r="J9" s="16"/>
      <c r="K9" s="32"/>
      <c r="L9" s="11"/>
      <c r="M9" s="13"/>
      <c r="N9" s="14"/>
      <c r="O9" s="44"/>
      <c r="Q9" s="26"/>
    </row>
    <row r="10" spans="1:22" x14ac:dyDescent="0.3">
      <c r="B10" s="377">
        <v>42814</v>
      </c>
      <c r="C10" s="378" t="s">
        <v>2</v>
      </c>
      <c r="D10" s="379" t="s">
        <v>76</v>
      </c>
      <c r="E10" s="92"/>
      <c r="F10" s="376" t="str">
        <f>+'GRUPO B'!W20</f>
        <v>CLUB CAMPESTRE IBAGUE</v>
      </c>
      <c r="G10" s="380" t="str">
        <f>IF(AND(I10&lt;&gt;"",K10&lt;&gt;""),IF(I10=K10,"E",IF(I10&gt;K10,"G","P")),"")</f>
        <v>G</v>
      </c>
      <c r="H10" s="12"/>
      <c r="I10" s="283">
        <v>4</v>
      </c>
      <c r="J10" s="285" t="s">
        <v>14</v>
      </c>
      <c r="K10" s="283">
        <v>0</v>
      </c>
      <c r="L10" s="375" t="str">
        <f>IF(AND(K10&lt;&gt;"",I10&lt;&gt;""),IF(K10=I10,"E",IF(K10&gt;I10,"G","P")),"")</f>
        <v>P</v>
      </c>
      <c r="M10" s="376" t="str">
        <f>+'GRUPO A'!W23</f>
        <v>BLUEMARTIN F.C .</v>
      </c>
      <c r="N10" s="15" t="s">
        <v>26</v>
      </c>
      <c r="O10" s="371" t="s">
        <v>60</v>
      </c>
      <c r="Q10" s="372" t="str">
        <f>IF(OR(G10="E",G10=""),"",IF(G10="G",F10,M10))</f>
        <v>CLUB CAMPESTRE IBAGUE</v>
      </c>
      <c r="S10" s="373" t="str">
        <f>IF(OR(G10="E",G10=""),"",IF(G10="P",F10,M10))</f>
        <v>BLUEMARTIN F.C .</v>
      </c>
    </row>
    <row r="11" spans="1:22" x14ac:dyDescent="0.3">
      <c r="B11" s="377"/>
      <c r="C11" s="378"/>
      <c r="D11" s="379"/>
      <c r="E11" s="92"/>
      <c r="F11" s="376"/>
      <c r="G11" s="380"/>
      <c r="H11" s="12"/>
      <c r="I11" s="284"/>
      <c r="J11" s="285"/>
      <c r="K11" s="284"/>
      <c r="L11" s="375"/>
      <c r="M11" s="376"/>
      <c r="N11" s="15"/>
      <c r="O11" s="371"/>
      <c r="Q11" s="372"/>
      <c r="S11" s="373"/>
    </row>
    <row r="12" spans="1:22" x14ac:dyDescent="0.3">
      <c r="B12" s="93"/>
      <c r="C12" s="94"/>
      <c r="D12" s="94"/>
      <c r="E12" s="94"/>
      <c r="F12" s="94"/>
      <c r="G12" s="37"/>
      <c r="H12" s="25"/>
      <c r="I12" s="25"/>
      <c r="J12" s="25"/>
      <c r="K12" s="25"/>
      <c r="L12" s="25"/>
      <c r="M12" s="25"/>
      <c r="N12" s="25"/>
      <c r="O12" s="24"/>
    </row>
    <row r="13" spans="1:22" s="3" customFormat="1" x14ac:dyDescent="0.3"/>
    <row r="14" spans="1:22" s="3" customFormat="1" ht="21.75" customHeight="1" x14ac:dyDescent="0.85">
      <c r="B14" s="374" t="str">
        <f>+'GRUPOS PRE JUVENIL'!D3</f>
        <v>NACIDOS 2016 2017</v>
      </c>
      <c r="C14" s="374"/>
      <c r="D14" s="374"/>
      <c r="E14" s="374"/>
      <c r="G14" s="78"/>
      <c r="H14" s="78"/>
    </row>
    <row r="15" spans="1:22" s="3" customFormat="1" ht="15" customHeight="1" x14ac:dyDescent="0.85">
      <c r="B15" s="374"/>
      <c r="C15" s="374"/>
      <c r="D15" s="374"/>
      <c r="E15" s="374"/>
      <c r="G15" s="78"/>
      <c r="H15" s="78"/>
    </row>
    <row r="16" spans="1:22" s="3" customFormat="1" ht="21" customHeight="1" x14ac:dyDescent="0.45">
      <c r="B16" s="81" t="str">
        <f>+'GRUPOS PRE JUVENIL'!D4</f>
        <v>SEPTIEMBRE 28 Y 29 DEL 2024</v>
      </c>
      <c r="D16" s="57"/>
      <c r="E16" s="57"/>
      <c r="F16" s="57"/>
      <c r="G16" s="57"/>
      <c r="H16" s="57"/>
    </row>
    <row r="17" spans="1:22" s="3" customFormat="1" ht="15" customHeight="1" x14ac:dyDescent="0.45">
      <c r="C17" s="57"/>
      <c r="D17" s="57"/>
      <c r="E17" s="57"/>
      <c r="F17" s="57"/>
      <c r="G17" s="57"/>
      <c r="H17" s="57"/>
    </row>
    <row r="18" spans="1:22" s="3" customFormat="1" ht="15" customHeight="1" x14ac:dyDescent="0.45">
      <c r="C18" s="57"/>
      <c r="D18" s="57"/>
      <c r="E18" s="57"/>
      <c r="F18" s="57"/>
      <c r="G18" s="57"/>
      <c r="H18" s="57"/>
    </row>
    <row r="19" spans="1:22" s="3" customFormat="1" ht="15" customHeight="1" x14ac:dyDescent="0.45">
      <c r="C19" s="57"/>
      <c r="D19" s="57"/>
      <c r="E19" s="57"/>
      <c r="F19" s="57"/>
      <c r="G19" s="57"/>
      <c r="H19" s="57"/>
    </row>
    <row r="20" spans="1:22" s="3" customFormat="1" ht="47.4" customHeight="1" x14ac:dyDescent="0.3"/>
    <row r="21" spans="1:22" s="3" customFormat="1" ht="34.799999999999997" x14ac:dyDescent="0.3">
      <c r="J21" s="40"/>
      <c r="K21" s="40"/>
      <c r="L21" s="40"/>
      <c r="M21" s="325"/>
      <c r="N21" s="325"/>
      <c r="O21" s="325"/>
      <c r="P21" s="325"/>
      <c r="Q21" s="325"/>
      <c r="R21" s="325"/>
      <c r="S21" s="325"/>
      <c r="T21" s="325"/>
      <c r="U21" s="325"/>
      <c r="V21" s="325"/>
    </row>
    <row r="22" spans="1:22" s="3" customFormat="1" ht="31.8" x14ac:dyDescent="0.3">
      <c r="B22" s="159" t="s">
        <v>46</v>
      </c>
      <c r="J22" s="41"/>
      <c r="K22" s="41"/>
      <c r="L22" s="41"/>
      <c r="N22" s="41"/>
      <c r="O22" s="41"/>
      <c r="P22" s="41"/>
      <c r="Q22" s="41"/>
      <c r="R22" s="41"/>
      <c r="S22" s="41"/>
      <c r="T22" s="41"/>
      <c r="U22" s="41"/>
      <c r="V22" s="41"/>
    </row>
    <row r="23" spans="1:22" s="3" customFormat="1" x14ac:dyDescent="0.3">
      <c r="B23" s="43" t="s">
        <v>16</v>
      </c>
      <c r="N23" s="43"/>
    </row>
    <row r="24" spans="1:22" s="3" customFormat="1" ht="23.4" x14ac:dyDescent="0.45">
      <c r="A24" s="19"/>
      <c r="B24" s="381" t="s">
        <v>19</v>
      </c>
      <c r="C24" s="382"/>
      <c r="D24" s="382"/>
      <c r="E24" s="382"/>
      <c r="F24" s="382"/>
      <c r="G24" s="277"/>
      <c r="H24" s="277"/>
      <c r="I24" s="277"/>
      <c r="J24" s="277"/>
      <c r="K24" s="277"/>
      <c r="L24" s="277"/>
      <c r="M24" s="277"/>
      <c r="N24" s="277"/>
      <c r="O24" s="383"/>
      <c r="P24" s="19"/>
      <c r="Q24" s="18" t="s">
        <v>17</v>
      </c>
      <c r="S24"/>
    </row>
    <row r="25" spans="1:22" s="3" customFormat="1" x14ac:dyDescent="0.3">
      <c r="B25" s="95"/>
      <c r="C25" s="97"/>
      <c r="D25" s="91"/>
      <c r="E25" s="98"/>
      <c r="F25" s="91"/>
      <c r="G25" s="10"/>
      <c r="H25" s="10"/>
      <c r="I25" s="10"/>
      <c r="J25" s="10"/>
      <c r="K25" s="10"/>
      <c r="L25" s="10"/>
      <c r="M25" s="10"/>
      <c r="N25" s="10"/>
      <c r="O25" s="9"/>
      <c r="Q25"/>
      <c r="S25"/>
    </row>
    <row r="26" spans="1:22" s="3" customFormat="1" x14ac:dyDescent="0.3">
      <c r="B26" s="377">
        <v>42814</v>
      </c>
      <c r="C26" s="379" t="s">
        <v>1</v>
      </c>
      <c r="D26" s="379" t="s">
        <v>63</v>
      </c>
      <c r="E26" s="92"/>
      <c r="F26" s="376" t="e">
        <f>+#REF!</f>
        <v>#REF!</v>
      </c>
      <c r="G26" s="380" t="str">
        <f>IF(AND(I26&lt;&gt;"",K26&lt;&gt;""),IF(I26=K26,"E",IF(I26&gt;K26,"G","P")),"")</f>
        <v>E</v>
      </c>
      <c r="H26" s="12"/>
      <c r="I26" s="283" t="s">
        <v>32</v>
      </c>
      <c r="J26" s="285" t="s">
        <v>14</v>
      </c>
      <c r="K26" s="283" t="s">
        <v>32</v>
      </c>
      <c r="L26" s="375" t="str">
        <f>IF(AND(K26&lt;&gt;"",I26&lt;&gt;""),IF(K26=I26,"E",IF(K26&gt;I26,"G","P")),"")</f>
        <v>E</v>
      </c>
      <c r="M26" s="376" t="str">
        <f>+'GRUPO A'!W22</f>
        <v>TEMPLO DEL FÚTBOL</v>
      </c>
      <c r="N26" s="13" t="s">
        <v>26</v>
      </c>
      <c r="O26" s="371" t="s">
        <v>61</v>
      </c>
      <c r="Q26" s="372" t="str">
        <f>IF(OR(G26="E",G26=""),"",IF(G26="G",F26,M26))</f>
        <v/>
      </c>
      <c r="S26" s="373" t="str">
        <f>IF(OR(G26="E",G26=""),"",IF(G26="P",F26,M26))</f>
        <v/>
      </c>
    </row>
    <row r="27" spans="1:22" s="3" customFormat="1" x14ac:dyDescent="0.3">
      <c r="B27" s="377"/>
      <c r="C27" s="379"/>
      <c r="D27" s="379"/>
      <c r="E27" s="92"/>
      <c r="F27" s="376"/>
      <c r="G27" s="380"/>
      <c r="H27" s="12"/>
      <c r="I27" s="284"/>
      <c r="J27" s="285"/>
      <c r="K27" s="284"/>
      <c r="L27" s="375"/>
      <c r="M27" s="376"/>
      <c r="N27" s="13"/>
      <c r="O27" s="371"/>
      <c r="Q27" s="372"/>
      <c r="S27" s="373"/>
    </row>
    <row r="28" spans="1:22" s="3" customFormat="1" x14ac:dyDescent="0.3">
      <c r="B28" s="96"/>
      <c r="C28" s="92"/>
      <c r="D28" s="92"/>
      <c r="E28" s="92"/>
      <c r="F28" s="92"/>
      <c r="G28" s="35"/>
      <c r="H28" s="11"/>
      <c r="I28" s="32"/>
      <c r="J28" s="16"/>
      <c r="K28" s="32"/>
      <c r="L28" s="11"/>
      <c r="M28" s="13"/>
      <c r="N28" s="14"/>
      <c r="O28" s="44"/>
      <c r="Q28" s="26"/>
      <c r="S28"/>
    </row>
    <row r="29" spans="1:22" s="3" customFormat="1" x14ac:dyDescent="0.3">
      <c r="B29" s="377">
        <v>42814</v>
      </c>
      <c r="C29" s="378" t="s">
        <v>2</v>
      </c>
      <c r="D29" s="379" t="s">
        <v>64</v>
      </c>
      <c r="E29" s="92"/>
      <c r="F29" s="376" t="e">
        <f>+#REF!</f>
        <v>#REF!</v>
      </c>
      <c r="G29" s="380" t="str">
        <f>IF(AND(I29&lt;&gt;"",K29&lt;&gt;""),IF(I29=K29,"E",IF(I29&gt;K29,"G","P")),"")</f>
        <v>E</v>
      </c>
      <c r="H29" s="12"/>
      <c r="I29" s="283" t="s">
        <v>32</v>
      </c>
      <c r="J29" s="285" t="s">
        <v>14</v>
      </c>
      <c r="K29" s="283" t="s">
        <v>32</v>
      </c>
      <c r="L29" s="375" t="str">
        <f>IF(AND(K29&lt;&gt;"",I29&lt;&gt;""),IF(K29=I29,"E",IF(K29&gt;I29,"G","P")),"")</f>
        <v>E</v>
      </c>
      <c r="M29" s="376" t="str">
        <f>+'GRUPO B'!W20</f>
        <v>CLUB CAMPESTRE IBAGUE</v>
      </c>
      <c r="N29" s="15" t="s">
        <v>26</v>
      </c>
      <c r="O29" s="371" t="s">
        <v>61</v>
      </c>
      <c r="Q29" s="372" t="str">
        <f>IF(OR(G29="E",G29=""),"",IF(G29="G",F29,M29))</f>
        <v/>
      </c>
      <c r="S29" s="373" t="str">
        <f>IF(OR(G29="E",G29=""),"",IF(G29="P",F29,M29))</f>
        <v/>
      </c>
    </row>
    <row r="30" spans="1:22" s="3" customFormat="1" x14ac:dyDescent="0.3">
      <c r="B30" s="377"/>
      <c r="C30" s="378"/>
      <c r="D30" s="379"/>
      <c r="E30" s="92"/>
      <c r="F30" s="376"/>
      <c r="G30" s="380"/>
      <c r="H30" s="12"/>
      <c r="I30" s="284"/>
      <c r="J30" s="285"/>
      <c r="K30" s="284"/>
      <c r="L30" s="375"/>
      <c r="M30" s="376"/>
      <c r="N30" s="15"/>
      <c r="O30" s="371"/>
      <c r="Q30" s="372"/>
      <c r="S30" s="373"/>
    </row>
    <row r="31" spans="1:22" s="3" customFormat="1" x14ac:dyDescent="0.3">
      <c r="B31" s="93"/>
      <c r="C31" s="94"/>
      <c r="D31" s="94"/>
      <c r="E31" s="94"/>
      <c r="F31" s="94"/>
      <c r="G31" s="37"/>
      <c r="H31" s="25"/>
      <c r="I31" s="25"/>
      <c r="J31" s="25"/>
      <c r="K31" s="25"/>
      <c r="L31" s="25"/>
      <c r="M31" s="25"/>
      <c r="N31" s="25"/>
      <c r="O31" s="24"/>
      <c r="Q31"/>
      <c r="S31"/>
    </row>
    <row r="32" spans="1:22" s="3" customFormat="1" x14ac:dyDescent="0.3"/>
    <row r="33" spans="2:26" s="3" customFormat="1" ht="46.2" x14ac:dyDescent="0.85">
      <c r="B33" s="374"/>
      <c r="C33" s="374"/>
      <c r="D33" s="374"/>
      <c r="E33" s="374"/>
      <c r="G33" s="78"/>
      <c r="H33" s="78"/>
      <c r="W33" s="41"/>
      <c r="X33" s="41"/>
      <c r="Y33" s="41"/>
      <c r="Z33" s="41"/>
    </row>
    <row r="34" spans="2:26" s="3" customFormat="1" ht="46.2" x14ac:dyDescent="0.85">
      <c r="B34" s="374"/>
      <c r="C34" s="374"/>
      <c r="D34" s="374"/>
      <c r="E34" s="374"/>
      <c r="G34" s="78"/>
      <c r="H34" s="78"/>
    </row>
    <row r="35" spans="2:26" s="3" customFormat="1" ht="27.6" x14ac:dyDescent="0.45">
      <c r="B35" s="81"/>
      <c r="D35" s="57"/>
      <c r="E35" s="57"/>
      <c r="F35" s="57"/>
      <c r="G35" s="57"/>
      <c r="H35" s="57"/>
    </row>
    <row r="36" spans="2:26" s="3" customFormat="1" ht="27.6" x14ac:dyDescent="0.45">
      <c r="C36" s="57"/>
      <c r="D36" s="57"/>
      <c r="E36" s="57"/>
      <c r="F36" s="57"/>
      <c r="G36" s="57"/>
      <c r="H36" s="57"/>
    </row>
    <row r="37" spans="2:26" s="3" customFormat="1" x14ac:dyDescent="0.3"/>
    <row r="38" spans="2:26" s="3" customFormat="1" x14ac:dyDescent="0.3"/>
    <row r="39" spans="2:26" s="3" customFormat="1" x14ac:dyDescent="0.3"/>
    <row r="40" spans="2:26" s="3" customFormat="1" x14ac:dyDescent="0.3"/>
    <row r="41" spans="2:26" s="3" customFormat="1" x14ac:dyDescent="0.3"/>
    <row r="42" spans="2:26" s="3" customFormat="1" x14ac:dyDescent="0.3"/>
    <row r="43" spans="2:26" s="3" customFormat="1" x14ac:dyDescent="0.3"/>
    <row r="44" spans="2:26" s="3" customFormat="1" x14ac:dyDescent="0.3"/>
    <row r="45" spans="2:26" s="3" customFormat="1" x14ac:dyDescent="0.3"/>
    <row r="46" spans="2:26" s="3" customFormat="1" x14ac:dyDescent="0.3"/>
    <row r="47" spans="2:26" s="3" customFormat="1" x14ac:dyDescent="0.3"/>
    <row r="48" spans="2:26" s="3" customFormat="1" x14ac:dyDescent="0.3"/>
    <row r="49" spans="2:19" x14ac:dyDescent="0.3"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Q49" s="3"/>
      <c r="S49" s="3"/>
    </row>
    <row r="50" spans="2:19" x14ac:dyDescent="0.3"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Q50" s="3"/>
      <c r="S50" s="3"/>
    </row>
    <row r="51" spans="2:19" x14ac:dyDescent="0.3"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Q51" s="3"/>
      <c r="S51" s="3"/>
    </row>
    <row r="52" spans="2:19" x14ac:dyDescent="0.3"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Q52" s="3"/>
      <c r="S52" s="3"/>
    </row>
    <row r="53" spans="2:19" x14ac:dyDescent="0.3"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Q53" s="3"/>
      <c r="S53" s="3"/>
    </row>
    <row r="54" spans="2:19" x14ac:dyDescent="0.3"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Q54" s="3"/>
      <c r="S54" s="3"/>
    </row>
    <row r="55" spans="2:19" x14ac:dyDescent="0.3"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Q55" s="3"/>
      <c r="S55" s="3"/>
    </row>
    <row r="56" spans="2:19" x14ac:dyDescent="0.3"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Q56" s="3"/>
      <c r="S56" s="3"/>
    </row>
    <row r="57" spans="2:19" x14ac:dyDescent="0.3"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Q57" s="3"/>
      <c r="S57" s="3"/>
    </row>
    <row r="58" spans="2:19" x14ac:dyDescent="0.3"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Q58" s="3"/>
      <c r="S58" s="3"/>
    </row>
    <row r="59" spans="2:19" x14ac:dyDescent="0.3"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Q59" s="3"/>
      <c r="S59" s="3"/>
    </row>
    <row r="60" spans="2:19" x14ac:dyDescent="0.3"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Q60" s="3"/>
      <c r="S60" s="3"/>
    </row>
    <row r="61" spans="2:19" x14ac:dyDescent="0.3"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Q61" s="3"/>
      <c r="S61" s="3"/>
    </row>
    <row r="62" spans="2:19" x14ac:dyDescent="0.3"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Q62" s="3"/>
      <c r="S62" s="3"/>
    </row>
    <row r="63" spans="2:19" x14ac:dyDescent="0.3"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Q63" s="3"/>
      <c r="S63" s="3"/>
    </row>
    <row r="64" spans="2:19" x14ac:dyDescent="0.3"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Q64" s="3"/>
      <c r="S64" s="3"/>
    </row>
    <row r="65" spans="2:19" x14ac:dyDescent="0.3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Q65" s="3"/>
      <c r="S65" s="3"/>
    </row>
    <row r="66" spans="2:19" x14ac:dyDescent="0.3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Q66" s="3"/>
      <c r="S66" s="3"/>
    </row>
    <row r="67" spans="2:19" x14ac:dyDescent="0.3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Q67" s="3"/>
      <c r="S67" s="3"/>
    </row>
    <row r="68" spans="2:19" x14ac:dyDescent="0.3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Q68" s="3"/>
      <c r="S68" s="3"/>
    </row>
    <row r="69" spans="2:19" x14ac:dyDescent="0.3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Q69" s="3"/>
      <c r="S69" s="3"/>
    </row>
    <row r="70" spans="2:19" x14ac:dyDescent="0.3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Q70" s="3"/>
      <c r="S70" s="3"/>
    </row>
    <row r="71" spans="2:19" x14ac:dyDescent="0.3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Q71" s="3"/>
      <c r="S71" s="3"/>
    </row>
    <row r="72" spans="2:19" x14ac:dyDescent="0.3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Q72" s="3"/>
      <c r="S72" s="3"/>
    </row>
    <row r="73" spans="2:19" x14ac:dyDescent="0.3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Q73" s="3"/>
      <c r="S73" s="3"/>
    </row>
    <row r="74" spans="2:19" x14ac:dyDescent="0.3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Q74" s="3"/>
      <c r="S74" s="3"/>
    </row>
    <row r="75" spans="2:19" x14ac:dyDescent="0.3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Q75" s="3"/>
      <c r="S75" s="3"/>
    </row>
    <row r="76" spans="2:19" x14ac:dyDescent="0.3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Q76" s="3"/>
      <c r="S76" s="3"/>
    </row>
    <row r="77" spans="2:19" x14ac:dyDescent="0.3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Q77" s="3"/>
      <c r="S77" s="3"/>
    </row>
    <row r="78" spans="2:19" x14ac:dyDescent="0.3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Q78" s="3"/>
      <c r="S78" s="3"/>
    </row>
    <row r="79" spans="2:19" x14ac:dyDescent="0.3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Q79" s="3"/>
      <c r="S79" s="3"/>
    </row>
    <row r="80" spans="2:19" x14ac:dyDescent="0.3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Q80" s="3"/>
      <c r="S80" s="3"/>
    </row>
    <row r="81" spans="2:19" x14ac:dyDescent="0.3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Q81" s="3"/>
      <c r="S81" s="3"/>
    </row>
    <row r="82" spans="2:19" x14ac:dyDescent="0.3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Q82" s="3"/>
      <c r="S82" s="3"/>
    </row>
    <row r="83" spans="2:19" x14ac:dyDescent="0.3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Q83" s="3"/>
      <c r="S83" s="3"/>
    </row>
    <row r="84" spans="2:19" x14ac:dyDescent="0.3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Q84" s="3"/>
      <c r="S84" s="3"/>
    </row>
    <row r="85" spans="2:19" x14ac:dyDescent="0.3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Q85" s="3"/>
      <c r="S85" s="3"/>
    </row>
    <row r="86" spans="2:19" x14ac:dyDescent="0.3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Q86" s="3"/>
      <c r="S86" s="3"/>
    </row>
    <row r="87" spans="2:19" x14ac:dyDescent="0.3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Q87" s="3"/>
      <c r="S87" s="3"/>
    </row>
    <row r="88" spans="2:19" x14ac:dyDescent="0.3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Q88" s="3"/>
      <c r="S88" s="3"/>
    </row>
    <row r="89" spans="2:19" x14ac:dyDescent="0.3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Q89" s="3"/>
      <c r="S89" s="3"/>
    </row>
    <row r="90" spans="2:19" x14ac:dyDescent="0.3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Q90" s="3"/>
      <c r="S90" s="3"/>
    </row>
    <row r="91" spans="2:19" x14ac:dyDescent="0.3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Q91" s="3"/>
      <c r="S91" s="3"/>
    </row>
    <row r="92" spans="2:19" x14ac:dyDescent="0.3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Q92" s="3"/>
      <c r="S92" s="3"/>
    </row>
    <row r="93" spans="2:19" x14ac:dyDescent="0.3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Q93" s="3"/>
      <c r="S93" s="3"/>
    </row>
    <row r="94" spans="2:19" x14ac:dyDescent="0.3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Q94" s="3"/>
      <c r="S94" s="3"/>
    </row>
    <row r="95" spans="2:19" x14ac:dyDescent="0.3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Q95" s="3"/>
      <c r="S95" s="3"/>
    </row>
    <row r="96" spans="2:19" x14ac:dyDescent="0.3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Q96" s="3"/>
      <c r="S96" s="3"/>
    </row>
    <row r="97" spans="2:19" x14ac:dyDescent="0.3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Q97" s="3"/>
      <c r="S97" s="3"/>
    </row>
    <row r="98" spans="2:19" x14ac:dyDescent="0.3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Q98" s="3"/>
      <c r="S98" s="3"/>
    </row>
    <row r="99" spans="2:19" x14ac:dyDescent="0.3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Q99" s="3"/>
      <c r="S99" s="3"/>
    </row>
    <row r="100" spans="2:19" x14ac:dyDescent="0.3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Q100" s="3"/>
      <c r="S100" s="3"/>
    </row>
    <row r="101" spans="2:19" x14ac:dyDescent="0.3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Q101" s="3"/>
      <c r="S101" s="3"/>
    </row>
    <row r="102" spans="2:19" x14ac:dyDescent="0.3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Q102" s="3"/>
      <c r="S102" s="3"/>
    </row>
    <row r="103" spans="2:19" x14ac:dyDescent="0.3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Q103" s="3"/>
      <c r="S103" s="3"/>
    </row>
    <row r="104" spans="2:19" x14ac:dyDescent="0.3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Q104" s="3"/>
      <c r="S104" s="3"/>
    </row>
    <row r="105" spans="2:19" x14ac:dyDescent="0.3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Q105" s="3"/>
      <c r="S105" s="3"/>
    </row>
    <row r="106" spans="2:19" x14ac:dyDescent="0.3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Q106" s="3"/>
      <c r="S106" s="3"/>
    </row>
    <row r="107" spans="2:19" x14ac:dyDescent="0.3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Q107" s="3"/>
      <c r="S107" s="3"/>
    </row>
    <row r="108" spans="2:19" x14ac:dyDescent="0.3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Q108" s="3"/>
      <c r="S108" s="3"/>
    </row>
    <row r="109" spans="2:19" x14ac:dyDescent="0.3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Q109" s="3"/>
      <c r="S109" s="3"/>
    </row>
    <row r="110" spans="2:19" x14ac:dyDescent="0.3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Q110" s="3"/>
      <c r="S110" s="3"/>
    </row>
    <row r="111" spans="2:19" x14ac:dyDescent="0.3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Q111" s="3"/>
      <c r="S111" s="3"/>
    </row>
    <row r="112" spans="2:19" x14ac:dyDescent="0.3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Q112" s="3"/>
      <c r="S112" s="3"/>
    </row>
    <row r="113" spans="2:19" x14ac:dyDescent="0.3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Q113" s="3"/>
      <c r="S113" s="3"/>
    </row>
    <row r="114" spans="2:19" x14ac:dyDescent="0.3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Q114" s="3"/>
      <c r="S114" s="3"/>
    </row>
    <row r="115" spans="2:19" x14ac:dyDescent="0.3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Q115" s="3"/>
      <c r="S115" s="3"/>
    </row>
    <row r="116" spans="2:19" x14ac:dyDescent="0.3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Q116" s="3"/>
      <c r="S116" s="3"/>
    </row>
    <row r="117" spans="2:19" x14ac:dyDescent="0.3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Q117" s="3"/>
      <c r="S117" s="3"/>
    </row>
    <row r="118" spans="2:19" x14ac:dyDescent="0.3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Q118" s="3"/>
      <c r="S118" s="3"/>
    </row>
    <row r="119" spans="2:19" x14ac:dyDescent="0.3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Q119" s="3"/>
      <c r="S119" s="3"/>
    </row>
    <row r="120" spans="2:19" x14ac:dyDescent="0.3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Q120" s="3"/>
      <c r="S120" s="3"/>
    </row>
    <row r="121" spans="2:19" x14ac:dyDescent="0.3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Q121" s="3"/>
      <c r="S121" s="3"/>
    </row>
    <row r="122" spans="2:19" x14ac:dyDescent="0.3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Q122" s="3"/>
      <c r="S122" s="3"/>
    </row>
    <row r="123" spans="2:19" x14ac:dyDescent="0.3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Q123" s="3"/>
      <c r="S123" s="3"/>
    </row>
    <row r="124" spans="2:19" x14ac:dyDescent="0.3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Q124" s="3"/>
      <c r="S124" s="3"/>
    </row>
    <row r="125" spans="2:19" x14ac:dyDescent="0.3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Q125" s="3"/>
      <c r="S125" s="3"/>
    </row>
    <row r="126" spans="2:19" x14ac:dyDescent="0.3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Q126" s="3"/>
      <c r="S126" s="3"/>
    </row>
    <row r="127" spans="2:19" x14ac:dyDescent="0.3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Q127" s="3"/>
      <c r="S127" s="3"/>
    </row>
    <row r="128" spans="2:19" x14ac:dyDescent="0.3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Q128" s="3"/>
      <c r="S128" s="3"/>
    </row>
    <row r="129" spans="2:19" x14ac:dyDescent="0.3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Q129" s="3"/>
      <c r="S129" s="3"/>
    </row>
    <row r="130" spans="2:19" x14ac:dyDescent="0.3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Q130" s="3"/>
      <c r="S130" s="3"/>
    </row>
    <row r="131" spans="2:19" x14ac:dyDescent="0.3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Q131" s="3"/>
      <c r="S131" s="3"/>
    </row>
    <row r="132" spans="2:19" x14ac:dyDescent="0.3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Q132" s="3"/>
      <c r="S132" s="3"/>
    </row>
    <row r="133" spans="2:19" x14ac:dyDescent="0.3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Q133" s="3"/>
      <c r="S133" s="3"/>
    </row>
    <row r="134" spans="2:19" x14ac:dyDescent="0.3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Q134" s="3"/>
      <c r="S134" s="3"/>
    </row>
    <row r="135" spans="2:19" x14ac:dyDescent="0.3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Q135" s="3"/>
      <c r="S135" s="3"/>
    </row>
    <row r="136" spans="2:19" x14ac:dyDescent="0.3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Q136" s="3"/>
      <c r="S136" s="3"/>
    </row>
    <row r="137" spans="2:19" x14ac:dyDescent="0.3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Q137" s="3"/>
      <c r="S137" s="3"/>
    </row>
    <row r="138" spans="2:19" x14ac:dyDescent="0.3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Q138" s="3"/>
      <c r="S138" s="3"/>
    </row>
    <row r="139" spans="2:19" x14ac:dyDescent="0.3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Q139" s="3"/>
      <c r="S139" s="3"/>
    </row>
    <row r="140" spans="2:19" x14ac:dyDescent="0.3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Q140" s="3"/>
      <c r="S140" s="3"/>
    </row>
    <row r="141" spans="2:19" x14ac:dyDescent="0.3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Q141" s="3"/>
      <c r="S141" s="3"/>
    </row>
    <row r="142" spans="2:19" x14ac:dyDescent="0.3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Q142" s="3"/>
      <c r="S142" s="3"/>
    </row>
    <row r="143" spans="2:19" x14ac:dyDescent="0.3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Q143" s="3"/>
      <c r="S143" s="3"/>
    </row>
    <row r="144" spans="2:19" x14ac:dyDescent="0.3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Q144" s="3"/>
      <c r="S144" s="3"/>
    </row>
    <row r="145" spans="2:19" x14ac:dyDescent="0.3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Q145" s="3"/>
      <c r="S145" s="3"/>
    </row>
    <row r="146" spans="2:19" x14ac:dyDescent="0.3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Q146" s="3"/>
      <c r="S146" s="3"/>
    </row>
    <row r="147" spans="2:19" x14ac:dyDescent="0.3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Q147" s="3"/>
      <c r="S147" s="3"/>
    </row>
    <row r="148" spans="2:19" x14ac:dyDescent="0.3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Q148" s="3"/>
      <c r="S148" s="3"/>
    </row>
    <row r="149" spans="2:19" x14ac:dyDescent="0.3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Q149" s="3"/>
      <c r="S149" s="3"/>
    </row>
    <row r="150" spans="2:19" x14ac:dyDescent="0.3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Q150" s="3"/>
      <c r="S150" s="3"/>
    </row>
    <row r="151" spans="2:19" x14ac:dyDescent="0.3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Q151" s="3"/>
      <c r="S151" s="3"/>
    </row>
    <row r="152" spans="2:19" x14ac:dyDescent="0.3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Q152" s="3"/>
      <c r="S152" s="3"/>
    </row>
    <row r="153" spans="2:19" x14ac:dyDescent="0.3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Q153" s="3"/>
      <c r="S153" s="3"/>
    </row>
    <row r="154" spans="2:19" x14ac:dyDescent="0.3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Q154" s="3"/>
      <c r="S154" s="3"/>
    </row>
    <row r="155" spans="2:19" x14ac:dyDescent="0.3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Q155" s="3"/>
      <c r="S155" s="3"/>
    </row>
    <row r="156" spans="2:19" x14ac:dyDescent="0.3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Q156" s="3"/>
      <c r="S156" s="3"/>
    </row>
    <row r="157" spans="2:19" x14ac:dyDescent="0.3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Q157" s="3"/>
      <c r="S157" s="3"/>
    </row>
    <row r="158" spans="2:19" x14ac:dyDescent="0.3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Q158" s="3"/>
      <c r="S158" s="3"/>
    </row>
    <row r="159" spans="2:19" x14ac:dyDescent="0.3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Q159" s="3"/>
      <c r="S159" s="3"/>
    </row>
    <row r="160" spans="2:19" x14ac:dyDescent="0.3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Q160" s="3"/>
      <c r="S160" s="3"/>
    </row>
    <row r="161" spans="2:19" x14ac:dyDescent="0.3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Q161" s="3"/>
      <c r="S161" s="3"/>
    </row>
    <row r="162" spans="2:19" x14ac:dyDescent="0.3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Q162" s="3"/>
      <c r="S162" s="3"/>
    </row>
    <row r="163" spans="2:19" x14ac:dyDescent="0.3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Q163" s="3"/>
      <c r="S163" s="3"/>
    </row>
    <row r="164" spans="2:19" x14ac:dyDescent="0.3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Q164" s="3"/>
      <c r="S164" s="3"/>
    </row>
    <row r="165" spans="2:19" x14ac:dyDescent="0.3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Q165" s="3"/>
      <c r="S165" s="3"/>
    </row>
    <row r="166" spans="2:19" x14ac:dyDescent="0.3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Q166" s="3"/>
      <c r="S166" s="3"/>
    </row>
    <row r="167" spans="2:19" x14ac:dyDescent="0.3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Q167" s="3"/>
      <c r="S167" s="3"/>
    </row>
    <row r="168" spans="2:19" x14ac:dyDescent="0.3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Q168" s="3"/>
      <c r="S168" s="3"/>
    </row>
    <row r="169" spans="2:19" x14ac:dyDescent="0.3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Q169" s="3"/>
      <c r="S169" s="3"/>
    </row>
    <row r="170" spans="2:19" x14ac:dyDescent="0.3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Q170" s="3"/>
      <c r="S170" s="3"/>
    </row>
    <row r="171" spans="2:19" x14ac:dyDescent="0.3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Q171" s="3"/>
      <c r="S171" s="3"/>
    </row>
    <row r="172" spans="2:19" x14ac:dyDescent="0.3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Q172" s="3"/>
      <c r="S172" s="3"/>
    </row>
    <row r="173" spans="2:19" x14ac:dyDescent="0.3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Q173" s="3"/>
      <c r="S173" s="3"/>
    </row>
    <row r="174" spans="2:19" x14ac:dyDescent="0.3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Q174" s="3"/>
      <c r="S174" s="3"/>
    </row>
    <row r="175" spans="2:19" x14ac:dyDescent="0.3"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Q175" s="3"/>
      <c r="S175" s="3"/>
    </row>
    <row r="176" spans="2:19" x14ac:dyDescent="0.3"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Q176" s="3"/>
      <c r="S176" s="3"/>
    </row>
    <row r="177" spans="2:19" x14ac:dyDescent="0.3"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Q177" s="3"/>
      <c r="S177" s="3"/>
    </row>
    <row r="178" spans="2:19" x14ac:dyDescent="0.3"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Q178" s="3"/>
      <c r="S178" s="3"/>
    </row>
    <row r="179" spans="2:19" x14ac:dyDescent="0.3"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Q179" s="3"/>
      <c r="S179" s="3"/>
    </row>
    <row r="180" spans="2:19" x14ac:dyDescent="0.3"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Q180" s="3"/>
      <c r="S180" s="3"/>
    </row>
    <row r="181" spans="2:19" x14ac:dyDescent="0.3"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Q181" s="3"/>
      <c r="S181" s="3"/>
    </row>
    <row r="182" spans="2:19" x14ac:dyDescent="0.3"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Q182" s="3"/>
      <c r="S182" s="3"/>
    </row>
    <row r="183" spans="2:19" x14ac:dyDescent="0.3"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Q183" s="3"/>
      <c r="S183" s="3"/>
    </row>
    <row r="184" spans="2:19" x14ac:dyDescent="0.3"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Q184" s="3"/>
      <c r="S184" s="3"/>
    </row>
    <row r="185" spans="2:19" x14ac:dyDescent="0.3"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Q185" s="3"/>
      <c r="S185" s="3"/>
    </row>
    <row r="186" spans="2:19" x14ac:dyDescent="0.3"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Q186" s="3"/>
      <c r="S186" s="3"/>
    </row>
    <row r="187" spans="2:19" x14ac:dyDescent="0.3"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Q187" s="3"/>
      <c r="S187" s="3"/>
    </row>
    <row r="188" spans="2:19" x14ac:dyDescent="0.3"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Q188" s="3"/>
      <c r="S188" s="3"/>
    </row>
    <row r="189" spans="2:19" x14ac:dyDescent="0.3"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Q189" s="3"/>
      <c r="S189" s="3"/>
    </row>
    <row r="190" spans="2:19" x14ac:dyDescent="0.3"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Q190" s="3"/>
      <c r="S190" s="3"/>
    </row>
    <row r="191" spans="2:19" x14ac:dyDescent="0.3"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Q191" s="3"/>
      <c r="S191" s="3"/>
    </row>
    <row r="192" spans="2:19" x14ac:dyDescent="0.3"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Q192" s="3"/>
      <c r="S192" s="3"/>
    </row>
    <row r="193" spans="2:19" x14ac:dyDescent="0.3"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Q193" s="3"/>
      <c r="S193" s="3"/>
    </row>
    <row r="194" spans="2:19" x14ac:dyDescent="0.3"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Q194" s="3"/>
      <c r="S194" s="3"/>
    </row>
    <row r="195" spans="2:19" x14ac:dyDescent="0.3"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Q195" s="3"/>
      <c r="S195" s="3"/>
    </row>
    <row r="196" spans="2:19" x14ac:dyDescent="0.3"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Q196" s="3"/>
      <c r="S196" s="3"/>
    </row>
    <row r="197" spans="2:19" x14ac:dyDescent="0.3"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Q197" s="3"/>
      <c r="S197" s="3"/>
    </row>
    <row r="198" spans="2:19" x14ac:dyDescent="0.3"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Q198" s="3"/>
      <c r="S198" s="3"/>
    </row>
    <row r="199" spans="2:19" x14ac:dyDescent="0.3"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Q199" s="3"/>
      <c r="S199" s="3"/>
    </row>
    <row r="200" spans="2:19" x14ac:dyDescent="0.3"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Q200" s="3"/>
      <c r="S200" s="3"/>
    </row>
    <row r="201" spans="2:19" x14ac:dyDescent="0.3"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Q201" s="3"/>
      <c r="S201" s="3"/>
    </row>
    <row r="202" spans="2:19" x14ac:dyDescent="0.3"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Q202" s="3"/>
      <c r="S202" s="3"/>
    </row>
    <row r="203" spans="2:19" x14ac:dyDescent="0.3"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Q203" s="3"/>
      <c r="S203" s="3"/>
    </row>
    <row r="204" spans="2:19" x14ac:dyDescent="0.3"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Q204" s="3"/>
      <c r="S204" s="3"/>
    </row>
    <row r="205" spans="2:19" x14ac:dyDescent="0.3"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Q205" s="3"/>
      <c r="S205" s="3"/>
    </row>
    <row r="206" spans="2:19" x14ac:dyDescent="0.3"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Q206" s="3"/>
      <c r="S206" s="3"/>
    </row>
    <row r="207" spans="2:19" x14ac:dyDescent="0.3"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Q207" s="3"/>
      <c r="S207" s="3"/>
    </row>
    <row r="208" spans="2:19" x14ac:dyDescent="0.3"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Q208" s="3"/>
      <c r="S208" s="3"/>
    </row>
    <row r="209" spans="2:19" x14ac:dyDescent="0.3"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Q209" s="3"/>
      <c r="S209" s="3"/>
    </row>
    <row r="210" spans="2:19" x14ac:dyDescent="0.3"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Q210" s="3"/>
      <c r="S210" s="3"/>
    </row>
    <row r="211" spans="2:19" x14ac:dyDescent="0.3"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Q211" s="3"/>
      <c r="S211" s="3"/>
    </row>
    <row r="212" spans="2:19" x14ac:dyDescent="0.3"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Q212" s="3"/>
      <c r="S212" s="3"/>
    </row>
    <row r="213" spans="2:19" x14ac:dyDescent="0.3"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Q213" s="3"/>
      <c r="S213" s="3"/>
    </row>
    <row r="214" spans="2:19" x14ac:dyDescent="0.3"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Q214" s="3"/>
      <c r="S214" s="3"/>
    </row>
    <row r="215" spans="2:19" x14ac:dyDescent="0.3"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Q215" s="3"/>
      <c r="S215" s="3"/>
    </row>
    <row r="216" spans="2:19" x14ac:dyDescent="0.3"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Q216" s="3"/>
      <c r="S216" s="3"/>
    </row>
    <row r="217" spans="2:19" x14ac:dyDescent="0.3"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Q217" s="3"/>
      <c r="S217" s="3"/>
    </row>
    <row r="218" spans="2:19" x14ac:dyDescent="0.3"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Q218" s="3"/>
      <c r="S218" s="3"/>
    </row>
    <row r="219" spans="2:19" x14ac:dyDescent="0.3"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Q219" s="3"/>
      <c r="S219" s="3"/>
    </row>
    <row r="220" spans="2:19" x14ac:dyDescent="0.3"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Q220" s="3"/>
      <c r="S220" s="3"/>
    </row>
    <row r="221" spans="2:19" x14ac:dyDescent="0.3"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Q221" s="3"/>
      <c r="S221" s="3"/>
    </row>
    <row r="222" spans="2:19" x14ac:dyDescent="0.3"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Q222" s="3"/>
      <c r="S222" s="3"/>
    </row>
    <row r="223" spans="2:19" x14ac:dyDescent="0.3"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Q223" s="3"/>
      <c r="S223" s="3"/>
    </row>
    <row r="224" spans="2:19" x14ac:dyDescent="0.3"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Q224" s="3"/>
      <c r="S224" s="3"/>
    </row>
    <row r="225" spans="2:19" x14ac:dyDescent="0.3"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Q225" s="3"/>
      <c r="S225" s="3"/>
    </row>
    <row r="226" spans="2:19" x14ac:dyDescent="0.3"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Q226" s="3"/>
      <c r="S226" s="3"/>
    </row>
    <row r="227" spans="2:19" x14ac:dyDescent="0.3"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Q227" s="3"/>
      <c r="S227" s="3"/>
    </row>
    <row r="228" spans="2:19" x14ac:dyDescent="0.3"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Q228" s="3"/>
      <c r="S228" s="3"/>
    </row>
    <row r="229" spans="2:19" x14ac:dyDescent="0.3"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Q229" s="3"/>
      <c r="S229" s="3"/>
    </row>
    <row r="230" spans="2:19" x14ac:dyDescent="0.3"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Q230" s="3"/>
      <c r="S230" s="3"/>
    </row>
    <row r="231" spans="2:19" x14ac:dyDescent="0.3"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Q231" s="3"/>
      <c r="S231" s="3"/>
    </row>
    <row r="232" spans="2:19" x14ac:dyDescent="0.3"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Q232" s="3"/>
      <c r="S232" s="3"/>
    </row>
    <row r="233" spans="2:19" x14ac:dyDescent="0.3"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Q233" s="3"/>
      <c r="S233" s="3"/>
    </row>
    <row r="234" spans="2:19" x14ac:dyDescent="0.3"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Q234" s="3"/>
      <c r="S234" s="3"/>
    </row>
    <row r="235" spans="2:19" x14ac:dyDescent="0.3"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Q235" s="3"/>
      <c r="S235" s="3"/>
    </row>
    <row r="236" spans="2:19" x14ac:dyDescent="0.3"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Q236" s="3"/>
      <c r="S236" s="3"/>
    </row>
    <row r="237" spans="2:19" x14ac:dyDescent="0.3"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Q237" s="3"/>
      <c r="S237" s="3"/>
    </row>
    <row r="238" spans="2:19" x14ac:dyDescent="0.3"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Q238" s="3"/>
      <c r="S238" s="3"/>
    </row>
    <row r="239" spans="2:19" x14ac:dyDescent="0.3"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Q239" s="3"/>
      <c r="S239" s="3"/>
    </row>
    <row r="240" spans="2:19" x14ac:dyDescent="0.3"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Q240" s="3"/>
      <c r="S240" s="3"/>
    </row>
    <row r="241" spans="2:19" x14ac:dyDescent="0.3"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Q241" s="3"/>
      <c r="S241" s="3"/>
    </row>
    <row r="242" spans="2:19" x14ac:dyDescent="0.3"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Q242" s="3"/>
      <c r="S242" s="3"/>
    </row>
    <row r="243" spans="2:19" x14ac:dyDescent="0.3"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Q243" s="3"/>
      <c r="S243" s="3"/>
    </row>
    <row r="244" spans="2:19" x14ac:dyDescent="0.3"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Q244" s="3"/>
      <c r="S244" s="3"/>
    </row>
    <row r="245" spans="2:19" x14ac:dyDescent="0.3"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Q245" s="3"/>
      <c r="S245" s="3"/>
    </row>
    <row r="246" spans="2:19" x14ac:dyDescent="0.3"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Q246" s="3"/>
      <c r="S246" s="3"/>
    </row>
    <row r="247" spans="2:19" x14ac:dyDescent="0.3"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Q247" s="3"/>
      <c r="S247" s="3"/>
    </row>
    <row r="248" spans="2:19" x14ac:dyDescent="0.3"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Q248" s="3"/>
      <c r="S248" s="3"/>
    </row>
    <row r="249" spans="2:19" x14ac:dyDescent="0.3"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Q249" s="3"/>
      <c r="S249" s="3"/>
    </row>
    <row r="250" spans="2:19" x14ac:dyDescent="0.3"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Q250" s="3"/>
      <c r="S250" s="3"/>
    </row>
    <row r="251" spans="2:19" x14ac:dyDescent="0.3"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Q251" s="3"/>
      <c r="S251" s="3"/>
    </row>
    <row r="252" spans="2:19" x14ac:dyDescent="0.3"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Q252" s="3"/>
      <c r="S252" s="3"/>
    </row>
    <row r="253" spans="2:19" x14ac:dyDescent="0.3"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Q253" s="3"/>
      <c r="S253" s="3"/>
    </row>
    <row r="254" spans="2:19" x14ac:dyDescent="0.3"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Q254" s="3"/>
      <c r="S254" s="3"/>
    </row>
    <row r="255" spans="2:19" x14ac:dyDescent="0.3"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Q255" s="3"/>
      <c r="S255" s="3"/>
    </row>
    <row r="256" spans="2:19" x14ac:dyDescent="0.3"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Q256" s="3"/>
      <c r="S256" s="3"/>
    </row>
    <row r="257" spans="2:19" x14ac:dyDescent="0.3"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Q257" s="3"/>
      <c r="S257" s="3"/>
    </row>
    <row r="258" spans="2:19" x14ac:dyDescent="0.3"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Q258" s="3"/>
      <c r="S258" s="3"/>
    </row>
    <row r="259" spans="2:19" x14ac:dyDescent="0.3"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Q259" s="3"/>
      <c r="S259" s="3"/>
    </row>
    <row r="260" spans="2:19" x14ac:dyDescent="0.3"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Q260" s="3"/>
      <c r="S260" s="3"/>
    </row>
    <row r="261" spans="2:19" x14ac:dyDescent="0.3"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Q261" s="3"/>
      <c r="S261" s="3"/>
    </row>
    <row r="262" spans="2:19" x14ac:dyDescent="0.3"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Q262" s="3"/>
      <c r="S262" s="3"/>
    </row>
    <row r="263" spans="2:19" x14ac:dyDescent="0.3"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Q263" s="3"/>
      <c r="S263" s="3"/>
    </row>
    <row r="264" spans="2:19" x14ac:dyDescent="0.3"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Q264" s="3"/>
      <c r="S264" s="3"/>
    </row>
    <row r="265" spans="2:19" x14ac:dyDescent="0.3"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Q265" s="3"/>
      <c r="S265" s="3"/>
    </row>
    <row r="266" spans="2:19" x14ac:dyDescent="0.3"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Q266" s="3"/>
      <c r="S266" s="3"/>
    </row>
    <row r="267" spans="2:19" x14ac:dyDescent="0.3"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Q267" s="3"/>
      <c r="S267" s="3"/>
    </row>
    <row r="268" spans="2:19" x14ac:dyDescent="0.3"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Q268" s="3"/>
      <c r="S268" s="3"/>
    </row>
    <row r="269" spans="2:19" x14ac:dyDescent="0.3"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Q269" s="3"/>
      <c r="S269" s="3"/>
    </row>
    <row r="270" spans="2:19" x14ac:dyDescent="0.3"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Q270" s="3"/>
      <c r="S270" s="3"/>
    </row>
    <row r="271" spans="2:19" x14ac:dyDescent="0.3"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Q271" s="3"/>
      <c r="S271" s="3"/>
    </row>
    <row r="272" spans="2:19" x14ac:dyDescent="0.3"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Q272" s="3"/>
      <c r="S272" s="3"/>
    </row>
    <row r="273" spans="2:19" x14ac:dyDescent="0.3"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Q273" s="3"/>
      <c r="S273" s="3"/>
    </row>
    <row r="274" spans="2:19" x14ac:dyDescent="0.3"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Q274" s="3"/>
      <c r="S274" s="3"/>
    </row>
    <row r="275" spans="2:19" x14ac:dyDescent="0.3"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Q275" s="3"/>
      <c r="S275" s="3"/>
    </row>
    <row r="276" spans="2:19" x14ac:dyDescent="0.3"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Q276" s="3"/>
      <c r="S276" s="3"/>
    </row>
    <row r="277" spans="2:19" x14ac:dyDescent="0.3"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Q277" s="3"/>
      <c r="S277" s="3"/>
    </row>
    <row r="278" spans="2:19" x14ac:dyDescent="0.3"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Q278" s="3"/>
      <c r="S278" s="3"/>
    </row>
    <row r="279" spans="2:19" x14ac:dyDescent="0.3"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Q279" s="3"/>
      <c r="S279" s="3"/>
    </row>
    <row r="280" spans="2:19" x14ac:dyDescent="0.3"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Q280" s="3"/>
      <c r="S280" s="3"/>
    </row>
    <row r="281" spans="2:19" x14ac:dyDescent="0.3"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Q281" s="3"/>
      <c r="S281" s="3"/>
    </row>
    <row r="282" spans="2:19" x14ac:dyDescent="0.3"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Q282" s="3"/>
      <c r="S282" s="3"/>
    </row>
    <row r="283" spans="2:19" x14ac:dyDescent="0.3"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Q283" s="3"/>
      <c r="S283" s="3"/>
    </row>
    <row r="284" spans="2:19" x14ac:dyDescent="0.3"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Q284" s="3"/>
      <c r="S284" s="3"/>
    </row>
    <row r="285" spans="2:19" x14ac:dyDescent="0.3"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Q285" s="3"/>
      <c r="S285" s="3"/>
    </row>
    <row r="286" spans="2:19" x14ac:dyDescent="0.3"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Q286" s="3"/>
      <c r="S286" s="3"/>
    </row>
    <row r="287" spans="2:19" x14ac:dyDescent="0.3"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Q287" s="3"/>
      <c r="S287" s="3"/>
    </row>
    <row r="288" spans="2:19" x14ac:dyDescent="0.3"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Q288" s="3"/>
      <c r="S288" s="3"/>
    </row>
    <row r="289" spans="2:19" x14ac:dyDescent="0.3"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Q289" s="3"/>
      <c r="S289" s="3"/>
    </row>
    <row r="290" spans="2:19" x14ac:dyDescent="0.3"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Q290" s="3"/>
      <c r="S290" s="3"/>
    </row>
    <row r="291" spans="2:19" x14ac:dyDescent="0.3"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Q291" s="3"/>
      <c r="S291" s="3"/>
    </row>
    <row r="292" spans="2:19" x14ac:dyDescent="0.3"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Q292" s="3"/>
      <c r="S292" s="3"/>
    </row>
    <row r="293" spans="2:19" x14ac:dyDescent="0.3"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Q293" s="3"/>
      <c r="S293" s="3"/>
    </row>
    <row r="294" spans="2:19" x14ac:dyDescent="0.3"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Q294" s="3"/>
      <c r="S294" s="3"/>
    </row>
    <row r="295" spans="2:19" x14ac:dyDescent="0.3"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Q295" s="3"/>
      <c r="S295" s="3"/>
    </row>
    <row r="296" spans="2:19" x14ac:dyDescent="0.3"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Q296" s="3"/>
      <c r="S296" s="3"/>
    </row>
    <row r="297" spans="2:19" x14ac:dyDescent="0.3"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Q297" s="3"/>
      <c r="S297" s="3"/>
    </row>
    <row r="298" spans="2:19" x14ac:dyDescent="0.3"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Q298" s="3"/>
      <c r="S298" s="3"/>
    </row>
    <row r="299" spans="2:19" x14ac:dyDescent="0.3"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Q299" s="3"/>
      <c r="S299" s="3"/>
    </row>
    <row r="300" spans="2:19" x14ac:dyDescent="0.3"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Q300" s="3"/>
      <c r="S300" s="3"/>
    </row>
    <row r="301" spans="2:19" x14ac:dyDescent="0.3"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Q301" s="3"/>
      <c r="S301" s="3"/>
    </row>
    <row r="302" spans="2:19" x14ac:dyDescent="0.3"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Q302" s="3"/>
      <c r="S302" s="3"/>
    </row>
    <row r="303" spans="2:19" x14ac:dyDescent="0.3"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Q303" s="3"/>
      <c r="S303" s="3"/>
    </row>
    <row r="304" spans="2:19" x14ac:dyDescent="0.3"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Q304" s="3"/>
      <c r="S304" s="3"/>
    </row>
    <row r="305" spans="3:19" x14ac:dyDescent="0.3"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Q305" s="3"/>
      <c r="S305" s="3"/>
    </row>
    <row r="306" spans="3:19" x14ac:dyDescent="0.3"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Q306" s="3"/>
      <c r="S306" s="3"/>
    </row>
    <row r="307" spans="3:19" x14ac:dyDescent="0.3"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Q307" s="3"/>
      <c r="S307" s="3"/>
    </row>
    <row r="308" spans="3:19" x14ac:dyDescent="0.3"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Q308" s="3"/>
      <c r="S308" s="3"/>
    </row>
    <row r="309" spans="3:19" x14ac:dyDescent="0.3"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Q309" s="3"/>
      <c r="S309" s="3"/>
    </row>
    <row r="310" spans="3:19" x14ac:dyDescent="0.3"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Q310" s="3"/>
      <c r="S310" s="3"/>
    </row>
    <row r="311" spans="3:19" x14ac:dyDescent="0.3"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Q311" s="3"/>
      <c r="S311" s="3"/>
    </row>
    <row r="312" spans="3:19" x14ac:dyDescent="0.3"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Q312" s="3"/>
      <c r="S312" s="3"/>
    </row>
    <row r="313" spans="3:19" x14ac:dyDescent="0.3"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Q313" s="3"/>
      <c r="S313" s="3"/>
    </row>
    <row r="314" spans="3:19" x14ac:dyDescent="0.3"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Q314" s="3"/>
      <c r="S314" s="3"/>
    </row>
    <row r="315" spans="3:19" x14ac:dyDescent="0.3"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Q315" s="3"/>
      <c r="S315" s="3"/>
    </row>
    <row r="316" spans="3:19" x14ac:dyDescent="0.3"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Q316" s="3"/>
      <c r="S316" s="3"/>
    </row>
    <row r="317" spans="3:19" x14ac:dyDescent="0.3"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Q317" s="3"/>
      <c r="S317" s="3"/>
    </row>
    <row r="318" spans="3:19" x14ac:dyDescent="0.3"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Q318" s="3"/>
      <c r="S318" s="3"/>
    </row>
    <row r="319" spans="3:19" x14ac:dyDescent="0.3"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Q319" s="3"/>
      <c r="S319" s="3"/>
    </row>
    <row r="320" spans="3:19" x14ac:dyDescent="0.3"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Q320" s="3"/>
      <c r="S320" s="3"/>
    </row>
    <row r="321" spans="3:19" x14ac:dyDescent="0.3"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Q321" s="3"/>
      <c r="S321" s="3"/>
    </row>
    <row r="322" spans="3:19" x14ac:dyDescent="0.3"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Q322" s="3"/>
      <c r="S322" s="3"/>
    </row>
    <row r="323" spans="3:19" x14ac:dyDescent="0.3"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Q323" s="3"/>
      <c r="S323" s="3"/>
    </row>
    <row r="324" spans="3:19" x14ac:dyDescent="0.3"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Q324" s="3"/>
      <c r="S324" s="3"/>
    </row>
    <row r="325" spans="3:19" x14ac:dyDescent="0.3"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Q325" s="3"/>
      <c r="S325" s="3"/>
    </row>
    <row r="326" spans="3:19" x14ac:dyDescent="0.3"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Q326" s="3"/>
      <c r="S326" s="3"/>
    </row>
    <row r="327" spans="3:19" x14ac:dyDescent="0.3"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Q327" s="3"/>
      <c r="S327" s="3"/>
    </row>
    <row r="328" spans="3:19" x14ac:dyDescent="0.3"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Q328" s="3"/>
      <c r="S328" s="3"/>
    </row>
    <row r="329" spans="3:19" x14ac:dyDescent="0.3"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Q329" s="3"/>
      <c r="S329" s="3"/>
    </row>
    <row r="330" spans="3:19" x14ac:dyDescent="0.3"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Q330" s="3"/>
      <c r="S330" s="3"/>
    </row>
    <row r="331" spans="3:19" x14ac:dyDescent="0.3"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Q331" s="3"/>
      <c r="S331" s="3"/>
    </row>
    <row r="332" spans="3:19" x14ac:dyDescent="0.3"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Q332" s="3"/>
      <c r="S332" s="3"/>
    </row>
    <row r="333" spans="3:19" x14ac:dyDescent="0.3"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Q333" s="3"/>
      <c r="S333" s="3"/>
    </row>
    <row r="334" spans="3:19" x14ac:dyDescent="0.3"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Q334" s="3"/>
      <c r="S334" s="3"/>
    </row>
    <row r="335" spans="3:19" x14ac:dyDescent="0.3"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Q335" s="3"/>
      <c r="S335" s="3"/>
    </row>
    <row r="336" spans="3:19" x14ac:dyDescent="0.3"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Q336" s="3"/>
      <c r="S336" s="3"/>
    </row>
    <row r="337" spans="3:19" x14ac:dyDescent="0.3"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Q337" s="3"/>
      <c r="S337" s="3"/>
    </row>
    <row r="338" spans="3:19" x14ac:dyDescent="0.3"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Q338" s="3"/>
      <c r="S338" s="3"/>
    </row>
    <row r="339" spans="3:19" x14ac:dyDescent="0.3"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Q339" s="3"/>
      <c r="S339" s="3"/>
    </row>
    <row r="340" spans="3:19" x14ac:dyDescent="0.3"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Q340" s="3"/>
      <c r="S340" s="3"/>
    </row>
    <row r="341" spans="3:19" x14ac:dyDescent="0.3"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Q341" s="3"/>
      <c r="S341" s="3"/>
    </row>
    <row r="342" spans="3:19" x14ac:dyDescent="0.3"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Q342" s="3"/>
      <c r="S342" s="3"/>
    </row>
    <row r="343" spans="3:19" x14ac:dyDescent="0.3"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Q343" s="3"/>
      <c r="S343" s="3"/>
    </row>
    <row r="344" spans="3:19" x14ac:dyDescent="0.3"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Q344" s="3"/>
      <c r="S344" s="3"/>
    </row>
    <row r="345" spans="3:19" x14ac:dyDescent="0.3"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Q345" s="3"/>
      <c r="S345" s="3"/>
    </row>
    <row r="346" spans="3:19" x14ac:dyDescent="0.3"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Q346" s="3"/>
      <c r="S346" s="3"/>
    </row>
    <row r="347" spans="3:19" x14ac:dyDescent="0.3"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Q347" s="3"/>
      <c r="S347" s="3"/>
    </row>
    <row r="348" spans="3:19" x14ac:dyDescent="0.3"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Q348" s="3"/>
      <c r="S348" s="3"/>
    </row>
    <row r="349" spans="3:19" x14ac:dyDescent="0.3"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Q349" s="3"/>
      <c r="S349" s="3"/>
    </row>
    <row r="350" spans="3:19" x14ac:dyDescent="0.3"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Q350" s="3"/>
      <c r="S350" s="3"/>
    </row>
    <row r="351" spans="3:19" x14ac:dyDescent="0.3"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Q351" s="3"/>
      <c r="S351" s="3"/>
    </row>
    <row r="352" spans="3:19" x14ac:dyDescent="0.3"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Q352" s="3"/>
      <c r="S352" s="3"/>
    </row>
    <row r="353" spans="3:19" x14ac:dyDescent="0.3"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Q353" s="3"/>
      <c r="S353" s="3"/>
    </row>
    <row r="354" spans="3:19" x14ac:dyDescent="0.3"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Q354" s="3"/>
      <c r="S354" s="3"/>
    </row>
    <row r="355" spans="3:19" x14ac:dyDescent="0.3"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Q355" s="3"/>
      <c r="S355" s="3"/>
    </row>
    <row r="356" spans="3:19" x14ac:dyDescent="0.3"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Q356" s="3"/>
      <c r="S356" s="3"/>
    </row>
    <row r="357" spans="3:19" x14ac:dyDescent="0.3"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Q357" s="3"/>
      <c r="S357" s="3"/>
    </row>
    <row r="358" spans="3:19" x14ac:dyDescent="0.3"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Q358" s="3"/>
      <c r="S358" s="3"/>
    </row>
    <row r="359" spans="3:19" x14ac:dyDescent="0.3"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Q359" s="3"/>
      <c r="S359" s="3"/>
    </row>
    <row r="360" spans="3:19" x14ac:dyDescent="0.3"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Q360" s="3"/>
      <c r="S360" s="3"/>
    </row>
    <row r="361" spans="3:19" x14ac:dyDescent="0.3"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Q361" s="3"/>
      <c r="S361" s="3"/>
    </row>
    <row r="362" spans="3:19" x14ac:dyDescent="0.3"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Q362" s="3"/>
      <c r="S362" s="3"/>
    </row>
    <row r="363" spans="3:19" x14ac:dyDescent="0.3"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Q363" s="3"/>
      <c r="S363" s="3"/>
    </row>
    <row r="364" spans="3:19" x14ac:dyDescent="0.3"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Q364" s="3"/>
      <c r="S364" s="3"/>
    </row>
    <row r="365" spans="3:19" x14ac:dyDescent="0.3"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Q365" s="3"/>
      <c r="S365" s="3"/>
    </row>
    <row r="366" spans="3:19" x14ac:dyDescent="0.3"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Q366" s="3"/>
      <c r="S366" s="3"/>
    </row>
    <row r="367" spans="3:19" x14ac:dyDescent="0.3"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Q367" s="3"/>
      <c r="S367" s="3"/>
    </row>
    <row r="368" spans="3:19" x14ac:dyDescent="0.3"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Q368" s="3"/>
      <c r="S368" s="3"/>
    </row>
    <row r="369" spans="3:19" x14ac:dyDescent="0.3"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Q369" s="3"/>
      <c r="S369" s="3"/>
    </row>
    <row r="370" spans="3:19" x14ac:dyDescent="0.3"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Q370" s="3"/>
      <c r="S370" s="3"/>
    </row>
    <row r="371" spans="3:19" x14ac:dyDescent="0.3"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Q371" s="3"/>
      <c r="S371" s="3"/>
    </row>
    <row r="372" spans="3:19" x14ac:dyDescent="0.3"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Q372" s="3"/>
      <c r="S372" s="3"/>
    </row>
    <row r="373" spans="3:19" x14ac:dyDescent="0.3"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Q373" s="3"/>
      <c r="S373" s="3"/>
    </row>
    <row r="374" spans="3:19" x14ac:dyDescent="0.3"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Q374" s="3"/>
      <c r="S374" s="3"/>
    </row>
    <row r="375" spans="3:19" x14ac:dyDescent="0.3"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Q375" s="3"/>
      <c r="S375" s="3"/>
    </row>
    <row r="376" spans="3:19" x14ac:dyDescent="0.3"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Q376" s="3"/>
      <c r="S376" s="3"/>
    </row>
    <row r="377" spans="3:19" x14ac:dyDescent="0.3"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Q377" s="3"/>
      <c r="S377" s="3"/>
    </row>
    <row r="378" spans="3:19" x14ac:dyDescent="0.3"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Q378" s="3"/>
      <c r="S378" s="3"/>
    </row>
    <row r="379" spans="3:19" x14ac:dyDescent="0.3"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Q379" s="3"/>
      <c r="S379" s="3"/>
    </row>
    <row r="380" spans="3:19" x14ac:dyDescent="0.3"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Q380" s="3"/>
      <c r="S380" s="3"/>
    </row>
    <row r="381" spans="3:19" x14ac:dyDescent="0.3"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Q381" s="3"/>
      <c r="S381" s="3"/>
    </row>
    <row r="382" spans="3:19" x14ac:dyDescent="0.3"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Q382" s="3"/>
      <c r="S382" s="3"/>
    </row>
    <row r="383" spans="3:19" x14ac:dyDescent="0.3"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Q383" s="3"/>
      <c r="S383" s="3"/>
    </row>
    <row r="384" spans="3:19" x14ac:dyDescent="0.3"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Q384" s="3"/>
      <c r="S384" s="3"/>
    </row>
    <row r="385" spans="3:19" x14ac:dyDescent="0.3"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Q385" s="3"/>
      <c r="S385" s="3"/>
    </row>
    <row r="386" spans="3:19" x14ac:dyDescent="0.3"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Q386" s="3"/>
      <c r="S386" s="3"/>
    </row>
    <row r="387" spans="3:19" x14ac:dyDescent="0.3"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Q387" s="3"/>
      <c r="S387" s="3"/>
    </row>
    <row r="388" spans="3:19" x14ac:dyDescent="0.3"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Q388" s="3"/>
      <c r="S388" s="3"/>
    </row>
    <row r="389" spans="3:19" x14ac:dyDescent="0.3"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Q389" s="3"/>
      <c r="S389" s="3"/>
    </row>
    <row r="390" spans="3:19" x14ac:dyDescent="0.3"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Q390" s="3"/>
      <c r="S390" s="3"/>
    </row>
    <row r="391" spans="3:19" x14ac:dyDescent="0.3"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Q391" s="3"/>
      <c r="S391" s="3"/>
    </row>
    <row r="392" spans="3:19" x14ac:dyDescent="0.3"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Q392" s="3"/>
      <c r="S392" s="3"/>
    </row>
    <row r="393" spans="3:19" x14ac:dyDescent="0.3"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Q393" s="3"/>
      <c r="S393" s="3"/>
    </row>
    <row r="394" spans="3:19" x14ac:dyDescent="0.3"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Q394" s="3"/>
      <c r="S394" s="3"/>
    </row>
    <row r="395" spans="3:19" x14ac:dyDescent="0.3"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Q395" s="3"/>
      <c r="S395" s="3"/>
    </row>
    <row r="396" spans="3:19" x14ac:dyDescent="0.3"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Q396" s="3"/>
      <c r="S396" s="3"/>
    </row>
    <row r="397" spans="3:19" x14ac:dyDescent="0.3"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Q397" s="3"/>
      <c r="S397" s="3"/>
    </row>
    <row r="398" spans="3:19" x14ac:dyDescent="0.3"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Q398" s="3"/>
      <c r="S398" s="3"/>
    </row>
    <row r="399" spans="3:19" x14ac:dyDescent="0.3"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Q399" s="3"/>
      <c r="S399" s="3"/>
    </row>
    <row r="400" spans="3:19" x14ac:dyDescent="0.3"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Q400" s="3"/>
      <c r="S400" s="3"/>
    </row>
    <row r="401" spans="3:19" x14ac:dyDescent="0.3"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Q401" s="3"/>
      <c r="S401" s="3"/>
    </row>
    <row r="402" spans="3:19" x14ac:dyDescent="0.3"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Q402" s="3"/>
      <c r="S402" s="3"/>
    </row>
    <row r="403" spans="3:19" x14ac:dyDescent="0.3"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Q403" s="3"/>
      <c r="S403" s="3"/>
    </row>
    <row r="404" spans="3:19" x14ac:dyDescent="0.3"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Q404" s="3"/>
      <c r="S404" s="3"/>
    </row>
    <row r="405" spans="3:19" x14ac:dyDescent="0.3"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Q405" s="3"/>
      <c r="S405" s="3"/>
    </row>
    <row r="406" spans="3:19" x14ac:dyDescent="0.3"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Q406" s="3"/>
      <c r="S406" s="3"/>
    </row>
    <row r="407" spans="3:19" x14ac:dyDescent="0.3"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Q407" s="3"/>
      <c r="S407" s="3"/>
    </row>
    <row r="408" spans="3:19" x14ac:dyDescent="0.3"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Q408" s="3"/>
      <c r="S408" s="3"/>
    </row>
    <row r="409" spans="3:19" x14ac:dyDescent="0.3"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Q409" s="3"/>
      <c r="S409" s="3"/>
    </row>
    <row r="410" spans="3:19" x14ac:dyDescent="0.3"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Q410" s="3"/>
      <c r="S410" s="3"/>
    </row>
    <row r="411" spans="3:19" x14ac:dyDescent="0.3"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Q411" s="3"/>
      <c r="S411" s="3"/>
    </row>
    <row r="412" spans="3:19" x14ac:dyDescent="0.3"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Q412" s="3"/>
      <c r="S412" s="3"/>
    </row>
    <row r="413" spans="3:19" x14ac:dyDescent="0.3"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Q413" s="3"/>
      <c r="S413" s="3"/>
    </row>
    <row r="414" spans="3:19" x14ac:dyDescent="0.3"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Q414" s="3"/>
      <c r="S414" s="3"/>
    </row>
    <row r="415" spans="3:19" x14ac:dyDescent="0.3"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Q415" s="3"/>
      <c r="S415" s="3"/>
    </row>
    <row r="416" spans="3:19" x14ac:dyDescent="0.3"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Q416" s="3"/>
      <c r="S416" s="3"/>
    </row>
    <row r="417" spans="3:19" x14ac:dyDescent="0.3"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Q417" s="3"/>
      <c r="S417" s="3"/>
    </row>
    <row r="418" spans="3:19" x14ac:dyDescent="0.3"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Q418" s="3"/>
      <c r="S418" s="3"/>
    </row>
    <row r="419" spans="3:19" x14ac:dyDescent="0.3"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Q419" s="3"/>
      <c r="S419" s="3"/>
    </row>
    <row r="420" spans="3:19" x14ac:dyDescent="0.3"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Q420" s="3"/>
      <c r="S420" s="3"/>
    </row>
    <row r="421" spans="3:19" x14ac:dyDescent="0.3"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Q421" s="3"/>
      <c r="S421" s="3"/>
    </row>
    <row r="422" spans="3:19" x14ac:dyDescent="0.3"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Q422" s="3"/>
      <c r="S422" s="3"/>
    </row>
    <row r="423" spans="3:19" x14ac:dyDescent="0.3"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Q423" s="3"/>
      <c r="S423" s="3"/>
    </row>
    <row r="424" spans="3:19" x14ac:dyDescent="0.3"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Q424" s="3"/>
      <c r="S424" s="3"/>
    </row>
    <row r="425" spans="3:19" x14ac:dyDescent="0.3"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Q425" s="3"/>
      <c r="S425" s="3"/>
    </row>
    <row r="426" spans="3:19" x14ac:dyDescent="0.3"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Q426" s="3"/>
      <c r="S426" s="3"/>
    </row>
    <row r="427" spans="3:19" x14ac:dyDescent="0.3"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Q427" s="3"/>
      <c r="S427" s="3"/>
    </row>
    <row r="428" spans="3:19" x14ac:dyDescent="0.3"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Q428" s="3"/>
      <c r="S428" s="3"/>
    </row>
    <row r="429" spans="3:19" x14ac:dyDescent="0.3"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Q429" s="3"/>
      <c r="S429" s="3"/>
    </row>
    <row r="430" spans="3:19" x14ac:dyDescent="0.3"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Q430" s="3"/>
      <c r="S430" s="3"/>
    </row>
    <row r="431" spans="3:19" x14ac:dyDescent="0.3"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Q431" s="3"/>
      <c r="S431" s="3"/>
    </row>
    <row r="432" spans="3:19" x14ac:dyDescent="0.3"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Q432" s="3"/>
      <c r="S432" s="3"/>
    </row>
    <row r="433" spans="3:19" x14ac:dyDescent="0.3"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Q433" s="3"/>
      <c r="S433" s="3"/>
    </row>
    <row r="434" spans="3:19" x14ac:dyDescent="0.3"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Q434" s="3"/>
      <c r="S434" s="3"/>
    </row>
    <row r="435" spans="3:19" x14ac:dyDescent="0.3"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Q435" s="3"/>
      <c r="S435" s="3"/>
    </row>
    <row r="436" spans="3:19" x14ac:dyDescent="0.3"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Q436" s="3"/>
      <c r="S436" s="3"/>
    </row>
    <row r="437" spans="3:19" x14ac:dyDescent="0.3"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Q437" s="3"/>
      <c r="S437" s="3"/>
    </row>
    <row r="438" spans="3:19" x14ac:dyDescent="0.3"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Q438" s="3"/>
      <c r="S438" s="3"/>
    </row>
    <row r="439" spans="3:19" x14ac:dyDescent="0.3"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Q439" s="3"/>
      <c r="S439" s="3"/>
    </row>
    <row r="440" spans="3:19" x14ac:dyDescent="0.3"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Q440" s="3"/>
      <c r="S440" s="3"/>
    </row>
    <row r="441" spans="3:19" x14ac:dyDescent="0.3"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Q441" s="3"/>
      <c r="S441" s="3"/>
    </row>
    <row r="442" spans="3:19" x14ac:dyDescent="0.3"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Q442" s="3"/>
      <c r="S442" s="3"/>
    </row>
    <row r="443" spans="3:19" x14ac:dyDescent="0.3"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Q443" s="3"/>
      <c r="S443" s="3"/>
    </row>
    <row r="444" spans="3:19" x14ac:dyDescent="0.3"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Q444" s="3"/>
      <c r="S444" s="3"/>
    </row>
    <row r="445" spans="3:19" x14ac:dyDescent="0.3"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Q445" s="3"/>
      <c r="S445" s="3"/>
    </row>
    <row r="446" spans="3:19" x14ac:dyDescent="0.3"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Q446" s="3"/>
      <c r="S446" s="3"/>
    </row>
    <row r="447" spans="3:19" x14ac:dyDescent="0.3"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Q447" s="3"/>
      <c r="S447" s="3"/>
    </row>
    <row r="448" spans="3:19" x14ac:dyDescent="0.3"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Q448" s="3"/>
      <c r="S448" s="3"/>
    </row>
    <row r="449" spans="3:19" x14ac:dyDescent="0.3"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Q449" s="3"/>
      <c r="S449" s="3"/>
    </row>
    <row r="450" spans="3:19" x14ac:dyDescent="0.3"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Q450" s="3"/>
      <c r="S450" s="3"/>
    </row>
    <row r="451" spans="3:19" x14ac:dyDescent="0.3"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Q451" s="3"/>
      <c r="S451" s="3"/>
    </row>
    <row r="452" spans="3:19" x14ac:dyDescent="0.3"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Q452" s="3"/>
      <c r="S452" s="3"/>
    </row>
    <row r="453" spans="3:19" x14ac:dyDescent="0.3"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Q453" s="3"/>
      <c r="S453" s="3"/>
    </row>
    <row r="454" spans="3:19" x14ac:dyDescent="0.3"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Q454" s="3"/>
      <c r="S454" s="3"/>
    </row>
    <row r="455" spans="3:19" x14ac:dyDescent="0.3"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Q455" s="3"/>
      <c r="S455" s="3"/>
    </row>
    <row r="456" spans="3:19" x14ac:dyDescent="0.3"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Q456" s="3"/>
      <c r="S456" s="3"/>
    </row>
    <row r="457" spans="3:19" x14ac:dyDescent="0.3"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Q457" s="3"/>
      <c r="S457" s="3"/>
    </row>
    <row r="458" spans="3:19" x14ac:dyDescent="0.3"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Q458" s="3"/>
      <c r="S458" s="3"/>
    </row>
    <row r="459" spans="3:19" x14ac:dyDescent="0.3"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Q459" s="3"/>
      <c r="S459" s="3"/>
    </row>
    <row r="460" spans="3:19" x14ac:dyDescent="0.3"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Q460" s="3"/>
      <c r="S460" s="3"/>
    </row>
    <row r="461" spans="3:19" x14ac:dyDescent="0.3"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Q461" s="3"/>
      <c r="S461" s="3"/>
    </row>
    <row r="462" spans="3:19" x14ac:dyDescent="0.3"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Q462" s="3"/>
      <c r="S462" s="3"/>
    </row>
    <row r="463" spans="3:19" x14ac:dyDescent="0.3"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Q463" s="3"/>
      <c r="S463" s="3"/>
    </row>
    <row r="464" spans="3:19" x14ac:dyDescent="0.3"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Q464" s="3"/>
      <c r="S464" s="3"/>
    </row>
    <row r="465" spans="3:19" x14ac:dyDescent="0.3"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Q465" s="3"/>
      <c r="S465" s="3"/>
    </row>
    <row r="466" spans="3:19" x14ac:dyDescent="0.3"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Q466" s="3"/>
      <c r="S466" s="3"/>
    </row>
    <row r="467" spans="3:19" x14ac:dyDescent="0.3"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Q467" s="3"/>
      <c r="S467" s="3"/>
    </row>
    <row r="468" spans="3:19" x14ac:dyDescent="0.3"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Q468" s="3"/>
      <c r="S468" s="3"/>
    </row>
    <row r="469" spans="3:19" x14ac:dyDescent="0.3"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Q469" s="3"/>
      <c r="S469" s="3"/>
    </row>
    <row r="470" spans="3:19" x14ac:dyDescent="0.3"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Q470" s="3"/>
      <c r="S470" s="3"/>
    </row>
    <row r="471" spans="3:19" x14ac:dyDescent="0.3"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Q471" s="3"/>
      <c r="S471" s="3"/>
    </row>
    <row r="472" spans="3:19" x14ac:dyDescent="0.3"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Q472" s="3"/>
      <c r="S472" s="3"/>
    </row>
    <row r="473" spans="3:19" x14ac:dyDescent="0.3"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Q473" s="3"/>
      <c r="S473" s="3"/>
    </row>
    <row r="474" spans="3:19" x14ac:dyDescent="0.3"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Q474" s="3"/>
      <c r="S474" s="3"/>
    </row>
    <row r="475" spans="3:19" x14ac:dyDescent="0.3"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Q475" s="3"/>
      <c r="S475" s="3"/>
    </row>
    <row r="476" spans="3:19" x14ac:dyDescent="0.3"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Q476" s="3"/>
      <c r="S476" s="3"/>
    </row>
    <row r="477" spans="3:19" x14ac:dyDescent="0.3"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Q477" s="3"/>
      <c r="S477" s="3"/>
    </row>
    <row r="478" spans="3:19" x14ac:dyDescent="0.3"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Q478" s="3"/>
      <c r="S478" s="3"/>
    </row>
    <row r="479" spans="3:19" x14ac:dyDescent="0.3"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Q479" s="3"/>
      <c r="S479" s="3"/>
    </row>
    <row r="480" spans="3:19" x14ac:dyDescent="0.3"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Q480" s="3"/>
      <c r="S480" s="3"/>
    </row>
    <row r="481" spans="3:19" x14ac:dyDescent="0.3"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Q481" s="3"/>
      <c r="S481" s="3"/>
    </row>
    <row r="482" spans="3:19" x14ac:dyDescent="0.3"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Q482" s="3"/>
      <c r="S482" s="3"/>
    </row>
    <row r="483" spans="3:19" x14ac:dyDescent="0.3"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Q483" s="3"/>
      <c r="S483" s="3"/>
    </row>
    <row r="484" spans="3:19" x14ac:dyDescent="0.3"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Q484" s="3"/>
      <c r="S484" s="3"/>
    </row>
    <row r="485" spans="3:19" x14ac:dyDescent="0.3"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Q485" s="3"/>
      <c r="S485" s="3"/>
    </row>
    <row r="486" spans="3:19" x14ac:dyDescent="0.3"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Q486" s="3"/>
      <c r="S486" s="3"/>
    </row>
    <row r="487" spans="3:19" x14ac:dyDescent="0.3"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Q487" s="3"/>
      <c r="S487" s="3"/>
    </row>
    <row r="488" spans="3:19" x14ac:dyDescent="0.3"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Q488" s="3"/>
      <c r="S488" s="3"/>
    </row>
    <row r="489" spans="3:19" x14ac:dyDescent="0.3"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Q489" s="3"/>
      <c r="S489" s="3"/>
    </row>
    <row r="490" spans="3:19" x14ac:dyDescent="0.3"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Q490" s="3"/>
      <c r="S490" s="3"/>
    </row>
    <row r="491" spans="3:19" x14ac:dyDescent="0.3"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Q491" s="3"/>
      <c r="S491" s="3"/>
    </row>
    <row r="492" spans="3:19" x14ac:dyDescent="0.3"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Q492" s="3"/>
      <c r="S492" s="3"/>
    </row>
    <row r="493" spans="3:19" x14ac:dyDescent="0.3"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Q493" s="3"/>
      <c r="S493" s="3"/>
    </row>
    <row r="494" spans="3:19" x14ac:dyDescent="0.3"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Q494" s="3"/>
      <c r="S494" s="3"/>
    </row>
    <row r="495" spans="3:19" x14ac:dyDescent="0.3"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Q495" s="3"/>
      <c r="S495" s="3"/>
    </row>
    <row r="496" spans="3:19" x14ac:dyDescent="0.3"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Q496" s="3"/>
      <c r="S496" s="3"/>
    </row>
    <row r="497" spans="3:19" x14ac:dyDescent="0.3"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Q497" s="3"/>
      <c r="S497" s="3"/>
    </row>
    <row r="498" spans="3:19" x14ac:dyDescent="0.3"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Q498" s="3"/>
      <c r="S498" s="3"/>
    </row>
    <row r="499" spans="3:19" x14ac:dyDescent="0.3"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Q499" s="3"/>
      <c r="S499" s="3"/>
    </row>
    <row r="500" spans="3:19" x14ac:dyDescent="0.3"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Q500" s="3"/>
      <c r="S500" s="3"/>
    </row>
    <row r="501" spans="3:19" x14ac:dyDescent="0.3"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Q501" s="3"/>
      <c r="S501" s="3"/>
    </row>
    <row r="502" spans="3:19" x14ac:dyDescent="0.3"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Q502" s="3"/>
      <c r="S502" s="3"/>
    </row>
    <row r="503" spans="3:19" x14ac:dyDescent="0.3"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Q503" s="3"/>
      <c r="S503" s="3"/>
    </row>
    <row r="504" spans="3:19" x14ac:dyDescent="0.3"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Q504" s="3"/>
      <c r="S504" s="3"/>
    </row>
    <row r="505" spans="3:19" x14ac:dyDescent="0.3"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</row>
    <row r="506" spans="3:19" x14ac:dyDescent="0.3"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</row>
    <row r="507" spans="3:19" x14ac:dyDescent="0.3"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</row>
    <row r="508" spans="3:19" x14ac:dyDescent="0.3"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</row>
    <row r="509" spans="3:19" x14ac:dyDescent="0.3"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</row>
    <row r="510" spans="3:19" x14ac:dyDescent="0.3"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</row>
    <row r="511" spans="3:19" x14ac:dyDescent="0.3"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</row>
    <row r="512" spans="3:19" x14ac:dyDescent="0.3"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</row>
    <row r="513" spans="3:15" x14ac:dyDescent="0.3"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</row>
    <row r="514" spans="3:15" x14ac:dyDescent="0.3"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</row>
    <row r="515" spans="3:15" x14ac:dyDescent="0.3"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</row>
    <row r="516" spans="3:15" x14ac:dyDescent="0.3"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</row>
    <row r="517" spans="3:15" x14ac:dyDescent="0.3"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</row>
    <row r="518" spans="3:15" x14ac:dyDescent="0.3"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</row>
    <row r="519" spans="3:15" x14ac:dyDescent="0.3"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</row>
    <row r="520" spans="3:15" x14ac:dyDescent="0.3"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</row>
    <row r="521" spans="3:15" x14ac:dyDescent="0.3"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</row>
    <row r="522" spans="3:15" x14ac:dyDescent="0.3"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</row>
    <row r="523" spans="3:15" x14ac:dyDescent="0.3"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</row>
    <row r="524" spans="3:15" x14ac:dyDescent="0.3"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</row>
    <row r="525" spans="3:15" x14ac:dyDescent="0.3"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</row>
    <row r="526" spans="3:15" x14ac:dyDescent="0.3"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</row>
    <row r="527" spans="3:15" x14ac:dyDescent="0.3"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</row>
    <row r="528" spans="3:15" x14ac:dyDescent="0.3"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</row>
    <row r="529" spans="3:15" x14ac:dyDescent="0.3"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</row>
    <row r="530" spans="3:15" x14ac:dyDescent="0.3"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</row>
    <row r="531" spans="3:15" x14ac:dyDescent="0.3"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</row>
    <row r="532" spans="3:15" x14ac:dyDescent="0.3"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</row>
    <row r="533" spans="3:15" x14ac:dyDescent="0.3"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</row>
    <row r="534" spans="3:15" x14ac:dyDescent="0.3"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</row>
    <row r="535" spans="3:15" x14ac:dyDescent="0.3"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</row>
    <row r="536" spans="3:15" x14ac:dyDescent="0.3"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</row>
    <row r="537" spans="3:15" x14ac:dyDescent="0.3"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</row>
    <row r="538" spans="3:15" x14ac:dyDescent="0.3"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</row>
    <row r="539" spans="3:15" x14ac:dyDescent="0.3"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</row>
    <row r="540" spans="3:15" x14ac:dyDescent="0.3"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</row>
    <row r="541" spans="3:15" x14ac:dyDescent="0.3"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</row>
    <row r="542" spans="3:15" x14ac:dyDescent="0.3"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</row>
    <row r="543" spans="3:15" x14ac:dyDescent="0.3"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</row>
    <row r="544" spans="3:15" x14ac:dyDescent="0.3"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</row>
    <row r="545" spans="3:15" x14ac:dyDescent="0.3"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</row>
    <row r="546" spans="3:15" x14ac:dyDescent="0.3"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</row>
    <row r="547" spans="3:15" x14ac:dyDescent="0.3"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</row>
    <row r="548" spans="3:15" x14ac:dyDescent="0.3"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</row>
    <row r="549" spans="3:15" x14ac:dyDescent="0.3"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</row>
    <row r="550" spans="3:15" x14ac:dyDescent="0.3"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</row>
    <row r="551" spans="3:15" x14ac:dyDescent="0.3"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</row>
    <row r="552" spans="3:15" x14ac:dyDescent="0.3"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</row>
    <row r="553" spans="3:15" x14ac:dyDescent="0.3"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</row>
    <row r="554" spans="3:15" x14ac:dyDescent="0.3"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</row>
    <row r="555" spans="3:15" x14ac:dyDescent="0.3"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</row>
    <row r="556" spans="3:15" x14ac:dyDescent="0.3"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</row>
    <row r="557" spans="3:15" x14ac:dyDescent="0.3"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</row>
    <row r="558" spans="3:15" x14ac:dyDescent="0.3"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</row>
    <row r="559" spans="3:15" x14ac:dyDescent="0.3"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</row>
    <row r="560" spans="3:15" x14ac:dyDescent="0.3"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</row>
    <row r="561" spans="3:15" x14ac:dyDescent="0.3"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</row>
    <row r="562" spans="3:15" x14ac:dyDescent="0.3"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</row>
    <row r="563" spans="3:15" x14ac:dyDescent="0.3"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</row>
    <row r="564" spans="3:15" x14ac:dyDescent="0.3"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</row>
    <row r="565" spans="3:15" x14ac:dyDescent="0.3"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</row>
    <row r="566" spans="3:15" x14ac:dyDescent="0.3"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</row>
    <row r="567" spans="3:15" x14ac:dyDescent="0.3"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</row>
    <row r="568" spans="3:15" x14ac:dyDescent="0.3"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</row>
    <row r="569" spans="3:15" x14ac:dyDescent="0.3"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</row>
    <row r="570" spans="3:15" x14ac:dyDescent="0.3"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</row>
    <row r="571" spans="3:15" x14ac:dyDescent="0.3"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</row>
    <row r="572" spans="3:15" x14ac:dyDescent="0.3"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</row>
    <row r="573" spans="3:15" x14ac:dyDescent="0.3"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</row>
    <row r="574" spans="3:15" x14ac:dyDescent="0.3"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</row>
    <row r="575" spans="3:15" x14ac:dyDescent="0.3"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</row>
    <row r="576" spans="3:15" x14ac:dyDescent="0.3"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</row>
    <row r="577" spans="3:15" x14ac:dyDescent="0.3"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</row>
    <row r="578" spans="3:15" x14ac:dyDescent="0.3"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</row>
    <row r="579" spans="3:15" x14ac:dyDescent="0.3"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</row>
    <row r="580" spans="3:15" x14ac:dyDescent="0.3"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</row>
    <row r="581" spans="3:15" x14ac:dyDescent="0.3"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</row>
    <row r="582" spans="3:15" x14ac:dyDescent="0.3"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</row>
    <row r="583" spans="3:15" x14ac:dyDescent="0.3"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</row>
    <row r="584" spans="3:15" x14ac:dyDescent="0.3"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</row>
    <row r="585" spans="3:15" x14ac:dyDescent="0.3"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</row>
    <row r="586" spans="3:15" x14ac:dyDescent="0.3"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</row>
    <row r="587" spans="3:15" x14ac:dyDescent="0.3"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</row>
    <row r="588" spans="3:15" x14ac:dyDescent="0.3"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</row>
    <row r="589" spans="3:15" x14ac:dyDescent="0.3"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</row>
    <row r="590" spans="3:15" x14ac:dyDescent="0.3"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</row>
    <row r="591" spans="3:15" x14ac:dyDescent="0.3"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</row>
    <row r="592" spans="3:15" x14ac:dyDescent="0.3"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</row>
    <row r="593" spans="3:15" x14ac:dyDescent="0.3"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</row>
    <row r="594" spans="3:15" x14ac:dyDescent="0.3"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</row>
    <row r="595" spans="3:15" x14ac:dyDescent="0.3"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</row>
    <row r="596" spans="3:15" x14ac:dyDescent="0.3"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</row>
    <row r="597" spans="3:15" x14ac:dyDescent="0.3"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</row>
    <row r="598" spans="3:15" x14ac:dyDescent="0.3"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</row>
    <row r="599" spans="3:15" x14ac:dyDescent="0.3"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</row>
    <row r="600" spans="3:15" x14ac:dyDescent="0.3"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</row>
    <row r="601" spans="3:15" x14ac:dyDescent="0.3"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</row>
    <row r="602" spans="3:15" x14ac:dyDescent="0.3"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</row>
    <row r="603" spans="3:15" x14ac:dyDescent="0.3"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</row>
    <row r="604" spans="3:15" x14ac:dyDescent="0.3"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</row>
    <row r="605" spans="3:15" x14ac:dyDescent="0.3"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</row>
    <row r="606" spans="3:15" x14ac:dyDescent="0.3"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</row>
    <row r="607" spans="3:15" x14ac:dyDescent="0.3"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</row>
    <row r="608" spans="3:15" x14ac:dyDescent="0.3"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</row>
    <row r="609" spans="3:15" x14ac:dyDescent="0.3"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</row>
    <row r="610" spans="3:15" x14ac:dyDescent="0.3"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</row>
    <row r="611" spans="3:15" x14ac:dyDescent="0.3"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</row>
    <row r="612" spans="3:15" x14ac:dyDescent="0.3"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</row>
    <row r="613" spans="3:15" x14ac:dyDescent="0.3"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</row>
    <row r="614" spans="3:15" x14ac:dyDescent="0.3"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</row>
    <row r="615" spans="3:15" x14ac:dyDescent="0.3"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</row>
    <row r="616" spans="3:15" x14ac:dyDescent="0.3"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</row>
    <row r="617" spans="3:15" x14ac:dyDescent="0.3"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</row>
    <row r="618" spans="3:15" x14ac:dyDescent="0.3"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</row>
    <row r="619" spans="3:15" x14ac:dyDescent="0.3"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</row>
    <row r="620" spans="3:15" x14ac:dyDescent="0.3"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</row>
    <row r="621" spans="3:15" x14ac:dyDescent="0.3"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</row>
    <row r="622" spans="3:15" x14ac:dyDescent="0.3"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</row>
    <row r="623" spans="3:15" x14ac:dyDescent="0.3"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</row>
    <row r="624" spans="3:15" x14ac:dyDescent="0.3"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</row>
    <row r="625" spans="3:15" x14ac:dyDescent="0.3"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</row>
    <row r="626" spans="3:15" x14ac:dyDescent="0.3"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</row>
    <row r="627" spans="3:15" x14ac:dyDescent="0.3"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</row>
    <row r="628" spans="3:15" x14ac:dyDescent="0.3"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</row>
    <row r="629" spans="3:15" x14ac:dyDescent="0.3"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</row>
    <row r="630" spans="3:15" x14ac:dyDescent="0.3"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</row>
    <row r="631" spans="3:15" x14ac:dyDescent="0.3"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</row>
    <row r="632" spans="3:15" x14ac:dyDescent="0.3"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</row>
    <row r="633" spans="3:15" x14ac:dyDescent="0.3"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</row>
    <row r="634" spans="3:15" x14ac:dyDescent="0.3"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</row>
    <row r="635" spans="3:15" x14ac:dyDescent="0.3"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</row>
    <row r="636" spans="3:15" x14ac:dyDescent="0.3"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</row>
    <row r="637" spans="3:15" x14ac:dyDescent="0.3"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</row>
    <row r="638" spans="3:15" x14ac:dyDescent="0.3"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</row>
    <row r="639" spans="3:15" x14ac:dyDescent="0.3"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</row>
    <row r="640" spans="3:15" x14ac:dyDescent="0.3"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</row>
    <row r="641" spans="3:15" x14ac:dyDescent="0.3"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</row>
    <row r="642" spans="3:15" x14ac:dyDescent="0.3"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</row>
    <row r="643" spans="3:15" x14ac:dyDescent="0.3"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</row>
    <row r="644" spans="3:15" x14ac:dyDescent="0.3"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</row>
    <row r="645" spans="3:15" x14ac:dyDescent="0.3"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</row>
    <row r="646" spans="3:15" x14ac:dyDescent="0.3"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</row>
    <row r="647" spans="3:15" x14ac:dyDescent="0.3"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</row>
    <row r="648" spans="3:15" x14ac:dyDescent="0.3"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</row>
    <row r="649" spans="3:15" x14ac:dyDescent="0.3"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</row>
    <row r="650" spans="3:15" x14ac:dyDescent="0.3"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</row>
    <row r="651" spans="3:15" x14ac:dyDescent="0.3"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</row>
    <row r="652" spans="3:15" x14ac:dyDescent="0.3"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</row>
    <row r="653" spans="3:15" x14ac:dyDescent="0.3"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</row>
    <row r="654" spans="3:15" x14ac:dyDescent="0.3"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</row>
    <row r="655" spans="3:15" x14ac:dyDescent="0.3"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</row>
    <row r="656" spans="3:15" x14ac:dyDescent="0.3"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</row>
    <row r="657" spans="3:15" x14ac:dyDescent="0.3"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</row>
    <row r="658" spans="3:15" x14ac:dyDescent="0.3"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</row>
    <row r="659" spans="3:15" x14ac:dyDescent="0.3"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</row>
    <row r="660" spans="3:15" x14ac:dyDescent="0.3"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</row>
    <row r="661" spans="3:15" x14ac:dyDescent="0.3"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</row>
    <row r="662" spans="3:15" x14ac:dyDescent="0.3"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</row>
    <row r="663" spans="3:15" x14ac:dyDescent="0.3"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</row>
    <row r="664" spans="3:15" x14ac:dyDescent="0.3"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</row>
    <row r="665" spans="3:15" x14ac:dyDescent="0.3"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</row>
    <row r="666" spans="3:15" x14ac:dyDescent="0.3"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</row>
    <row r="667" spans="3:15" x14ac:dyDescent="0.3"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</row>
    <row r="668" spans="3:15" x14ac:dyDescent="0.3"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</row>
    <row r="669" spans="3:15" x14ac:dyDescent="0.3"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</row>
    <row r="670" spans="3:15" x14ac:dyDescent="0.3"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</row>
    <row r="671" spans="3:15" x14ac:dyDescent="0.3"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</row>
    <row r="672" spans="3:15" x14ac:dyDescent="0.3"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</row>
    <row r="673" spans="3:15" x14ac:dyDescent="0.3"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</row>
    <row r="674" spans="3:15" x14ac:dyDescent="0.3"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</row>
    <row r="675" spans="3:15" x14ac:dyDescent="0.3"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</row>
    <row r="676" spans="3:15" x14ac:dyDescent="0.3"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</row>
    <row r="677" spans="3:15" x14ac:dyDescent="0.3"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</row>
    <row r="678" spans="3:15" x14ac:dyDescent="0.3"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</row>
    <row r="679" spans="3:15" x14ac:dyDescent="0.3"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</row>
    <row r="680" spans="3:15" x14ac:dyDescent="0.3"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</row>
    <row r="681" spans="3:15" x14ac:dyDescent="0.3"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</row>
    <row r="682" spans="3:15" x14ac:dyDescent="0.3"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</row>
    <row r="683" spans="3:15" x14ac:dyDescent="0.3"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</row>
    <row r="684" spans="3:15" x14ac:dyDescent="0.3"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</row>
    <row r="685" spans="3:15" x14ac:dyDescent="0.3"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</row>
    <row r="686" spans="3:15" x14ac:dyDescent="0.3"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</row>
    <row r="687" spans="3:15" x14ac:dyDescent="0.3"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</row>
    <row r="688" spans="3:15" x14ac:dyDescent="0.3"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</row>
    <row r="689" spans="3:15" x14ac:dyDescent="0.3"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</row>
    <row r="690" spans="3:15" x14ac:dyDescent="0.3"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</row>
    <row r="691" spans="3:15" x14ac:dyDescent="0.3"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</row>
    <row r="692" spans="3:15" x14ac:dyDescent="0.3"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</row>
    <row r="693" spans="3:15" x14ac:dyDescent="0.3"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</row>
    <row r="694" spans="3:15" x14ac:dyDescent="0.3"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</row>
    <row r="695" spans="3:15" x14ac:dyDescent="0.3"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</row>
    <row r="696" spans="3:15" x14ac:dyDescent="0.3"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</row>
    <row r="697" spans="3:15" x14ac:dyDescent="0.3"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</row>
    <row r="698" spans="3:15" x14ac:dyDescent="0.3"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</row>
    <row r="699" spans="3:15" x14ac:dyDescent="0.3"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</row>
    <row r="700" spans="3:15" x14ac:dyDescent="0.3"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</row>
    <row r="701" spans="3:15" x14ac:dyDescent="0.3"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</row>
    <row r="702" spans="3:15" x14ac:dyDescent="0.3"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</row>
    <row r="703" spans="3:15" x14ac:dyDescent="0.3"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</row>
    <row r="704" spans="3:15" x14ac:dyDescent="0.3"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</row>
    <row r="705" spans="3:15" x14ac:dyDescent="0.3"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</row>
    <row r="706" spans="3:15" x14ac:dyDescent="0.3"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</row>
    <row r="707" spans="3:15" x14ac:dyDescent="0.3"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</row>
    <row r="708" spans="3:15" x14ac:dyDescent="0.3"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</row>
    <row r="709" spans="3:15" x14ac:dyDescent="0.3"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</row>
    <row r="710" spans="3:15" x14ac:dyDescent="0.3"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</row>
    <row r="711" spans="3:15" x14ac:dyDescent="0.3"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</row>
    <row r="712" spans="3:15" x14ac:dyDescent="0.3"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</row>
    <row r="713" spans="3:15" x14ac:dyDescent="0.3"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</row>
    <row r="714" spans="3:15" x14ac:dyDescent="0.3"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</row>
    <row r="715" spans="3:15" x14ac:dyDescent="0.3"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</row>
    <row r="716" spans="3:15" x14ac:dyDescent="0.3"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</row>
    <row r="717" spans="3:15" x14ac:dyDescent="0.3"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</row>
    <row r="718" spans="3:15" x14ac:dyDescent="0.3"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</row>
    <row r="719" spans="3:15" x14ac:dyDescent="0.3"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</row>
    <row r="720" spans="3:15" x14ac:dyDescent="0.3"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</row>
    <row r="721" spans="3:15" x14ac:dyDescent="0.3"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</row>
    <row r="722" spans="3:15" x14ac:dyDescent="0.3"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</row>
    <row r="723" spans="3:15" x14ac:dyDescent="0.3"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</row>
    <row r="724" spans="3:15" x14ac:dyDescent="0.3"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</row>
    <row r="725" spans="3:15" x14ac:dyDescent="0.3"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</row>
    <row r="726" spans="3:15" x14ac:dyDescent="0.3"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</row>
    <row r="727" spans="3:15" x14ac:dyDescent="0.3"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</row>
    <row r="728" spans="3:15" x14ac:dyDescent="0.3"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</row>
    <row r="729" spans="3:15" x14ac:dyDescent="0.3"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</row>
    <row r="730" spans="3:15" x14ac:dyDescent="0.3"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</row>
    <row r="731" spans="3:15" x14ac:dyDescent="0.3"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</row>
    <row r="732" spans="3:15" x14ac:dyDescent="0.3"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</row>
    <row r="733" spans="3:15" x14ac:dyDescent="0.3"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</row>
    <row r="734" spans="3:15" x14ac:dyDescent="0.3"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</row>
    <row r="735" spans="3:15" x14ac:dyDescent="0.3"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</row>
    <row r="736" spans="3:15" x14ac:dyDescent="0.3"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</row>
    <row r="737" spans="3:15" x14ac:dyDescent="0.3"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</row>
    <row r="738" spans="3:15" x14ac:dyDescent="0.3"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</row>
    <row r="739" spans="3:15" x14ac:dyDescent="0.3"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</row>
    <row r="740" spans="3:15" x14ac:dyDescent="0.3"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</row>
    <row r="741" spans="3:15" x14ac:dyDescent="0.3"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</row>
    <row r="742" spans="3:15" x14ac:dyDescent="0.3"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</row>
    <row r="743" spans="3:15" x14ac:dyDescent="0.3"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</row>
    <row r="744" spans="3:15" x14ac:dyDescent="0.3"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</row>
    <row r="745" spans="3:15" x14ac:dyDescent="0.3"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</row>
    <row r="746" spans="3:15" x14ac:dyDescent="0.3"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</row>
    <row r="747" spans="3:15" x14ac:dyDescent="0.3"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</row>
    <row r="748" spans="3:15" x14ac:dyDescent="0.3"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</row>
    <row r="749" spans="3:15" x14ac:dyDescent="0.3"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</row>
    <row r="750" spans="3:15" x14ac:dyDescent="0.3"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</row>
    <row r="751" spans="3:15" x14ac:dyDescent="0.3"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</row>
    <row r="752" spans="3:15" x14ac:dyDescent="0.3"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</row>
    <row r="753" spans="3:15" x14ac:dyDescent="0.3"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</row>
    <row r="754" spans="3:15" x14ac:dyDescent="0.3"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</row>
    <row r="755" spans="3:15" x14ac:dyDescent="0.3"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</row>
    <row r="756" spans="3:15" x14ac:dyDescent="0.3"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</row>
    <row r="757" spans="3:15" x14ac:dyDescent="0.3"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</row>
    <row r="758" spans="3:15" x14ac:dyDescent="0.3"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</row>
    <row r="759" spans="3:15" x14ac:dyDescent="0.3"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</row>
    <row r="760" spans="3:15" x14ac:dyDescent="0.3"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</row>
    <row r="761" spans="3:15" x14ac:dyDescent="0.3"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</row>
    <row r="762" spans="3:15" x14ac:dyDescent="0.3"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</row>
    <row r="763" spans="3:15" x14ac:dyDescent="0.3"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</row>
    <row r="764" spans="3:15" x14ac:dyDescent="0.3"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</row>
    <row r="765" spans="3:15" x14ac:dyDescent="0.3"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</row>
    <row r="766" spans="3:15" x14ac:dyDescent="0.3"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</row>
    <row r="767" spans="3:15" x14ac:dyDescent="0.3"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</row>
    <row r="768" spans="3:15" x14ac:dyDescent="0.3"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</row>
    <row r="769" spans="3:15" x14ac:dyDescent="0.3"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</row>
    <row r="770" spans="3:15" x14ac:dyDescent="0.3"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</row>
    <row r="771" spans="3:15" x14ac:dyDescent="0.3"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</row>
    <row r="772" spans="3:15" x14ac:dyDescent="0.3"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</row>
    <row r="773" spans="3:15" x14ac:dyDescent="0.3"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</row>
    <row r="774" spans="3:15" x14ac:dyDescent="0.3"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</row>
    <row r="775" spans="3:15" x14ac:dyDescent="0.3"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</row>
    <row r="776" spans="3:15" x14ac:dyDescent="0.3"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</row>
    <row r="777" spans="3:15" x14ac:dyDescent="0.3"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</row>
    <row r="778" spans="3:15" x14ac:dyDescent="0.3"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</row>
    <row r="779" spans="3:15" x14ac:dyDescent="0.3"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</row>
    <row r="780" spans="3:15" x14ac:dyDescent="0.3"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</row>
    <row r="781" spans="3:15" x14ac:dyDescent="0.3"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</row>
    <row r="782" spans="3:15" x14ac:dyDescent="0.3"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</row>
    <row r="783" spans="3:15" x14ac:dyDescent="0.3"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</row>
    <row r="784" spans="3:15" x14ac:dyDescent="0.3"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</row>
    <row r="785" spans="3:15" x14ac:dyDescent="0.3"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</row>
    <row r="786" spans="3:15" x14ac:dyDescent="0.3"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</row>
    <row r="787" spans="3:15" x14ac:dyDescent="0.3"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</row>
    <row r="788" spans="3:15" x14ac:dyDescent="0.3"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</row>
    <row r="789" spans="3:15" x14ac:dyDescent="0.3"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</row>
    <row r="790" spans="3:15" x14ac:dyDescent="0.3"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</row>
    <row r="791" spans="3:15" x14ac:dyDescent="0.3"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</row>
    <row r="792" spans="3:15" x14ac:dyDescent="0.3"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</row>
    <row r="793" spans="3:15" x14ac:dyDescent="0.3"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</row>
    <row r="794" spans="3:15" x14ac:dyDescent="0.3"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</row>
    <row r="795" spans="3:15" x14ac:dyDescent="0.3"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</row>
    <row r="796" spans="3:15" x14ac:dyDescent="0.3"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</row>
    <row r="797" spans="3:15" x14ac:dyDescent="0.3"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</row>
    <row r="798" spans="3:15" x14ac:dyDescent="0.3"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</row>
    <row r="799" spans="3:15" x14ac:dyDescent="0.3"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</row>
    <row r="800" spans="3:15" x14ac:dyDescent="0.3"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</row>
    <row r="801" spans="3:15" x14ac:dyDescent="0.3"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</row>
    <row r="802" spans="3:15" x14ac:dyDescent="0.3"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</row>
    <row r="803" spans="3:15" x14ac:dyDescent="0.3"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</row>
    <row r="804" spans="3:15" x14ac:dyDescent="0.3"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</row>
    <row r="805" spans="3:15" x14ac:dyDescent="0.3"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</row>
    <row r="806" spans="3:15" x14ac:dyDescent="0.3"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</row>
    <row r="807" spans="3:15" x14ac:dyDescent="0.3"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</row>
    <row r="808" spans="3:15" x14ac:dyDescent="0.3"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</row>
    <row r="809" spans="3:15" x14ac:dyDescent="0.3"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</row>
    <row r="810" spans="3:15" x14ac:dyDescent="0.3"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</row>
    <row r="811" spans="3:15" x14ac:dyDescent="0.3"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</row>
    <row r="812" spans="3:15" x14ac:dyDescent="0.3"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</row>
    <row r="813" spans="3:15" x14ac:dyDescent="0.3"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</row>
    <row r="814" spans="3:15" x14ac:dyDescent="0.3"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</row>
    <row r="815" spans="3:15" x14ac:dyDescent="0.3"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</row>
    <row r="816" spans="3:15" x14ac:dyDescent="0.3"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</row>
    <row r="817" spans="3:15" x14ac:dyDescent="0.3"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</row>
    <row r="818" spans="3:15" x14ac:dyDescent="0.3"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</row>
    <row r="819" spans="3:15" x14ac:dyDescent="0.3"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</row>
    <row r="820" spans="3:15" x14ac:dyDescent="0.3"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</row>
    <row r="821" spans="3:15" x14ac:dyDescent="0.3"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</row>
    <row r="822" spans="3:15" x14ac:dyDescent="0.3"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</row>
    <row r="823" spans="3:15" x14ac:dyDescent="0.3"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</row>
    <row r="824" spans="3:15" x14ac:dyDescent="0.3"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</row>
    <row r="825" spans="3:15" x14ac:dyDescent="0.3"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</row>
    <row r="826" spans="3:15" x14ac:dyDescent="0.3"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</row>
    <row r="827" spans="3:15" x14ac:dyDescent="0.3"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</row>
    <row r="828" spans="3:15" x14ac:dyDescent="0.3"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</row>
    <row r="829" spans="3:15" x14ac:dyDescent="0.3"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</row>
    <row r="830" spans="3:15" x14ac:dyDescent="0.3"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</row>
    <row r="831" spans="3:15" x14ac:dyDescent="0.3"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</row>
    <row r="832" spans="3:15" x14ac:dyDescent="0.3"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</row>
    <row r="833" spans="3:15" x14ac:dyDescent="0.3"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</row>
    <row r="834" spans="3:15" x14ac:dyDescent="0.3"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</row>
    <row r="835" spans="3:15" x14ac:dyDescent="0.3"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</row>
    <row r="836" spans="3:15" x14ac:dyDescent="0.3"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</row>
    <row r="837" spans="3:15" x14ac:dyDescent="0.3"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</row>
    <row r="838" spans="3:15" x14ac:dyDescent="0.3"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</row>
    <row r="839" spans="3:15" x14ac:dyDescent="0.3"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</row>
    <row r="840" spans="3:15" x14ac:dyDescent="0.3"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</row>
    <row r="841" spans="3:15" x14ac:dyDescent="0.3"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</row>
    <row r="842" spans="3:15" x14ac:dyDescent="0.3"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</row>
    <row r="843" spans="3:15" x14ac:dyDescent="0.3"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</row>
    <row r="844" spans="3:15" x14ac:dyDescent="0.3"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</row>
    <row r="845" spans="3:15" x14ac:dyDescent="0.3"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</row>
    <row r="846" spans="3:15" x14ac:dyDescent="0.3"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</row>
    <row r="847" spans="3:15" x14ac:dyDescent="0.3"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</row>
    <row r="848" spans="3:15" x14ac:dyDescent="0.3"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</row>
    <row r="849" spans="3:15" x14ac:dyDescent="0.3"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</row>
    <row r="850" spans="3:15" x14ac:dyDescent="0.3"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</row>
    <row r="851" spans="3:15" x14ac:dyDescent="0.3"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</row>
    <row r="852" spans="3:15" x14ac:dyDescent="0.3"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</row>
    <row r="853" spans="3:15" x14ac:dyDescent="0.3"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</row>
    <row r="854" spans="3:15" x14ac:dyDescent="0.3"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</row>
    <row r="855" spans="3:15" x14ac:dyDescent="0.3"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</row>
    <row r="856" spans="3:15" x14ac:dyDescent="0.3"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</row>
    <row r="857" spans="3:15" x14ac:dyDescent="0.3"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</row>
    <row r="858" spans="3:15" x14ac:dyDescent="0.3"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</row>
    <row r="859" spans="3:15" x14ac:dyDescent="0.3"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</row>
    <row r="860" spans="3:15" x14ac:dyDescent="0.3"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</row>
    <row r="861" spans="3:15" x14ac:dyDescent="0.3"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</row>
    <row r="862" spans="3:15" x14ac:dyDescent="0.3"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</row>
    <row r="863" spans="3:15" x14ac:dyDescent="0.3"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</row>
    <row r="864" spans="3:15" x14ac:dyDescent="0.3"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</row>
    <row r="865" spans="3:15" x14ac:dyDescent="0.3"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</row>
    <row r="866" spans="3:15" x14ac:dyDescent="0.3"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</row>
    <row r="867" spans="3:15" x14ac:dyDescent="0.3"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</row>
    <row r="868" spans="3:15" x14ac:dyDescent="0.3"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</row>
    <row r="869" spans="3:15" x14ac:dyDescent="0.3"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</row>
    <row r="870" spans="3:15" x14ac:dyDescent="0.3"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</row>
    <row r="871" spans="3:15" x14ac:dyDescent="0.3"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</row>
    <row r="872" spans="3:15" x14ac:dyDescent="0.3"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</row>
    <row r="873" spans="3:15" x14ac:dyDescent="0.3"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</row>
    <row r="874" spans="3:15" x14ac:dyDescent="0.3"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</row>
    <row r="875" spans="3:15" x14ac:dyDescent="0.3"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</row>
    <row r="876" spans="3:15" x14ac:dyDescent="0.3"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</row>
    <row r="877" spans="3:15" x14ac:dyDescent="0.3"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</row>
    <row r="878" spans="3:15" x14ac:dyDescent="0.3"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</row>
    <row r="879" spans="3:15" x14ac:dyDescent="0.3"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</row>
    <row r="880" spans="3:15" x14ac:dyDescent="0.3"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</row>
    <row r="881" spans="3:15" x14ac:dyDescent="0.3"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</row>
    <row r="882" spans="3:15" x14ac:dyDescent="0.3"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</row>
    <row r="883" spans="3:15" x14ac:dyDescent="0.3"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</row>
    <row r="884" spans="3:15" x14ac:dyDescent="0.3"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</row>
    <row r="885" spans="3:15" x14ac:dyDescent="0.3"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</row>
    <row r="886" spans="3:15" x14ac:dyDescent="0.3"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</row>
    <row r="887" spans="3:15" x14ac:dyDescent="0.3"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</row>
    <row r="888" spans="3:15" x14ac:dyDescent="0.3"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</row>
    <row r="889" spans="3:15" x14ac:dyDescent="0.3"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</row>
    <row r="890" spans="3:15" x14ac:dyDescent="0.3"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</row>
    <row r="891" spans="3:15" x14ac:dyDescent="0.3"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</row>
    <row r="892" spans="3:15" x14ac:dyDescent="0.3"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</row>
    <row r="893" spans="3:15" x14ac:dyDescent="0.3"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</row>
    <row r="894" spans="3:15" x14ac:dyDescent="0.3"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</row>
    <row r="895" spans="3:15" x14ac:dyDescent="0.3"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</row>
    <row r="896" spans="3:15" x14ac:dyDescent="0.3"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</row>
    <row r="897" spans="3:15" x14ac:dyDescent="0.3"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</row>
    <row r="898" spans="3:15" x14ac:dyDescent="0.3"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</row>
    <row r="899" spans="3:15" x14ac:dyDescent="0.3"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</row>
    <row r="900" spans="3:15" x14ac:dyDescent="0.3"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</row>
    <row r="901" spans="3:15" x14ac:dyDescent="0.3"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</row>
    <row r="902" spans="3:15" x14ac:dyDescent="0.3"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</row>
    <row r="903" spans="3:15" x14ac:dyDescent="0.3"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</row>
    <row r="904" spans="3:15" x14ac:dyDescent="0.3"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</row>
    <row r="905" spans="3:15" x14ac:dyDescent="0.3"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</row>
    <row r="906" spans="3:15" x14ac:dyDescent="0.3"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</row>
    <row r="907" spans="3:15" x14ac:dyDescent="0.3"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</row>
    <row r="908" spans="3:15" x14ac:dyDescent="0.3"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</row>
    <row r="909" spans="3:15" x14ac:dyDescent="0.3"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</row>
    <row r="910" spans="3:15" x14ac:dyDescent="0.3"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</row>
    <row r="911" spans="3:15" x14ac:dyDescent="0.3"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</row>
    <row r="912" spans="3:15" x14ac:dyDescent="0.3"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</row>
    <row r="913" spans="3:15" x14ac:dyDescent="0.3"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</row>
    <row r="914" spans="3:15" x14ac:dyDescent="0.3"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</row>
    <row r="915" spans="3:15" x14ac:dyDescent="0.3"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</row>
    <row r="916" spans="3:15" x14ac:dyDescent="0.3"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</row>
    <row r="917" spans="3:15" x14ac:dyDescent="0.3"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</row>
    <row r="918" spans="3:15" x14ac:dyDescent="0.3"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</row>
    <row r="919" spans="3:15" x14ac:dyDescent="0.3"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</row>
    <row r="920" spans="3:15" x14ac:dyDescent="0.3"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</row>
    <row r="921" spans="3:15" x14ac:dyDescent="0.3"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</row>
    <row r="922" spans="3:15" x14ac:dyDescent="0.3"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</row>
    <row r="923" spans="3:15" x14ac:dyDescent="0.3"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</row>
    <row r="924" spans="3:15" x14ac:dyDescent="0.3"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</row>
    <row r="925" spans="3:15" x14ac:dyDescent="0.3"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</row>
    <row r="926" spans="3:15" x14ac:dyDescent="0.3"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</row>
    <row r="927" spans="3:15" x14ac:dyDescent="0.3"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</row>
    <row r="928" spans="3:15" x14ac:dyDescent="0.3"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</row>
    <row r="929" spans="3:15" x14ac:dyDescent="0.3"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</row>
    <row r="930" spans="3:15" x14ac:dyDescent="0.3"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</row>
    <row r="931" spans="3:15" x14ac:dyDescent="0.3"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</row>
    <row r="932" spans="3:15" x14ac:dyDescent="0.3"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</row>
    <row r="933" spans="3:15" x14ac:dyDescent="0.3"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</row>
    <row r="934" spans="3:15" x14ac:dyDescent="0.3"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</row>
    <row r="935" spans="3:15" x14ac:dyDescent="0.3"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</row>
    <row r="936" spans="3:15" x14ac:dyDescent="0.3"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</row>
    <row r="937" spans="3:15" x14ac:dyDescent="0.3"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</row>
    <row r="938" spans="3:15" x14ac:dyDescent="0.3"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</row>
    <row r="939" spans="3:15" x14ac:dyDescent="0.3"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</row>
    <row r="940" spans="3:15" x14ac:dyDescent="0.3"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</row>
    <row r="941" spans="3:15" x14ac:dyDescent="0.3"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</row>
    <row r="942" spans="3:15" x14ac:dyDescent="0.3"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</row>
    <row r="943" spans="3:15" x14ac:dyDescent="0.3"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</row>
    <row r="944" spans="3:15" x14ac:dyDescent="0.3"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</row>
    <row r="945" spans="3:15" x14ac:dyDescent="0.3"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</row>
    <row r="946" spans="3:15" x14ac:dyDescent="0.3"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</row>
    <row r="947" spans="3:15" x14ac:dyDescent="0.3"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</row>
    <row r="948" spans="3:15" x14ac:dyDescent="0.3"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</row>
    <row r="949" spans="3:15" x14ac:dyDescent="0.3"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</row>
    <row r="950" spans="3:15" x14ac:dyDescent="0.3"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</row>
    <row r="951" spans="3:15" x14ac:dyDescent="0.3"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</row>
    <row r="952" spans="3:15" x14ac:dyDescent="0.3"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</row>
    <row r="953" spans="3:15" x14ac:dyDescent="0.3"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</row>
    <row r="954" spans="3:15" x14ac:dyDescent="0.3"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</row>
    <row r="955" spans="3:15" x14ac:dyDescent="0.3"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</row>
    <row r="956" spans="3:15" x14ac:dyDescent="0.3"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</row>
    <row r="957" spans="3:15" x14ac:dyDescent="0.3"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</row>
    <row r="958" spans="3:15" x14ac:dyDescent="0.3"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</row>
    <row r="959" spans="3:15" x14ac:dyDescent="0.3"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</row>
    <row r="960" spans="3:15" x14ac:dyDescent="0.3"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</row>
    <row r="961" spans="3:15" x14ac:dyDescent="0.3"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</row>
    <row r="962" spans="3:15" x14ac:dyDescent="0.3"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</row>
    <row r="963" spans="3:15" x14ac:dyDescent="0.3"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</row>
    <row r="964" spans="3:15" x14ac:dyDescent="0.3"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</row>
    <row r="965" spans="3:15" x14ac:dyDescent="0.3"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</row>
    <row r="966" spans="3:15" x14ac:dyDescent="0.3"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</row>
    <row r="967" spans="3:15" x14ac:dyDescent="0.3"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</row>
    <row r="968" spans="3:15" x14ac:dyDescent="0.3"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</row>
    <row r="969" spans="3:15" x14ac:dyDescent="0.3"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</row>
    <row r="970" spans="3:15" x14ac:dyDescent="0.3"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</row>
    <row r="971" spans="3:15" x14ac:dyDescent="0.3"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</row>
    <row r="972" spans="3:15" x14ac:dyDescent="0.3"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</row>
    <row r="973" spans="3:15" x14ac:dyDescent="0.3"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</row>
    <row r="974" spans="3:15" x14ac:dyDescent="0.3"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</row>
    <row r="975" spans="3:15" x14ac:dyDescent="0.3"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</row>
    <row r="976" spans="3:15" x14ac:dyDescent="0.3"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</row>
    <row r="977" spans="3:15" x14ac:dyDescent="0.3"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</row>
    <row r="978" spans="3:15" x14ac:dyDescent="0.3"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</row>
    <row r="979" spans="3:15" x14ac:dyDescent="0.3"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</row>
    <row r="980" spans="3:15" x14ac:dyDescent="0.3"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</row>
    <row r="981" spans="3:15" x14ac:dyDescent="0.3"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</row>
    <row r="982" spans="3:15" x14ac:dyDescent="0.3"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</row>
    <row r="983" spans="3:15" x14ac:dyDescent="0.3"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</row>
    <row r="984" spans="3:15" x14ac:dyDescent="0.3"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</row>
    <row r="985" spans="3:15" x14ac:dyDescent="0.3"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</row>
    <row r="986" spans="3:15" x14ac:dyDescent="0.3"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</row>
    <row r="987" spans="3:15" x14ac:dyDescent="0.3"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</row>
    <row r="988" spans="3:15" x14ac:dyDescent="0.3"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</row>
    <row r="989" spans="3:15" x14ac:dyDescent="0.3"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</row>
    <row r="990" spans="3:15" x14ac:dyDescent="0.3"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</row>
    <row r="991" spans="3:15" x14ac:dyDescent="0.3"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</row>
    <row r="992" spans="3:15" x14ac:dyDescent="0.3"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</row>
    <row r="993" spans="3:15" x14ac:dyDescent="0.3"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</row>
    <row r="994" spans="3:15" x14ac:dyDescent="0.3"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</row>
    <row r="995" spans="3:15" x14ac:dyDescent="0.3"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</row>
    <row r="996" spans="3:15" x14ac:dyDescent="0.3"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</row>
    <row r="997" spans="3:15" x14ac:dyDescent="0.3"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</row>
    <row r="998" spans="3:15" x14ac:dyDescent="0.3"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</row>
    <row r="999" spans="3:15" x14ac:dyDescent="0.3"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</row>
    <row r="1000" spans="3:15" x14ac:dyDescent="0.3"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</row>
    <row r="1001" spans="3:15" x14ac:dyDescent="0.3"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</row>
    <row r="1002" spans="3:15" x14ac:dyDescent="0.3"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</row>
    <row r="1003" spans="3:15" x14ac:dyDescent="0.3"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</row>
    <row r="1004" spans="3:15" x14ac:dyDescent="0.3"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</row>
    <row r="1005" spans="3:15" x14ac:dyDescent="0.3"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</row>
    <row r="1006" spans="3:15" x14ac:dyDescent="0.3"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</row>
    <row r="1007" spans="3:15" x14ac:dyDescent="0.3"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</row>
    <row r="1008" spans="3:15" x14ac:dyDescent="0.3"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</row>
    <row r="1009" spans="3:15" x14ac:dyDescent="0.3"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</row>
    <row r="1010" spans="3:15" x14ac:dyDescent="0.3"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</row>
    <row r="1011" spans="3:15" x14ac:dyDescent="0.3"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</row>
    <row r="1012" spans="3:15" x14ac:dyDescent="0.3"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</row>
    <row r="1013" spans="3:15" x14ac:dyDescent="0.3"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</row>
    <row r="1014" spans="3:15" x14ac:dyDescent="0.3"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</row>
    <row r="1015" spans="3:15" x14ac:dyDescent="0.3"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</row>
    <row r="1016" spans="3:15" x14ac:dyDescent="0.3"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</row>
    <row r="1017" spans="3:15" x14ac:dyDescent="0.3"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</row>
    <row r="1018" spans="3:15" x14ac:dyDescent="0.3"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</row>
    <row r="1019" spans="3:15" x14ac:dyDescent="0.3"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</row>
    <row r="1020" spans="3:15" x14ac:dyDescent="0.3"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</row>
    <row r="1021" spans="3:15" x14ac:dyDescent="0.3"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</row>
    <row r="1022" spans="3:15" x14ac:dyDescent="0.3"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</row>
    <row r="1023" spans="3:15" x14ac:dyDescent="0.3"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</row>
    <row r="1024" spans="3:15" x14ac:dyDescent="0.3"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</row>
    <row r="1025" spans="3:15" x14ac:dyDescent="0.3"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</row>
    <row r="1026" spans="3:15" x14ac:dyDescent="0.3"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</row>
    <row r="1027" spans="3:15" x14ac:dyDescent="0.3"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</row>
    <row r="1028" spans="3:15" x14ac:dyDescent="0.3"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</row>
    <row r="1029" spans="3:15" x14ac:dyDescent="0.3"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</row>
    <row r="1030" spans="3:15" x14ac:dyDescent="0.3"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</row>
    <row r="1031" spans="3:15" x14ac:dyDescent="0.3"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</row>
    <row r="1032" spans="3:15" x14ac:dyDescent="0.3"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</row>
  </sheetData>
  <mergeCells count="59">
    <mergeCell ref="A2:Q2"/>
    <mergeCell ref="A1:Q1"/>
    <mergeCell ref="B10:B11"/>
    <mergeCell ref="C10:C11"/>
    <mergeCell ref="D10:D11"/>
    <mergeCell ref="Q7:Q8"/>
    <mergeCell ref="S10:S11"/>
    <mergeCell ref="F10:F11"/>
    <mergeCell ref="G10:G11"/>
    <mergeCell ref="I10:I11"/>
    <mergeCell ref="J10:J11"/>
    <mergeCell ref="K10:K11"/>
    <mergeCell ref="L10:L11"/>
    <mergeCell ref="B14:E15"/>
    <mergeCell ref="Q10:Q11"/>
    <mergeCell ref="M10:M11"/>
    <mergeCell ref="O10:O11"/>
    <mergeCell ref="O26:O27"/>
    <mergeCell ref="Q26:Q27"/>
    <mergeCell ref="K26:K27"/>
    <mergeCell ref="L26:L27"/>
    <mergeCell ref="M26:M27"/>
    <mergeCell ref="B26:B27"/>
    <mergeCell ref="C26:C27"/>
    <mergeCell ref="D26:D27"/>
    <mergeCell ref="F26:F27"/>
    <mergeCell ref="G26:G27"/>
    <mergeCell ref="M21:V21"/>
    <mergeCell ref="B24:O24"/>
    <mergeCell ref="S26:S27"/>
    <mergeCell ref="B5:O5"/>
    <mergeCell ref="G7:G8"/>
    <mergeCell ref="I7:I8"/>
    <mergeCell ref="J7:J8"/>
    <mergeCell ref="K7:K8"/>
    <mergeCell ref="L7:L8"/>
    <mergeCell ref="O7:O8"/>
    <mergeCell ref="B7:B8"/>
    <mergeCell ref="C7:C8"/>
    <mergeCell ref="D7:D8"/>
    <mergeCell ref="F7:F8"/>
    <mergeCell ref="M7:M8"/>
    <mergeCell ref="S7:S8"/>
    <mergeCell ref="I26:I27"/>
    <mergeCell ref="J26:J27"/>
    <mergeCell ref="O29:O30"/>
    <mergeCell ref="Q29:Q30"/>
    <mergeCell ref="S29:S30"/>
    <mergeCell ref="B33:E34"/>
    <mergeCell ref="I29:I30"/>
    <mergeCell ref="J29:J30"/>
    <mergeCell ref="K29:K30"/>
    <mergeCell ref="L29:L30"/>
    <mergeCell ref="M29:M30"/>
    <mergeCell ref="B29:B30"/>
    <mergeCell ref="C29:C30"/>
    <mergeCell ref="D29:D30"/>
    <mergeCell ref="F29:F30"/>
    <mergeCell ref="G29:G30"/>
  </mergeCells>
  <conditionalFormatting sqref="I7:I8 I10:I11">
    <cfRule type="expression" dxfId="290" priority="34" stopIfTrue="1">
      <formula>G7="P"</formula>
    </cfRule>
    <cfRule type="expression" dxfId="289" priority="35" stopIfTrue="1">
      <formula>G7="E"</formula>
    </cfRule>
    <cfRule type="expression" dxfId="288" priority="36" stopIfTrue="1">
      <formula>G7="G"</formula>
    </cfRule>
  </conditionalFormatting>
  <conditionalFormatting sqref="I26:I27 I29:I30">
    <cfRule type="expression" dxfId="287" priority="4" stopIfTrue="1">
      <formula>G26="P"</formula>
    </cfRule>
    <cfRule type="expression" dxfId="286" priority="5" stopIfTrue="1">
      <formula>G26="E"</formula>
    </cfRule>
    <cfRule type="expression" dxfId="285" priority="6" stopIfTrue="1">
      <formula>G26="G"</formula>
    </cfRule>
  </conditionalFormatting>
  <conditionalFormatting sqref="K7:K8 K10:K11">
    <cfRule type="expression" dxfId="284" priority="31" stopIfTrue="1">
      <formula>L7="P"</formula>
    </cfRule>
    <cfRule type="expression" dxfId="283" priority="32" stopIfTrue="1">
      <formula>L7="E"</formula>
    </cfRule>
    <cfRule type="expression" dxfId="282" priority="33" stopIfTrue="1">
      <formula>L7="G"</formula>
    </cfRule>
  </conditionalFormatting>
  <conditionalFormatting sqref="K26:K27 K29:K30">
    <cfRule type="expression" dxfId="281" priority="1" stopIfTrue="1">
      <formula>L26="P"</formula>
    </cfRule>
    <cfRule type="expression" dxfId="280" priority="2" stopIfTrue="1">
      <formula>L26="E"</formula>
    </cfRule>
    <cfRule type="expression" dxfId="279" priority="3" stopIfTrue="1">
      <formula>L26="G"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scale="73" orientation="landscape" r:id="rId1"/>
  <colBreaks count="1" manualBreakCount="1">
    <brk id="18" max="30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V41"/>
  <sheetViews>
    <sheetView zoomScaleNormal="100" workbookViewId="0">
      <selection activeCell="I7" sqref="I7:I8"/>
    </sheetView>
  </sheetViews>
  <sheetFormatPr baseColWidth="10" defaultColWidth="11.44140625" defaultRowHeight="14.4" x14ac:dyDescent="0.3"/>
  <cols>
    <col min="1" max="1" width="5.109375" style="3" customWidth="1"/>
    <col min="2" max="2" width="11.44140625" style="3"/>
    <col min="3" max="3" width="10" style="3" customWidth="1"/>
    <col min="4" max="4" width="13.33203125" style="3" customWidth="1"/>
    <col min="5" max="5" width="0" style="3" hidden="1" customWidth="1"/>
    <col min="6" max="6" width="8.6640625" style="3" hidden="1" customWidth="1"/>
    <col min="7" max="7" width="0" style="3" hidden="1" customWidth="1"/>
    <col min="8" max="8" width="25.33203125" style="3" customWidth="1"/>
    <col min="9" max="9" width="5.6640625" style="3" customWidth="1"/>
    <col min="10" max="10" width="7.109375" style="3" customWidth="1"/>
    <col min="11" max="11" width="5.6640625" style="3" customWidth="1"/>
    <col min="12" max="12" width="0" style="3" hidden="1" customWidth="1"/>
    <col min="13" max="13" width="25.33203125" style="3" customWidth="1"/>
    <col min="14" max="14" width="0" style="3" hidden="1" customWidth="1"/>
    <col min="15" max="15" width="11.44140625" style="3"/>
    <col min="16" max="16" width="2.88671875" style="3" customWidth="1"/>
    <col min="17" max="17" width="36.88671875" style="3" customWidth="1"/>
    <col min="18" max="16384" width="11.44140625" style="3"/>
  </cols>
  <sheetData>
    <row r="1" spans="1:22" ht="34.799999999999997" x14ac:dyDescent="0.3">
      <c r="A1" s="325" t="str">
        <f>+'GRUPOS PRE JUVENIL'!D1</f>
        <v>XVIII Festival Nacional de Fútbol Infantil</v>
      </c>
      <c r="B1" s="325"/>
      <c r="C1" s="325"/>
      <c r="D1" s="325"/>
      <c r="E1" s="325"/>
      <c r="F1" s="325"/>
      <c r="G1" s="325"/>
      <c r="H1" s="325"/>
      <c r="I1" s="325"/>
      <c r="J1" s="325"/>
      <c r="K1" s="325"/>
      <c r="L1" s="325"/>
      <c r="M1" s="325"/>
      <c r="N1" s="325"/>
      <c r="O1" s="325"/>
      <c r="P1" s="325"/>
      <c r="Q1" s="325"/>
    </row>
    <row r="2" spans="1:22" ht="34.799999999999997" x14ac:dyDescent="0.3">
      <c r="A2" s="326" t="s">
        <v>5</v>
      </c>
      <c r="B2" s="326"/>
      <c r="C2" s="326"/>
      <c r="D2" s="326"/>
      <c r="E2" s="326"/>
      <c r="F2" s="326"/>
      <c r="G2" s="326"/>
      <c r="H2" s="326"/>
      <c r="I2" s="326"/>
      <c r="J2" s="326"/>
      <c r="K2" s="326"/>
      <c r="L2" s="326"/>
      <c r="M2" s="326"/>
      <c r="N2" s="326"/>
      <c r="O2" s="326"/>
      <c r="P2" s="326"/>
      <c r="Q2" s="326"/>
      <c r="R2" s="48"/>
      <c r="S2" s="48"/>
      <c r="T2" s="48"/>
      <c r="U2" s="48"/>
      <c r="V2" s="48"/>
    </row>
    <row r="3" spans="1:22" ht="37.5" customHeight="1" x14ac:dyDescent="0.3">
      <c r="B3" s="158" t="s">
        <v>80</v>
      </c>
      <c r="L3" s="41"/>
    </row>
    <row r="4" spans="1:22" ht="15" customHeight="1" x14ac:dyDescent="0.3">
      <c r="B4" s="43" t="s">
        <v>16</v>
      </c>
      <c r="C4"/>
      <c r="D4"/>
      <c r="E4"/>
      <c r="F4"/>
      <c r="G4"/>
      <c r="H4"/>
      <c r="I4"/>
      <c r="J4"/>
      <c r="K4" s="42"/>
      <c r="L4" s="42"/>
      <c r="M4" s="42"/>
      <c r="N4" s="42"/>
      <c r="O4" s="42"/>
      <c r="P4" s="42"/>
      <c r="Q4" s="42"/>
      <c r="R4" s="42"/>
      <c r="S4" s="42"/>
      <c r="T4" s="42"/>
    </row>
    <row r="5" spans="1:22" ht="18" x14ac:dyDescent="0.3">
      <c r="B5" s="403" t="s">
        <v>20</v>
      </c>
      <c r="C5" s="404"/>
      <c r="D5" s="404"/>
      <c r="E5" s="404"/>
      <c r="F5" s="405"/>
      <c r="G5" s="405"/>
      <c r="H5" s="405"/>
      <c r="I5" s="405"/>
      <c r="J5" s="405"/>
      <c r="K5" s="405"/>
      <c r="L5" s="405"/>
      <c r="M5" s="405"/>
      <c r="N5" s="405"/>
      <c r="O5" s="406"/>
      <c r="Q5" s="28" t="s">
        <v>21</v>
      </c>
    </row>
    <row r="6" spans="1:22" ht="15" customHeight="1" x14ac:dyDescent="0.3">
      <c r="B6" s="39"/>
      <c r="C6" s="39"/>
      <c r="D6" s="10"/>
      <c r="E6" s="35"/>
      <c r="F6" s="10"/>
      <c r="G6" s="10"/>
      <c r="H6" s="10"/>
      <c r="I6" s="10"/>
      <c r="J6" s="10"/>
      <c r="K6" s="10"/>
      <c r="L6" s="10"/>
      <c r="M6" s="10"/>
      <c r="N6" s="10"/>
      <c r="O6" s="9"/>
      <c r="Q6" s="407" t="str">
        <f>IF(OR(G7="E",G7=""),"",IF(G7="G",H7,M7))</f>
        <v/>
      </c>
      <c r="T6" s="3" t="s">
        <v>83</v>
      </c>
    </row>
    <row r="7" spans="1:22" ht="15" customHeight="1" x14ac:dyDescent="0.3">
      <c r="B7" s="399">
        <v>42814</v>
      </c>
      <c r="C7" s="88"/>
      <c r="D7" s="400" t="s">
        <v>81</v>
      </c>
      <c r="E7" s="38"/>
      <c r="G7" s="375" t="str">
        <f>IF(AND(I7&lt;&gt;"",K7&lt;&gt;""),IF(I7=K7,"E",IF(I7&gt;K7,"G","P")),"")</f>
        <v>E</v>
      </c>
      <c r="H7" s="401" t="str">
        <f>+DEFINICION!S7</f>
        <v>TEMPLO DEL FÚTBOL</v>
      </c>
      <c r="I7" s="283" t="s">
        <v>32</v>
      </c>
      <c r="J7" s="335" t="s">
        <v>14</v>
      </c>
      <c r="K7" s="283" t="s">
        <v>32</v>
      </c>
      <c r="L7" s="375" t="str">
        <f>IF(AND(K7&lt;&gt;"",I7&lt;&gt;""),IF(K7=I7,"E",IF(K7&gt;I7,"G","P")),"")</f>
        <v>E</v>
      </c>
      <c r="M7" s="401" t="str">
        <f>+DEFINICION!S10</f>
        <v>BLUEMARTIN F.C .</v>
      </c>
      <c r="N7" s="13"/>
      <c r="O7" s="371" t="s">
        <v>59</v>
      </c>
      <c r="Q7" s="408"/>
    </row>
    <row r="8" spans="1:22" ht="15" customHeight="1" x14ac:dyDescent="0.3">
      <c r="B8" s="399"/>
      <c r="C8" s="88"/>
      <c r="D8" s="400"/>
      <c r="E8" s="38"/>
      <c r="G8" s="375"/>
      <c r="H8" s="401"/>
      <c r="I8" s="284"/>
      <c r="J8" s="335"/>
      <c r="K8" s="284"/>
      <c r="L8" s="375"/>
      <c r="M8" s="401"/>
      <c r="N8" s="13"/>
      <c r="O8" s="371"/>
      <c r="Q8" s="408"/>
    </row>
    <row r="9" spans="1:22" x14ac:dyDescent="0.3">
      <c r="B9" s="87"/>
      <c r="C9" s="87"/>
      <c r="D9" s="25"/>
      <c r="E9" s="25"/>
      <c r="F9" s="25"/>
      <c r="G9" s="25"/>
      <c r="H9" s="25"/>
      <c r="I9" s="25"/>
      <c r="J9" s="25"/>
      <c r="K9" s="34"/>
      <c r="L9" s="25"/>
      <c r="M9" s="25"/>
      <c r="N9" s="25"/>
      <c r="O9" s="24"/>
      <c r="Q9" s="409"/>
    </row>
    <row r="11" spans="1:22" ht="21" x14ac:dyDescent="0.3">
      <c r="B11" s="393" t="s">
        <v>22</v>
      </c>
      <c r="C11" s="394"/>
      <c r="D11" s="394"/>
      <c r="E11" s="394"/>
      <c r="F11" s="394"/>
      <c r="G11" s="394"/>
      <c r="H11" s="394"/>
      <c r="I11" s="394"/>
      <c r="J11" s="394"/>
      <c r="K11" s="394"/>
      <c r="L11" s="394"/>
      <c r="M11" s="394"/>
      <c r="N11" s="394"/>
      <c r="O11" s="395"/>
      <c r="Q11" s="29" t="s">
        <v>23</v>
      </c>
    </row>
    <row r="12" spans="1:22" ht="15" customHeight="1" x14ac:dyDescent="0.3">
      <c r="B12" s="9"/>
      <c r="C12" s="39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9"/>
      <c r="Q12" s="396" t="str">
        <f>IF(OR(G13="E",G13=""),"",IF(G13="P",H13,M13))</f>
        <v/>
      </c>
    </row>
    <row r="13" spans="1:22" ht="15" customHeight="1" x14ac:dyDescent="0.3">
      <c r="B13" s="399">
        <v>42814</v>
      </c>
      <c r="C13" s="88"/>
      <c r="D13" s="400" t="s">
        <v>81</v>
      </c>
      <c r="E13" s="27"/>
      <c r="G13" s="375" t="str">
        <f>IF(AND(I13&lt;&gt;"",K13&lt;&gt;""),IF(I13=K13,"E",IF(I13&gt;K13,"G","P")),"")</f>
        <v>E</v>
      </c>
      <c r="H13" s="401" t="str">
        <f>+DEFINICION!Q7</f>
        <v>ATHLETIC MELGAR</v>
      </c>
      <c r="I13" s="283" t="s">
        <v>32</v>
      </c>
      <c r="J13" s="335" t="s">
        <v>14</v>
      </c>
      <c r="K13" s="283" t="s">
        <v>32</v>
      </c>
      <c r="L13" s="375" t="str">
        <f>IF(AND(K13&lt;&gt;"",I13&lt;&gt;""),IF(K13=I13,"E",IF(K13&gt;I13,"G","P")),"")</f>
        <v>E</v>
      </c>
      <c r="M13" s="401" t="str">
        <f>+DEFINICION!Q10</f>
        <v>CLUB CAMPESTRE IBAGUE</v>
      </c>
      <c r="N13" s="402"/>
      <c r="O13" s="371" t="s">
        <v>61</v>
      </c>
      <c r="Q13" s="397"/>
    </row>
    <row r="14" spans="1:22" ht="15" customHeight="1" x14ac:dyDescent="0.3">
      <c r="B14" s="399"/>
      <c r="C14" s="88"/>
      <c r="D14" s="400"/>
      <c r="E14" s="27"/>
      <c r="G14" s="375"/>
      <c r="H14" s="401"/>
      <c r="I14" s="284"/>
      <c r="J14" s="335"/>
      <c r="K14" s="284"/>
      <c r="L14" s="375"/>
      <c r="M14" s="401"/>
      <c r="N14" s="402"/>
      <c r="O14" s="371"/>
      <c r="Q14" s="397"/>
    </row>
    <row r="15" spans="1:22" x14ac:dyDescent="0.3">
      <c r="B15" s="24"/>
      <c r="C15" s="87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4"/>
      <c r="Q15" s="398"/>
    </row>
    <row r="17" spans="2:22" ht="15" customHeight="1" x14ac:dyDescent="0.85">
      <c r="C17" s="384" t="s">
        <v>24</v>
      </c>
      <c r="D17" s="384"/>
      <c r="E17" s="384"/>
      <c r="F17" s="384"/>
      <c r="G17" s="384"/>
      <c r="H17" s="384"/>
      <c r="I17" s="384"/>
      <c r="J17" s="384"/>
      <c r="K17" s="384"/>
      <c r="L17" s="384"/>
      <c r="M17" s="384"/>
      <c r="N17" s="384"/>
      <c r="O17" s="374" t="str">
        <f>+'GRUPOS PRE JUVENIL'!D3</f>
        <v>NACIDOS 2016 2017</v>
      </c>
      <c r="P17" s="374"/>
      <c r="Q17" s="374"/>
      <c r="R17" s="78"/>
      <c r="S17" s="78"/>
      <c r="T17" s="78"/>
    </row>
    <row r="18" spans="2:22" ht="15" customHeight="1" x14ac:dyDescent="0.85">
      <c r="C18" s="384"/>
      <c r="D18" s="384"/>
      <c r="E18" s="384"/>
      <c r="F18" s="384"/>
      <c r="G18" s="384"/>
      <c r="H18" s="384"/>
      <c r="I18" s="384"/>
      <c r="J18" s="384"/>
      <c r="K18" s="384"/>
      <c r="L18" s="384"/>
      <c r="M18" s="384"/>
      <c r="N18" s="384"/>
      <c r="O18" s="374"/>
      <c r="P18" s="374"/>
      <c r="Q18" s="374"/>
      <c r="R18" s="78"/>
      <c r="S18" s="78"/>
      <c r="T18" s="78"/>
    </row>
    <row r="19" spans="2:22" ht="15" customHeight="1" x14ac:dyDescent="0.85">
      <c r="C19" s="386" t="str">
        <f>IF(OR(G13="E",G13=""),"",IF(G13="G",H13,M13))</f>
        <v/>
      </c>
      <c r="D19" s="387"/>
      <c r="E19" s="387"/>
      <c r="F19" s="387"/>
      <c r="G19" s="387"/>
      <c r="H19" s="387"/>
      <c r="I19" s="387"/>
      <c r="J19" s="387"/>
      <c r="K19" s="387"/>
      <c r="L19" s="387"/>
      <c r="M19" s="387"/>
      <c r="N19" s="388"/>
      <c r="O19" s="374"/>
      <c r="P19" s="374"/>
      <c r="Q19" s="374"/>
      <c r="R19" s="78"/>
      <c r="S19" s="78"/>
      <c r="T19" s="78"/>
    </row>
    <row r="20" spans="2:22" ht="33.75" customHeight="1" x14ac:dyDescent="0.85">
      <c r="C20" s="389"/>
      <c r="D20" s="390"/>
      <c r="E20" s="390"/>
      <c r="F20" s="390"/>
      <c r="G20" s="390"/>
      <c r="H20" s="390"/>
      <c r="I20" s="390"/>
      <c r="J20" s="390"/>
      <c r="K20" s="390"/>
      <c r="L20" s="390"/>
      <c r="M20" s="390"/>
      <c r="N20" s="391"/>
      <c r="O20" s="160" t="str">
        <f>+'GRUPOS PRE JUVENIL'!D4</f>
        <v>SEPTIEMBRE 28 Y 29 DEL 2024</v>
      </c>
      <c r="P20" s="78"/>
      <c r="Q20" s="78"/>
      <c r="R20" s="160"/>
      <c r="S20" s="160"/>
      <c r="T20" s="160"/>
    </row>
    <row r="21" spans="2:22" ht="18" customHeight="1" x14ac:dyDescent="0.85">
      <c r="O21" s="78"/>
      <c r="P21" s="78"/>
      <c r="Q21" s="78"/>
      <c r="R21" s="160"/>
      <c r="S21" s="160"/>
      <c r="T21" s="160"/>
    </row>
    <row r="22" spans="2:22" ht="15" customHeight="1" x14ac:dyDescent="0.85">
      <c r="O22" s="78"/>
      <c r="P22" s="78"/>
      <c r="Q22" s="78"/>
      <c r="R22" s="160"/>
      <c r="S22" s="160"/>
      <c r="T22" s="160"/>
    </row>
    <row r="23" spans="2:22" ht="37.5" customHeight="1" x14ac:dyDescent="0.85">
      <c r="B23" s="159" t="s">
        <v>62</v>
      </c>
      <c r="L23" s="41"/>
      <c r="M23" s="41"/>
      <c r="N23" s="41"/>
      <c r="P23" s="78"/>
      <c r="Q23" s="78"/>
      <c r="R23" s="41"/>
      <c r="S23" s="41"/>
      <c r="T23" s="41"/>
      <c r="U23" s="41"/>
      <c r="V23" s="41"/>
    </row>
    <row r="24" spans="2:22" ht="24.6" x14ac:dyDescent="0.3">
      <c r="B24" s="43" t="s">
        <v>16</v>
      </c>
      <c r="C24"/>
      <c r="D24"/>
      <c r="E24"/>
      <c r="F24"/>
      <c r="G24"/>
      <c r="H24"/>
      <c r="I24"/>
      <c r="J24"/>
      <c r="K24" s="42"/>
      <c r="L24" s="42"/>
      <c r="M24" s="42"/>
      <c r="N24" s="42"/>
      <c r="P24" s="42"/>
      <c r="Q24" s="42"/>
      <c r="R24" s="42"/>
      <c r="S24" s="42"/>
      <c r="T24" s="42"/>
    </row>
    <row r="25" spans="2:22" ht="18" x14ac:dyDescent="0.3">
      <c r="B25" s="403" t="s">
        <v>20</v>
      </c>
      <c r="C25" s="404"/>
      <c r="D25" s="404"/>
      <c r="E25" s="404"/>
      <c r="F25" s="405"/>
      <c r="G25" s="405"/>
      <c r="H25" s="405"/>
      <c r="I25" s="405"/>
      <c r="J25" s="405"/>
      <c r="K25" s="405"/>
      <c r="L25" s="405"/>
      <c r="M25" s="405"/>
      <c r="N25" s="405"/>
      <c r="O25" s="406"/>
      <c r="Q25" s="28" t="s">
        <v>21</v>
      </c>
    </row>
    <row r="26" spans="2:22" x14ac:dyDescent="0.3">
      <c r="B26" s="39"/>
      <c r="C26" s="39"/>
      <c r="D26" s="10"/>
      <c r="E26" s="35"/>
      <c r="F26" s="10"/>
      <c r="G26" s="10"/>
      <c r="H26" s="10"/>
      <c r="I26" s="10"/>
      <c r="J26" s="10"/>
      <c r="K26" s="10"/>
      <c r="L26" s="10"/>
      <c r="M26" s="10"/>
      <c r="N26" s="10"/>
      <c r="O26" s="9"/>
      <c r="Q26" s="407" t="str">
        <f>IF(OR(G27="E",G27=""),"",IF(G27="G",H27,M27))</f>
        <v/>
      </c>
    </row>
    <row r="27" spans="2:22" x14ac:dyDescent="0.3">
      <c r="B27" s="399">
        <v>42450</v>
      </c>
      <c r="C27" s="88"/>
      <c r="D27" s="400" t="s">
        <v>65</v>
      </c>
      <c r="E27" s="38"/>
      <c r="G27" s="375" t="str">
        <f>IF(AND(I27&lt;&gt;"",K27&lt;&gt;""),IF(I27=K27,"E",IF(I27&gt;K27,"G","P")),"")</f>
        <v>E</v>
      </c>
      <c r="H27" s="401" t="str">
        <f>+DEFINICION!S29</f>
        <v/>
      </c>
      <c r="I27" s="283" t="s">
        <v>32</v>
      </c>
      <c r="J27" s="335" t="s">
        <v>14</v>
      </c>
      <c r="K27" s="283" t="s">
        <v>32</v>
      </c>
      <c r="L27" s="375" t="str">
        <f>IF(AND(K27&lt;&gt;"",I27&lt;&gt;""),IF(K27=I27,"E",IF(K27&gt;I27,"G","P")),"")</f>
        <v>E</v>
      </c>
      <c r="M27" s="401" t="str">
        <f>+DEFINICION!S26</f>
        <v/>
      </c>
      <c r="N27" s="13"/>
      <c r="O27" s="371" t="s">
        <v>61</v>
      </c>
      <c r="Q27" s="408"/>
    </row>
    <row r="28" spans="2:22" x14ac:dyDescent="0.3">
      <c r="B28" s="399"/>
      <c r="C28" s="88"/>
      <c r="D28" s="400"/>
      <c r="E28" s="38"/>
      <c r="G28" s="375"/>
      <c r="H28" s="401"/>
      <c r="I28" s="284"/>
      <c r="J28" s="335"/>
      <c r="K28" s="284"/>
      <c r="L28" s="375"/>
      <c r="M28" s="401"/>
      <c r="N28" s="13"/>
      <c r="O28" s="371"/>
      <c r="Q28" s="408"/>
    </row>
    <row r="29" spans="2:22" x14ac:dyDescent="0.3">
      <c r="B29" s="87"/>
      <c r="C29" s="87"/>
      <c r="D29" s="25"/>
      <c r="E29" s="25"/>
      <c r="F29" s="25"/>
      <c r="G29" s="25"/>
      <c r="H29" s="25"/>
      <c r="I29" s="25"/>
      <c r="J29" s="25"/>
      <c r="K29" s="34"/>
      <c r="L29" s="25"/>
      <c r="M29" s="25"/>
      <c r="N29" s="25"/>
      <c r="O29" s="24"/>
      <c r="Q29" s="409"/>
    </row>
    <row r="31" spans="2:22" ht="21" x14ac:dyDescent="0.3">
      <c r="B31" s="393" t="s">
        <v>22</v>
      </c>
      <c r="C31" s="394"/>
      <c r="D31" s="394"/>
      <c r="E31" s="394"/>
      <c r="F31" s="394"/>
      <c r="G31" s="394"/>
      <c r="H31" s="394"/>
      <c r="I31" s="394"/>
      <c r="J31" s="394"/>
      <c r="K31" s="394"/>
      <c r="L31" s="394"/>
      <c r="M31" s="394"/>
      <c r="N31" s="394"/>
      <c r="O31" s="395"/>
      <c r="Q31" s="29" t="s">
        <v>23</v>
      </c>
    </row>
    <row r="32" spans="2:22" x14ac:dyDescent="0.3">
      <c r="B32" s="9"/>
      <c r="C32" s="39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9"/>
      <c r="Q32" s="396" t="str">
        <f>IF(OR(G33="E",G33=""),"",IF(G33="P",H33,M33))</f>
        <v/>
      </c>
    </row>
    <row r="33" spans="2:20" x14ac:dyDescent="0.3">
      <c r="B33" s="399">
        <v>42450</v>
      </c>
      <c r="C33" s="88"/>
      <c r="D33" s="400" t="s">
        <v>66</v>
      </c>
      <c r="E33" s="27"/>
      <c r="G33" s="375" t="str">
        <f>IF(AND(I33&lt;&gt;"",K33&lt;&gt;""),IF(I33=K33,"E",IF(I33&gt;K33,"G","P")),"")</f>
        <v>E</v>
      </c>
      <c r="H33" s="401" t="str">
        <f>+DEFINICION!Q26</f>
        <v/>
      </c>
      <c r="I33" s="283" t="s">
        <v>32</v>
      </c>
      <c r="J33" s="335" t="s">
        <v>14</v>
      </c>
      <c r="K33" s="283" t="s">
        <v>32</v>
      </c>
      <c r="L33" s="375" t="str">
        <f>IF(AND(K33&lt;&gt;"",I33&lt;&gt;""),IF(K33=I33,"E",IF(K33&gt;I33,"G","P")),"")</f>
        <v>E</v>
      </c>
      <c r="M33" s="401" t="str">
        <f>+DEFINICION!Q29</f>
        <v/>
      </c>
      <c r="N33" s="402"/>
      <c r="O33" s="371" t="s">
        <v>61</v>
      </c>
      <c r="Q33" s="397"/>
    </row>
    <row r="34" spans="2:20" x14ac:dyDescent="0.3">
      <c r="B34" s="399"/>
      <c r="C34" s="88"/>
      <c r="D34" s="400"/>
      <c r="E34" s="27"/>
      <c r="G34" s="375"/>
      <c r="H34" s="401"/>
      <c r="I34" s="284"/>
      <c r="J34" s="335"/>
      <c r="K34" s="284"/>
      <c r="L34" s="375"/>
      <c r="M34" s="401"/>
      <c r="N34" s="402"/>
      <c r="O34" s="371"/>
      <c r="Q34" s="397"/>
    </row>
    <row r="35" spans="2:20" x14ac:dyDescent="0.3">
      <c r="B35" s="24"/>
      <c r="C35" s="87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4"/>
      <c r="Q35" s="398"/>
    </row>
    <row r="37" spans="2:20" x14ac:dyDescent="0.3">
      <c r="C37" s="384" t="s">
        <v>24</v>
      </c>
      <c r="D37" s="384"/>
      <c r="E37" s="384"/>
      <c r="F37" s="384"/>
      <c r="G37" s="384"/>
      <c r="H37" s="384"/>
      <c r="I37" s="384"/>
      <c r="J37" s="384"/>
      <c r="K37" s="384"/>
      <c r="L37" s="384"/>
      <c r="M37" s="384"/>
      <c r="N37" s="384"/>
      <c r="O37" s="385">
        <f>+'GRUPOS PRE JUVENIL'!N26</f>
        <v>0</v>
      </c>
      <c r="P37" s="385"/>
      <c r="Q37" s="385"/>
      <c r="R37" s="385"/>
      <c r="S37" s="385"/>
      <c r="T37" s="385"/>
    </row>
    <row r="38" spans="2:20" x14ac:dyDescent="0.3">
      <c r="C38" s="384"/>
      <c r="D38" s="384"/>
      <c r="E38" s="384"/>
      <c r="F38" s="384"/>
      <c r="G38" s="384"/>
      <c r="H38" s="384"/>
      <c r="I38" s="384"/>
      <c r="J38" s="384"/>
      <c r="K38" s="384"/>
      <c r="L38" s="384"/>
      <c r="M38" s="384"/>
      <c r="N38" s="384"/>
      <c r="O38" s="385"/>
      <c r="P38" s="385"/>
      <c r="Q38" s="385"/>
      <c r="R38" s="385"/>
      <c r="S38" s="385"/>
      <c r="T38" s="385"/>
    </row>
    <row r="39" spans="2:20" x14ac:dyDescent="0.3">
      <c r="C39" s="386" t="str">
        <f>IF(OR(G33="E",G33=""),"",IF(G33="G",H33,M33))</f>
        <v/>
      </c>
      <c r="D39" s="387"/>
      <c r="E39" s="387"/>
      <c r="F39" s="387"/>
      <c r="G39" s="387"/>
      <c r="H39" s="387"/>
      <c r="I39" s="387"/>
      <c r="J39" s="387"/>
      <c r="K39" s="387"/>
      <c r="L39" s="387"/>
      <c r="M39" s="387"/>
      <c r="N39" s="388"/>
      <c r="O39" s="385"/>
      <c r="P39" s="385"/>
      <c r="Q39" s="385"/>
      <c r="R39" s="385"/>
      <c r="S39" s="385"/>
      <c r="T39" s="385"/>
    </row>
    <row r="40" spans="2:20" ht="40.5" customHeight="1" x14ac:dyDescent="0.3">
      <c r="C40" s="389"/>
      <c r="D40" s="390"/>
      <c r="E40" s="390"/>
      <c r="F40" s="390"/>
      <c r="G40" s="390"/>
      <c r="H40" s="390"/>
      <c r="I40" s="390"/>
      <c r="J40" s="390"/>
      <c r="K40" s="390"/>
      <c r="L40" s="390"/>
      <c r="M40" s="390"/>
      <c r="N40" s="391"/>
      <c r="O40" s="392">
        <f>+'GRUPOS PRE JUVENIL'!N27</f>
        <v>0</v>
      </c>
      <c r="P40" s="392"/>
      <c r="Q40" s="392"/>
      <c r="R40" s="392"/>
      <c r="S40" s="392"/>
      <c r="T40" s="392"/>
    </row>
    <row r="41" spans="2:20" x14ac:dyDescent="0.3">
      <c r="O41" s="392"/>
      <c r="P41" s="392"/>
      <c r="Q41" s="392"/>
      <c r="R41" s="392"/>
      <c r="S41" s="392"/>
      <c r="T41" s="392"/>
    </row>
  </sheetData>
  <mergeCells count="59">
    <mergeCell ref="A1:Q1"/>
    <mergeCell ref="A2:Q2"/>
    <mergeCell ref="Q6:Q9"/>
    <mergeCell ref="C17:N18"/>
    <mergeCell ref="K7:K8"/>
    <mergeCell ref="B5:O5"/>
    <mergeCell ref="G7:G8"/>
    <mergeCell ref="I7:I8"/>
    <mergeCell ref="J7:J8"/>
    <mergeCell ref="H7:H8"/>
    <mergeCell ref="M7:M8"/>
    <mergeCell ref="B7:B8"/>
    <mergeCell ref="O7:O8"/>
    <mergeCell ref="D7:D8"/>
    <mergeCell ref="L7:L8"/>
    <mergeCell ref="Q12:Q15"/>
    <mergeCell ref="C19:N20"/>
    <mergeCell ref="B11:O11"/>
    <mergeCell ref="B13:B14"/>
    <mergeCell ref="H13:H14"/>
    <mergeCell ref="G13:G14"/>
    <mergeCell ref="I13:I14"/>
    <mergeCell ref="J13:J14"/>
    <mergeCell ref="K13:K14"/>
    <mergeCell ref="L13:L14"/>
    <mergeCell ref="N13:N14"/>
    <mergeCell ref="O13:O14"/>
    <mergeCell ref="M13:M14"/>
    <mergeCell ref="D13:D14"/>
    <mergeCell ref="O17:Q19"/>
    <mergeCell ref="O33:O34"/>
    <mergeCell ref="B25:O25"/>
    <mergeCell ref="Q26:Q29"/>
    <mergeCell ref="B27:B28"/>
    <mergeCell ref="D27:D28"/>
    <mergeCell ref="G27:G28"/>
    <mergeCell ref="H27:H28"/>
    <mergeCell ref="I27:I28"/>
    <mergeCell ref="J27:J28"/>
    <mergeCell ref="K27:K28"/>
    <mergeCell ref="L27:L28"/>
    <mergeCell ref="M27:M28"/>
    <mergeCell ref="O27:O28"/>
    <mergeCell ref="C37:N38"/>
    <mergeCell ref="O37:T39"/>
    <mergeCell ref="C39:N40"/>
    <mergeCell ref="O40:T41"/>
    <mergeCell ref="B31:O31"/>
    <mergeCell ref="Q32:Q35"/>
    <mergeCell ref="B33:B34"/>
    <mergeCell ref="D33:D34"/>
    <mergeCell ref="G33:G34"/>
    <mergeCell ref="H33:H34"/>
    <mergeCell ref="I33:I34"/>
    <mergeCell ref="J33:J34"/>
    <mergeCell ref="K33:K34"/>
    <mergeCell ref="L33:L34"/>
    <mergeCell ref="M33:M34"/>
    <mergeCell ref="N33:N34"/>
  </mergeCells>
  <conditionalFormatting sqref="I7:I8">
    <cfRule type="expression" dxfId="278" priority="16" stopIfTrue="1">
      <formula>G7="P"</formula>
    </cfRule>
    <cfRule type="expression" dxfId="277" priority="17" stopIfTrue="1">
      <formula>G7="E"</formula>
    </cfRule>
    <cfRule type="expression" dxfId="276" priority="18" stopIfTrue="1">
      <formula>G7="G"</formula>
    </cfRule>
  </conditionalFormatting>
  <conditionalFormatting sqref="I13:I14">
    <cfRule type="expression" dxfId="275" priority="13" stopIfTrue="1">
      <formula>G13="P"</formula>
    </cfRule>
    <cfRule type="expression" dxfId="274" priority="14" stopIfTrue="1">
      <formula>G13="E"</formula>
    </cfRule>
    <cfRule type="expression" dxfId="273" priority="15" stopIfTrue="1">
      <formula>G13="G"</formula>
    </cfRule>
  </conditionalFormatting>
  <conditionalFormatting sqref="I27:I28">
    <cfRule type="expression" dxfId="272" priority="4" stopIfTrue="1">
      <formula>G27="P"</formula>
    </cfRule>
    <cfRule type="expression" dxfId="271" priority="5" stopIfTrue="1">
      <formula>G27="E"</formula>
    </cfRule>
    <cfRule type="expression" dxfId="270" priority="6" stopIfTrue="1">
      <formula>G27="G"</formula>
    </cfRule>
  </conditionalFormatting>
  <conditionalFormatting sqref="I33:I34">
    <cfRule type="expression" dxfId="269" priority="1" stopIfTrue="1">
      <formula>G33="P"</formula>
    </cfRule>
    <cfRule type="expression" dxfId="268" priority="2" stopIfTrue="1">
      <formula>G33="E"</formula>
    </cfRule>
    <cfRule type="expression" dxfId="267" priority="3" stopIfTrue="1">
      <formula>G33="G"</formula>
    </cfRule>
  </conditionalFormatting>
  <conditionalFormatting sqref="K7:K8">
    <cfRule type="expression" dxfId="266" priority="19" stopIfTrue="1">
      <formula>L7="P"</formula>
    </cfRule>
    <cfRule type="expression" dxfId="265" priority="20" stopIfTrue="1">
      <formula>L7="E"</formula>
    </cfRule>
    <cfRule type="expression" dxfId="264" priority="21" stopIfTrue="1">
      <formula>L7="G"</formula>
    </cfRule>
  </conditionalFormatting>
  <conditionalFormatting sqref="K13:K14">
    <cfRule type="expression" dxfId="263" priority="22" stopIfTrue="1">
      <formula>L13="P"</formula>
    </cfRule>
    <cfRule type="expression" dxfId="262" priority="23" stopIfTrue="1">
      <formula>L13="E"</formula>
    </cfRule>
    <cfRule type="expression" dxfId="261" priority="24" stopIfTrue="1">
      <formula>L13="G"</formula>
    </cfRule>
  </conditionalFormatting>
  <conditionalFormatting sqref="K27:K28">
    <cfRule type="expression" dxfId="260" priority="7" stopIfTrue="1">
      <formula>L27="P"</formula>
    </cfRule>
    <cfRule type="expression" dxfId="259" priority="8" stopIfTrue="1">
      <formula>L27="E"</formula>
    </cfRule>
    <cfRule type="expression" dxfId="258" priority="9" stopIfTrue="1">
      <formula>L27="G"</formula>
    </cfRule>
  </conditionalFormatting>
  <conditionalFormatting sqref="K33:K34">
    <cfRule type="expression" dxfId="257" priority="10" stopIfTrue="1">
      <formula>L33="P"</formula>
    </cfRule>
    <cfRule type="expression" dxfId="256" priority="11" stopIfTrue="1">
      <formula>L33="E"</formula>
    </cfRule>
    <cfRule type="expression" dxfId="255" priority="12" stopIfTrue="1">
      <formula>L33="G"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scale="65" orientation="landscape" r:id="rId1"/>
  <colBreaks count="1" manualBreakCount="1">
    <brk id="18" max="1048575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D1059"/>
  <sheetViews>
    <sheetView view="pageBreakPreview" topLeftCell="A44" zoomScaleNormal="100" zoomScaleSheetLayoutView="100" workbookViewId="0">
      <selection activeCell="A65" sqref="A65"/>
    </sheetView>
  </sheetViews>
  <sheetFormatPr baseColWidth="10" defaultRowHeight="14.4" x14ac:dyDescent="0.3"/>
  <cols>
    <col min="1" max="1" width="12.109375" customWidth="1"/>
    <col min="2" max="4" width="17.109375" customWidth="1"/>
    <col min="5" max="5" width="0" hidden="1" customWidth="1"/>
    <col min="6" max="6" width="5.6640625" customWidth="1"/>
    <col min="7" max="7" width="4.109375" customWidth="1"/>
    <col min="8" max="8" width="5.6640625" customWidth="1"/>
    <col min="9" max="9" width="17.109375" hidden="1" customWidth="1"/>
    <col min="10" max="10" width="17.109375" customWidth="1"/>
    <col min="11" max="11" width="0" hidden="1" customWidth="1"/>
    <col min="12" max="12" width="17.109375" customWidth="1"/>
    <col min="13" max="13" width="15.6640625" customWidth="1"/>
    <col min="14" max="14" width="2" customWidth="1"/>
  </cols>
  <sheetData>
    <row r="1" spans="1:30" s="3" customFormat="1" ht="60" customHeight="1" x14ac:dyDescent="0.3">
      <c r="A1" s="427" t="e">
        <f>+'GRUPOS PRE JUVENIL'!B1:L1</f>
        <v>#VALUE!</v>
      </c>
      <c r="B1" s="427"/>
      <c r="C1" s="427"/>
      <c r="D1" s="427"/>
      <c r="E1" s="427"/>
      <c r="F1" s="427"/>
      <c r="G1" s="427"/>
      <c r="H1" s="427"/>
      <c r="I1" s="427"/>
      <c r="J1" s="427"/>
      <c r="K1" s="427"/>
      <c r="L1" s="427"/>
      <c r="M1" s="427"/>
    </row>
    <row r="2" spans="1:30" s="3" customFormat="1" ht="45" customHeight="1" thickBot="1" x14ac:dyDescent="0.35">
      <c r="A2" s="428" t="s">
        <v>5</v>
      </c>
      <c r="B2" s="428"/>
      <c r="C2" s="428"/>
      <c r="D2" s="428"/>
      <c r="E2" s="428"/>
      <c r="F2" s="428"/>
      <c r="G2" s="428"/>
      <c r="H2" s="428"/>
      <c r="I2" s="428"/>
      <c r="J2" s="428"/>
      <c r="K2" s="428"/>
      <c r="L2" s="428"/>
      <c r="M2" s="428"/>
    </row>
    <row r="3" spans="1:30" s="3" customFormat="1" ht="25.5" customHeight="1" x14ac:dyDescent="0.3">
      <c r="D3" s="421">
        <f>+'GRUPOS PRE JUVENIL'!C6</f>
        <v>0</v>
      </c>
      <c r="E3" s="422"/>
      <c r="F3" s="422"/>
      <c r="G3" s="422"/>
      <c r="H3" s="423"/>
      <c r="I3" s="102"/>
      <c r="J3" s="102"/>
      <c r="L3" s="429"/>
      <c r="M3" s="429"/>
    </row>
    <row r="4" spans="1:30" s="3" customFormat="1" ht="37.5" customHeight="1" x14ac:dyDescent="0.3">
      <c r="D4" s="424">
        <f>+'GRUPOS PRE JUVENIL'!C7</f>
        <v>0</v>
      </c>
      <c r="E4" s="425"/>
      <c r="F4" s="425"/>
      <c r="G4" s="425"/>
      <c r="H4" s="426"/>
      <c r="I4" s="103"/>
      <c r="J4" s="103"/>
      <c r="L4" s="429"/>
      <c r="M4" s="429"/>
    </row>
    <row r="5" spans="1:30" s="3" customFormat="1" ht="37.5" customHeight="1" x14ac:dyDescent="0.3">
      <c r="D5" s="424">
        <f>+'GRUPOS PRE JUVENIL'!C8</f>
        <v>0</v>
      </c>
      <c r="E5" s="425"/>
      <c r="F5" s="425"/>
      <c r="G5" s="425"/>
      <c r="H5" s="426"/>
      <c r="I5" s="103"/>
      <c r="J5" s="103"/>
      <c r="L5" s="429"/>
      <c r="M5" s="429"/>
    </row>
    <row r="6" spans="1:30" s="3" customFormat="1" ht="37.5" customHeight="1" x14ac:dyDescent="0.3">
      <c r="D6" s="424">
        <f>+'GRUPOS PRE JUVENIL'!C9</f>
        <v>0</v>
      </c>
      <c r="E6" s="425"/>
      <c r="F6" s="425"/>
      <c r="G6" s="425"/>
      <c r="H6" s="426"/>
      <c r="I6" s="103"/>
      <c r="J6" s="103"/>
    </row>
    <row r="7" spans="1:30" s="3" customFormat="1" ht="38.25" customHeight="1" x14ac:dyDescent="0.3">
      <c r="D7" s="424">
        <f>+'GRUPOS PRE JUVENIL'!C10</f>
        <v>0</v>
      </c>
      <c r="E7" s="425"/>
      <c r="F7" s="425"/>
      <c r="G7" s="425"/>
      <c r="H7" s="426"/>
      <c r="I7" s="103"/>
      <c r="J7" s="103"/>
    </row>
    <row r="8" spans="1:30" s="3" customFormat="1" ht="37.5" customHeight="1" thickBot="1" x14ac:dyDescent="0.35">
      <c r="D8" s="432">
        <f>+'GRUPOS PRE JUVENIL'!C11</f>
        <v>0</v>
      </c>
      <c r="E8" s="433"/>
      <c r="F8" s="433"/>
      <c r="G8" s="433"/>
      <c r="H8" s="434"/>
      <c r="I8" s="103"/>
      <c r="J8" s="103"/>
    </row>
    <row r="9" spans="1:30" s="3" customFormat="1" ht="17.25" customHeight="1" x14ac:dyDescent="0.3"/>
    <row r="10" spans="1:30" s="3" customFormat="1" ht="24" customHeight="1" x14ac:dyDescent="0.55000000000000004">
      <c r="B10" s="65" t="str">
        <f>+'GRUPOS PRE JUVENIL'!D3</f>
        <v>NACIDOS 2016 2017</v>
      </c>
    </row>
    <row r="11" spans="1:30" s="3" customFormat="1" ht="21" x14ac:dyDescent="0.4">
      <c r="B11" s="80" t="str">
        <f>+'GRUPOS PRE JUVENIL'!D4</f>
        <v>SEPTIEMBRE 28 Y 29 DEL 2024</v>
      </c>
    </row>
    <row r="12" spans="1:30" s="3" customFormat="1" ht="37.5" customHeight="1" x14ac:dyDescent="0.3">
      <c r="A12" s="430" t="e">
        <f>+#REF!</f>
        <v>#REF!</v>
      </c>
      <c r="B12" s="430"/>
      <c r="C12" s="430"/>
      <c r="D12" s="430"/>
      <c r="E12" s="430"/>
      <c r="F12" s="430"/>
      <c r="G12" s="430"/>
      <c r="H12" s="430"/>
      <c r="I12" s="430"/>
      <c r="J12" s="430"/>
      <c r="K12" s="430"/>
      <c r="L12" s="430"/>
      <c r="M12" s="430"/>
    </row>
    <row r="13" spans="1:30" s="3" customFormat="1" ht="15" customHeight="1" x14ac:dyDescent="0.3">
      <c r="A13" s="431"/>
      <c r="B13" s="431"/>
      <c r="C13" s="431"/>
      <c r="D13" s="431"/>
      <c r="E13" s="431"/>
      <c r="F13" s="431"/>
      <c r="G13" s="431"/>
      <c r="H13" s="431"/>
      <c r="I13" s="431"/>
      <c r="J13" s="431"/>
      <c r="K13" s="431"/>
      <c r="L13" s="431"/>
      <c r="M13" s="431"/>
    </row>
    <row r="14" spans="1:30" ht="23.4" x14ac:dyDescent="0.3">
      <c r="A14" s="381" t="s">
        <v>47</v>
      </c>
      <c r="B14" s="382"/>
      <c r="C14" s="382"/>
      <c r="D14" s="382"/>
      <c r="E14" s="382"/>
      <c r="F14" s="382"/>
      <c r="G14" s="382"/>
      <c r="H14" s="382"/>
      <c r="I14" s="382"/>
      <c r="J14" s="382"/>
      <c r="K14" s="382"/>
      <c r="L14" s="382"/>
      <c r="M14" s="382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 spans="1:30" ht="10.5" customHeigh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 t="s">
        <v>49</v>
      </c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 spans="1:30" ht="30" customHeight="1" x14ac:dyDescent="0.35">
      <c r="A16" s="74" t="e">
        <f>+#REF!</f>
        <v>#REF!</v>
      </c>
      <c r="B16" s="75" t="e">
        <f>+#REF!</f>
        <v>#REF!</v>
      </c>
      <c r="C16" s="416" t="e">
        <f>+#REF!</f>
        <v>#REF!</v>
      </c>
      <c r="D16" s="416"/>
      <c r="E16" s="84" t="e">
        <f>IF(AND(F16&lt;&gt;"",H16&lt;&gt;""),IF(F16=H16,"E",IF(F16&gt;H16,"G","P")),"")</f>
        <v>#REF!</v>
      </c>
      <c r="F16" s="152">
        <v>1</v>
      </c>
      <c r="G16" s="109" t="s">
        <v>14</v>
      </c>
      <c r="H16" s="152" t="e">
        <f>+#REF!</f>
        <v>#REF!</v>
      </c>
      <c r="I16" s="84" t="e">
        <f>IF(AND(H16&lt;&gt;"",F16&lt;&gt;""),IF(H16=F16,"E",IF(H16&gt;F16,"G","P")),"")</f>
        <v>#REF!</v>
      </c>
      <c r="J16" s="416" t="e">
        <f>+#REF!</f>
        <v>#REF!</v>
      </c>
      <c r="K16" s="416"/>
      <c r="L16" s="416"/>
      <c r="M16" s="76" t="e">
        <f>+#REF!</f>
        <v>#REF!</v>
      </c>
    </row>
    <row r="17" spans="1:30" hidden="1" x14ac:dyDescent="0.3"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 spans="1:30" s="3" customFormat="1" ht="10.5" customHeight="1" x14ac:dyDescent="0.35">
      <c r="A18" s="104"/>
      <c r="B18" s="115"/>
      <c r="C18" s="115"/>
      <c r="D18" s="115"/>
    </row>
    <row r="19" spans="1:30" s="3" customFormat="1" ht="30" customHeight="1" x14ac:dyDescent="0.35">
      <c r="A19" s="137" t="e">
        <f>+#REF!</f>
        <v>#REF!</v>
      </c>
      <c r="B19" s="138" t="e">
        <f>+#REF!</f>
        <v>#REF!</v>
      </c>
      <c r="C19" s="415" t="e">
        <f>+#REF!</f>
        <v>#REF!</v>
      </c>
      <c r="D19" s="415"/>
      <c r="E19" s="84" t="e">
        <f>IF(AND(F19&lt;&gt;"",H19&lt;&gt;""),IF(F19=H19,"E",IF(F19&gt;H19,"G","P")),"")</f>
        <v>#REF!</v>
      </c>
      <c r="F19" s="152" t="e">
        <f>+#REF!</f>
        <v>#REF!</v>
      </c>
      <c r="G19" s="109" t="s">
        <v>14</v>
      </c>
      <c r="H19" s="152" t="e">
        <f>+#REF!</f>
        <v>#REF!</v>
      </c>
      <c r="I19" s="84" t="e">
        <f>IF(AND(H19&lt;&gt;"",F19&lt;&gt;""),IF(H19=F19,"E",IF(H19&gt;F19,"G","P")),"")</f>
        <v>#REF!</v>
      </c>
      <c r="J19" s="415" t="e">
        <f>+#REF!</f>
        <v>#REF!</v>
      </c>
      <c r="K19" s="415"/>
      <c r="L19" s="415"/>
      <c r="M19" s="139" t="e">
        <f>+#REF!</f>
        <v>#REF!</v>
      </c>
    </row>
    <row r="20" spans="1:30" s="3" customFormat="1" ht="10.5" customHeight="1" x14ac:dyDescent="0.35">
      <c r="A20" s="105"/>
      <c r="B20" s="106"/>
      <c r="C20" s="107"/>
      <c r="D20" s="107"/>
      <c r="E20" s="117"/>
      <c r="F20" s="108"/>
      <c r="G20" s="109"/>
      <c r="H20" s="108"/>
      <c r="I20" s="117"/>
      <c r="J20" s="107"/>
      <c r="K20" s="107"/>
      <c r="L20" s="107"/>
      <c r="M20" s="110"/>
    </row>
    <row r="21" spans="1:30" s="3" customFormat="1" ht="30" customHeight="1" x14ac:dyDescent="0.35">
      <c r="A21" s="74" t="e">
        <f>+#REF!</f>
        <v>#REF!</v>
      </c>
      <c r="B21" s="75" t="e">
        <f>+#REF!</f>
        <v>#REF!</v>
      </c>
      <c r="C21" s="416" t="e">
        <f>+#REF!</f>
        <v>#REF!</v>
      </c>
      <c r="D21" s="416"/>
      <c r="E21" s="140" t="str">
        <f>IF(AND(F21&lt;&gt;"",H21&lt;&gt;""),IF(F21=H21,"E",IF(F21&gt;H21,"G","P")),"")</f>
        <v>E</v>
      </c>
      <c r="F21" s="152">
        <v>0</v>
      </c>
      <c r="G21" s="109" t="s">
        <v>14</v>
      </c>
      <c r="H21" s="152">
        <v>0</v>
      </c>
      <c r="I21" s="140" t="str">
        <f>IF(AND(H21&lt;&gt;"",F21&lt;&gt;""),IF(H21=F21,"E",IF(H21&gt;F21,"G","P")),"")</f>
        <v>E</v>
      </c>
      <c r="J21" s="416" t="e">
        <f>+#REF!</f>
        <v>#REF!</v>
      </c>
      <c r="K21" s="416"/>
      <c r="L21" s="416"/>
      <c r="M21" s="76" t="e">
        <f>+#REF!</f>
        <v>#REF!</v>
      </c>
    </row>
    <row r="22" spans="1:30" s="3" customFormat="1" ht="10.5" customHeight="1" x14ac:dyDescent="0.35">
      <c r="A22" s="104"/>
      <c r="B22" s="115"/>
      <c r="C22" s="115"/>
      <c r="D22" s="115"/>
    </row>
    <row r="23" spans="1:30" s="3" customFormat="1" ht="30" customHeight="1" x14ac:dyDescent="0.35">
      <c r="A23" s="137" t="e">
        <f>+#REF!</f>
        <v>#REF!</v>
      </c>
      <c r="B23" s="138" t="e">
        <f>+#REF!</f>
        <v>#REF!</v>
      </c>
      <c r="C23" s="415" t="e">
        <f>+#REF!</f>
        <v>#REF!</v>
      </c>
      <c r="D23" s="415"/>
      <c r="E23" s="117" t="e">
        <f>IF(AND(F23&lt;&gt;"",H23&lt;&gt;""),IF(F23=H23,"E",IF(F23&gt;H23,"G","P")),"")</f>
        <v>#REF!</v>
      </c>
      <c r="F23" s="152" t="e">
        <f>+#REF!</f>
        <v>#REF!</v>
      </c>
      <c r="G23" s="109" t="s">
        <v>14</v>
      </c>
      <c r="H23" s="142" t="e">
        <f>+#REF!</f>
        <v>#REF!</v>
      </c>
      <c r="I23" s="117" t="e">
        <f>IF(AND(H23&lt;&gt;"",F23&lt;&gt;""),IF(H23=F23,"E",IF(H23&gt;F23,"G","P")),"")</f>
        <v>#REF!</v>
      </c>
      <c r="J23" s="415" t="e">
        <f>+#REF!</f>
        <v>#REF!</v>
      </c>
      <c r="K23" s="415"/>
      <c r="L23" s="415"/>
      <c r="M23" s="139" t="e">
        <f>+#REF!</f>
        <v>#REF!</v>
      </c>
    </row>
    <row r="24" spans="1:30" s="3" customFormat="1" ht="10.5" customHeight="1" x14ac:dyDescent="0.35">
      <c r="A24" s="105"/>
      <c r="B24" s="106"/>
      <c r="C24" s="107"/>
      <c r="D24" s="107"/>
      <c r="E24" s="117"/>
      <c r="F24" s="108"/>
      <c r="G24" s="109"/>
      <c r="H24" s="153"/>
      <c r="I24" s="117"/>
      <c r="J24" s="107"/>
      <c r="K24" s="107"/>
      <c r="L24" s="107"/>
      <c r="M24" s="110"/>
    </row>
    <row r="25" spans="1:30" s="3" customFormat="1" ht="30" customHeight="1" x14ac:dyDescent="0.35">
      <c r="A25" s="74" t="e">
        <f>+#REF!</f>
        <v>#REF!</v>
      </c>
      <c r="B25" s="75" t="e">
        <f>+#REF!</f>
        <v>#REF!</v>
      </c>
      <c r="C25" s="416" t="e">
        <f>+#REF!</f>
        <v>#REF!</v>
      </c>
      <c r="D25" s="416"/>
      <c r="E25" s="140" t="e">
        <f>IF(AND(F25&lt;&gt;"",H25&lt;&gt;""),IF(F25=H25,"E",IF(F25&gt;H25,"G","P")),"")</f>
        <v>#REF!</v>
      </c>
      <c r="F25" s="152" t="e">
        <f>+#REF!</f>
        <v>#REF!</v>
      </c>
      <c r="G25" s="109" t="s">
        <v>14</v>
      </c>
      <c r="H25" s="152" t="e">
        <f>+#REF!</f>
        <v>#REF!</v>
      </c>
      <c r="I25" s="140" t="e">
        <f>IF(AND(H25&lt;&gt;"",F25&lt;&gt;""),IF(H25=F25,"E",IF(H25&gt;F25,"G","P")),"")</f>
        <v>#REF!</v>
      </c>
      <c r="J25" s="420" t="e">
        <f>+#REF!</f>
        <v>#REF!</v>
      </c>
      <c r="K25" s="420"/>
      <c r="L25" s="420"/>
      <c r="M25" s="76" t="e">
        <f>+#REF!</f>
        <v>#REF!</v>
      </c>
    </row>
    <row r="26" spans="1:30" s="3" customFormat="1" ht="21" customHeight="1" x14ac:dyDescent="0.35">
      <c r="A26" s="105"/>
      <c r="B26" s="106"/>
      <c r="C26" s="107"/>
      <c r="D26" s="107"/>
      <c r="E26" s="117"/>
      <c r="F26" s="108"/>
      <c r="G26" s="109"/>
      <c r="H26" s="108"/>
      <c r="I26" s="117"/>
      <c r="J26" s="110"/>
      <c r="K26" s="110"/>
      <c r="L26" s="110"/>
      <c r="M26" s="110"/>
    </row>
    <row r="27" spans="1:30" s="3" customFormat="1" ht="21" customHeight="1" thickBot="1" x14ac:dyDescent="0.4">
      <c r="A27" s="105"/>
      <c r="B27" s="106"/>
      <c r="C27" s="107"/>
      <c r="D27" s="107"/>
      <c r="E27" s="117"/>
      <c r="F27" s="108"/>
      <c r="G27" s="109"/>
      <c r="H27" s="108"/>
      <c r="I27" s="117"/>
      <c r="J27" s="107"/>
      <c r="K27" s="127"/>
      <c r="L27" s="127"/>
      <c r="M27" s="110"/>
    </row>
    <row r="28" spans="1:30" s="3" customFormat="1" ht="25.5" customHeight="1" thickBot="1" x14ac:dyDescent="0.4">
      <c r="A28" s="105"/>
      <c r="B28" s="106"/>
      <c r="C28" s="107"/>
      <c r="D28" s="410" t="str">
        <f>+'GRUPOS PRE JUVENIL'!E6</f>
        <v>GRUPO A</v>
      </c>
      <c r="E28" s="411"/>
      <c r="F28" s="411"/>
      <c r="G28" s="411"/>
      <c r="H28" s="412"/>
      <c r="I28" s="117"/>
      <c r="J28" s="107"/>
      <c r="K28" s="127"/>
      <c r="L28" s="127"/>
      <c r="M28" s="110"/>
    </row>
    <row r="29" spans="1:30" s="3" customFormat="1" ht="25.5" customHeight="1" thickBot="1" x14ac:dyDescent="0.35">
      <c r="A29" s="105"/>
      <c r="B29" s="106"/>
      <c r="C29" s="107"/>
      <c r="D29" s="417" t="str">
        <f>+'GRUPOS PRE JUVENIL'!E7</f>
        <v>BLUEMARTIN F.C .</v>
      </c>
      <c r="E29" s="418"/>
      <c r="F29" s="418"/>
      <c r="G29" s="418"/>
      <c r="H29" s="419"/>
    </row>
    <row r="30" spans="1:30" s="3" customFormat="1" ht="37.5" customHeight="1" thickBot="1" x14ac:dyDescent="0.35">
      <c r="A30" s="105"/>
      <c r="B30" s="106"/>
      <c r="C30" s="107"/>
      <c r="D30" s="417" t="str">
        <f>+'GRUPOS PRE JUVENIL'!E8</f>
        <v>TEMPLO DEL FÚTBOL</v>
      </c>
      <c r="E30" s="418"/>
      <c r="F30" s="418"/>
      <c r="G30" s="418"/>
      <c r="H30" s="419"/>
    </row>
    <row r="31" spans="1:30" s="3" customFormat="1" ht="37.5" customHeight="1" thickBot="1" x14ac:dyDescent="0.35">
      <c r="A31" s="105"/>
      <c r="B31" s="106"/>
      <c r="C31" s="107"/>
      <c r="D31" s="417" t="str">
        <f>+'GRUPOS PRE JUVENIL'!E9</f>
        <v>CLUB REAL IBAGUE F.C</v>
      </c>
      <c r="E31" s="418"/>
      <c r="F31" s="418"/>
      <c r="G31" s="418"/>
      <c r="H31" s="419"/>
    </row>
    <row r="32" spans="1:30" s="3" customFormat="1" ht="37.5" customHeight="1" thickBot="1" x14ac:dyDescent="0.35">
      <c r="A32" s="105"/>
      <c r="B32" s="106"/>
      <c r="C32" s="107"/>
      <c r="D32" s="417" t="e">
        <f>+'GRUPOS PRE JUVENIL'!#REF!</f>
        <v>#REF!</v>
      </c>
      <c r="E32" s="418"/>
      <c r="F32" s="418"/>
      <c r="G32" s="418"/>
      <c r="H32" s="419"/>
    </row>
    <row r="33" spans="1:13" s="3" customFormat="1" ht="37.5" customHeight="1" x14ac:dyDescent="0.3">
      <c r="A33" s="105"/>
      <c r="B33" s="106"/>
      <c r="C33" s="107"/>
      <c r="D33" s="417" t="e">
        <f>+'GRUPOS PRE JUVENIL'!#REF!</f>
        <v>#REF!</v>
      </c>
      <c r="E33" s="418"/>
      <c r="F33" s="418"/>
      <c r="G33" s="418"/>
      <c r="H33" s="419"/>
    </row>
    <row r="34" spans="1:13" s="3" customFormat="1" ht="15" customHeight="1" x14ac:dyDescent="0.3">
      <c r="A34" s="105"/>
      <c r="B34" s="106"/>
      <c r="C34" s="107"/>
      <c r="D34" s="150"/>
      <c r="E34" s="150"/>
      <c r="F34" s="150"/>
      <c r="G34" s="150"/>
      <c r="H34" s="150"/>
    </row>
    <row r="35" spans="1:13" s="3" customFormat="1" ht="37.5" customHeight="1" x14ac:dyDescent="0.3">
      <c r="A35" s="413" t="str">
        <f>+'GRUPOS PRE JUVENIL'!E6</f>
        <v>GRUPO A</v>
      </c>
      <c r="B35" s="413"/>
      <c r="C35" s="413"/>
      <c r="D35" s="413"/>
      <c r="E35" s="413"/>
      <c r="F35" s="413"/>
      <c r="G35" s="413"/>
      <c r="H35" s="413"/>
      <c r="I35" s="413"/>
      <c r="J35" s="413"/>
      <c r="K35" s="413"/>
      <c r="L35" s="413"/>
      <c r="M35" s="413"/>
    </row>
    <row r="36" spans="1:13" s="3" customFormat="1" ht="15" customHeight="1" x14ac:dyDescent="0.3">
      <c r="A36" s="414"/>
      <c r="B36" s="414"/>
      <c r="C36" s="414"/>
      <c r="D36" s="414"/>
      <c r="E36" s="414"/>
      <c r="F36" s="414"/>
      <c r="G36" s="414"/>
      <c r="H36" s="414"/>
      <c r="I36" s="414"/>
      <c r="J36" s="414"/>
      <c r="K36" s="414"/>
      <c r="L36" s="414"/>
      <c r="M36" s="414"/>
    </row>
    <row r="37" spans="1:13" s="3" customFormat="1" ht="15" customHeight="1" x14ac:dyDescent="0.3">
      <c r="A37" s="381" t="s">
        <v>47</v>
      </c>
      <c r="B37" s="382"/>
      <c r="C37" s="382"/>
      <c r="D37" s="382"/>
      <c r="E37" s="382"/>
      <c r="F37" s="382"/>
      <c r="G37" s="382"/>
      <c r="H37" s="382"/>
      <c r="I37" s="382"/>
      <c r="J37" s="382"/>
      <c r="K37" s="382"/>
      <c r="L37" s="382"/>
      <c r="M37" s="382"/>
    </row>
    <row r="38" spans="1:13" s="3" customFormat="1" ht="15" customHeight="1" x14ac:dyDescent="0.3"/>
    <row r="39" spans="1:13" s="3" customFormat="1" ht="30" customHeight="1" x14ac:dyDescent="0.35">
      <c r="A39" s="137">
        <f>+'GRUPO A'!B14</f>
        <v>0</v>
      </c>
      <c r="B39" s="138" t="e">
        <f>+#REF!</f>
        <v>#REF!</v>
      </c>
      <c r="C39" s="415" t="str">
        <f>+'GRUPO A'!E14</f>
        <v>CLUB REAL IBAGUE F.C</v>
      </c>
      <c r="D39" s="415"/>
      <c r="E39" s="117" t="str">
        <f>IF(AND(F39&lt;&gt;"",H39&lt;&gt;""),IF(F39=H39,"E",IF(F39&gt;H39,"G","P")),"")</f>
        <v>E</v>
      </c>
      <c r="F39" s="152">
        <f>+'GRUPO A'!G14</f>
        <v>0</v>
      </c>
      <c r="G39" s="109" t="s">
        <v>14</v>
      </c>
      <c r="H39" s="152">
        <f>+'GRUPO A'!I14</f>
        <v>0</v>
      </c>
      <c r="I39" s="117" t="str">
        <f>IF(AND(H39&lt;&gt;"",F39&lt;&gt;""),IF(H39=F39,"E",IF(H39&gt;F39,"G","P")),"")</f>
        <v>E</v>
      </c>
      <c r="J39" s="415" t="str">
        <f>+'GRUPO A'!K14</f>
        <v>CLUB CAMPESTRE IBAGUE</v>
      </c>
      <c r="K39" s="415"/>
      <c r="L39" s="415"/>
      <c r="M39" s="139">
        <f>+'GRUPO A'!M14</f>
        <v>0</v>
      </c>
    </row>
    <row r="40" spans="1:13" s="3" customFormat="1" ht="10.5" customHeight="1" x14ac:dyDescent="0.3"/>
    <row r="41" spans="1:13" s="3" customFormat="1" ht="30" customHeight="1" x14ac:dyDescent="0.35">
      <c r="A41" s="74">
        <f>+'GRUPO A'!B8</f>
        <v>0</v>
      </c>
      <c r="B41" s="75">
        <f>+'GRUPO A'!C8</f>
        <v>0</v>
      </c>
      <c r="C41" s="416" t="str">
        <f>+'GRUPO A'!E8</f>
        <v>BLUEMARTIN F.C .</v>
      </c>
      <c r="D41" s="416"/>
      <c r="E41" s="140" t="str">
        <f>IF(AND(F41&lt;&gt;"",H41&lt;&gt;""),IF(F41=H41,"E",IF(F41&gt;H41,"G","P")),"")</f>
        <v>E</v>
      </c>
      <c r="F41" s="152">
        <f>+'GRUPO A'!G8</f>
        <v>0</v>
      </c>
      <c r="G41" s="109" t="s">
        <v>14</v>
      </c>
      <c r="H41" s="152">
        <f>+'GRUPO A'!I8</f>
        <v>0</v>
      </c>
      <c r="I41" s="140" t="str">
        <f>IF(AND(H41&lt;&gt;"",F41&lt;&gt;""),IF(H41=F41,"E",IF(H41&gt;F41,"G","P")),"")</f>
        <v>E</v>
      </c>
      <c r="J41" s="416" t="str">
        <f>+'GRUPO A'!K8</f>
        <v>CENTAUROS DEL ARIARI</v>
      </c>
      <c r="K41" s="416"/>
      <c r="L41" s="416"/>
      <c r="M41" s="76">
        <f>+'GRUPO A'!M8</f>
        <v>0</v>
      </c>
    </row>
    <row r="42" spans="1:13" s="3" customFormat="1" ht="10.5" customHeight="1" x14ac:dyDescent="0.35">
      <c r="A42" s="105"/>
      <c r="B42" s="106"/>
      <c r="C42" s="107"/>
      <c r="D42" s="107"/>
      <c r="E42" s="117"/>
      <c r="F42" s="108"/>
      <c r="G42" s="109"/>
      <c r="H42" s="108"/>
      <c r="I42" s="117"/>
      <c r="J42" s="107"/>
      <c r="K42" s="107"/>
      <c r="L42" s="107"/>
      <c r="M42" s="110"/>
    </row>
    <row r="43" spans="1:13" s="3" customFormat="1" ht="30" customHeight="1" x14ac:dyDescent="0.35">
      <c r="A43" s="137">
        <f>+'GRUPO A'!B11</f>
        <v>0</v>
      </c>
      <c r="B43" s="138">
        <f>+'GRUPO A'!C11</f>
        <v>0</v>
      </c>
      <c r="C43" s="415" t="str">
        <f>+'GRUPO A'!E11</f>
        <v>TEMPLO DEL FÚTBOL</v>
      </c>
      <c r="D43" s="415"/>
      <c r="E43" s="84" t="str">
        <f>IF(AND(F43&lt;&gt;"",H43&lt;&gt;""),IF(F43=H43,"E",IF(F43&gt;H43,"G","P")),"")</f>
        <v>E</v>
      </c>
      <c r="F43" s="152">
        <f>+'GRUPO A'!G11</f>
        <v>0</v>
      </c>
      <c r="G43" s="109" t="s">
        <v>14</v>
      </c>
      <c r="H43" s="152">
        <f>+'GRUPO A'!I11</f>
        <v>0</v>
      </c>
      <c r="I43" s="84" t="str">
        <f>IF(AND(H43&lt;&gt;"",F43&lt;&gt;""),IF(H43=F43,"E",IF(H43&gt;F43,"G","P")),"")</f>
        <v>E</v>
      </c>
      <c r="J43" s="415" t="str">
        <f>+'GRUPO A'!K11</f>
        <v>ATHLETIC MELGAR</v>
      </c>
      <c r="K43" s="415"/>
      <c r="L43" s="415"/>
      <c r="M43" s="139">
        <f>+'GRUPO A'!M11</f>
        <v>0</v>
      </c>
    </row>
    <row r="44" spans="1:13" s="3" customFormat="1" ht="10.5" customHeight="1" x14ac:dyDescent="0.35">
      <c r="A44" s="104"/>
      <c r="B44" s="115"/>
      <c r="C44" s="115"/>
      <c r="D44" s="115"/>
    </row>
    <row r="45" spans="1:13" s="3" customFormat="1" ht="30" customHeight="1" x14ac:dyDescent="0.35">
      <c r="A45" s="74">
        <f>+'GRUPO A'!B17</f>
        <v>42813</v>
      </c>
      <c r="B45" s="75" t="str">
        <f>+'GRUPO A'!C20</f>
        <v>08:40. a.m.</v>
      </c>
      <c r="C45" s="416" t="str">
        <f>+'GRUPO A'!E20</f>
        <v>CLUB REAL IBAGUE F.C</v>
      </c>
      <c r="D45" s="416"/>
      <c r="E45" s="84" t="str">
        <f>IF(AND(F45&lt;&gt;"",H45&lt;&gt;""),IF(F45=H45,"E",IF(F45&gt;H45,"G","P")),"")</f>
        <v>P</v>
      </c>
      <c r="F45" s="152">
        <f>+'GRUPO A'!G20</f>
        <v>0</v>
      </c>
      <c r="G45" s="109" t="s">
        <v>14</v>
      </c>
      <c r="H45" s="152">
        <f>+'GRUPO A'!I20</f>
        <v>3</v>
      </c>
      <c r="I45" s="84" t="str">
        <f>IF(AND(H45&lt;&gt;"",F45&lt;&gt;""),IF(H45=F45,"E",IF(H45&gt;F45,"G","P")),"")</f>
        <v>G</v>
      </c>
      <c r="J45" s="416" t="str">
        <f>+'GRUPO A'!K20</f>
        <v>ATHLETIC MELGAR</v>
      </c>
      <c r="K45" s="416"/>
      <c r="L45" s="416"/>
      <c r="M45" s="76" t="str">
        <f>+'GRUPO A'!M20</f>
        <v>CANCHA 1 A</v>
      </c>
    </row>
    <row r="46" spans="1:13" s="3" customFormat="1" ht="10.5" customHeight="1" x14ac:dyDescent="0.35">
      <c r="A46" s="105"/>
      <c r="B46" s="106"/>
      <c r="C46" s="107"/>
      <c r="D46" s="107"/>
      <c r="E46" s="117"/>
      <c r="F46" s="108"/>
      <c r="G46" s="109"/>
      <c r="H46" s="108"/>
      <c r="I46" s="117"/>
      <c r="J46" s="107"/>
      <c r="K46" s="107"/>
      <c r="L46" s="107"/>
      <c r="M46" s="110"/>
    </row>
    <row r="47" spans="1:13" s="3" customFormat="1" ht="30" customHeight="1" x14ac:dyDescent="0.35">
      <c r="A47" s="137">
        <f>+'GRUPO A'!B26</f>
        <v>42812</v>
      </c>
      <c r="B47" s="138" t="str">
        <f>+'GRUPO A'!C26</f>
        <v>07:00. a.m.</v>
      </c>
      <c r="C47" s="415" t="str">
        <f>+'GRUPO A'!E17</f>
        <v>BLUEMARTIN F.C .</v>
      </c>
      <c r="D47" s="415"/>
      <c r="E47" s="118" t="str">
        <f>IF(AND(F47&lt;&gt;"",H47&lt;&gt;""),IF(F47=H47,"E",IF(F47&gt;H47,"G","P")),"")</f>
        <v>P</v>
      </c>
      <c r="F47" s="152">
        <f>+'GRUPO A'!G17</f>
        <v>2</v>
      </c>
      <c r="G47" s="109" t="s">
        <v>14</v>
      </c>
      <c r="H47" s="152">
        <f>+'GRUPO A'!I17</f>
        <v>4</v>
      </c>
      <c r="I47" s="118" t="str">
        <f>IF(AND(H47&lt;&gt;"",F47&lt;&gt;""),IF(H47=F47,"E",IF(H47&gt;F47,"G","P")),"")</f>
        <v>G</v>
      </c>
      <c r="J47" s="415" t="str">
        <f>+'GRUPO A'!K17</f>
        <v>TEMPLO DEL FÚTBOL</v>
      </c>
      <c r="K47" s="415"/>
      <c r="L47" s="415"/>
      <c r="M47" s="139" t="str">
        <f>+'GRUPO A'!M17</f>
        <v>CANCHA 1 A</v>
      </c>
    </row>
    <row r="48" spans="1:13" s="3" customFormat="1" x14ac:dyDescent="0.3"/>
    <row r="49" spans="1:13" s="3" customFormat="1" x14ac:dyDescent="0.3">
      <c r="A49" s="435" t="s">
        <v>44</v>
      </c>
      <c r="B49" s="435"/>
      <c r="C49" s="435"/>
      <c r="D49" s="435"/>
      <c r="E49" s="435"/>
      <c r="F49" s="435"/>
      <c r="G49" s="435"/>
      <c r="H49" s="435"/>
      <c r="I49" s="435"/>
      <c r="J49" s="435"/>
      <c r="K49" s="435"/>
      <c r="L49" s="435"/>
      <c r="M49" s="435"/>
    </row>
    <row r="50" spans="1:13" s="3" customFormat="1" x14ac:dyDescent="0.3">
      <c r="A50" s="435"/>
      <c r="B50" s="435"/>
      <c r="C50" s="435"/>
      <c r="D50" s="435"/>
      <c r="E50" s="435"/>
      <c r="F50" s="435"/>
      <c r="G50" s="435"/>
      <c r="H50" s="435"/>
      <c r="I50" s="435"/>
      <c r="J50" s="435"/>
      <c r="K50" s="435"/>
      <c r="L50" s="435"/>
      <c r="M50" s="435"/>
    </row>
    <row r="51" spans="1:13" s="3" customFormat="1" x14ac:dyDescent="0.3">
      <c r="A51" s="435"/>
      <c r="B51" s="435"/>
      <c r="C51" s="435"/>
      <c r="D51" s="435"/>
      <c r="E51" s="435"/>
      <c r="F51" s="435"/>
      <c r="G51" s="435"/>
      <c r="H51" s="435"/>
      <c r="I51" s="435"/>
      <c r="J51" s="435"/>
      <c r="K51" s="435"/>
      <c r="L51" s="435"/>
      <c r="M51" s="435"/>
    </row>
    <row r="52" spans="1:13" s="3" customFormat="1" x14ac:dyDescent="0.3">
      <c r="A52" s="435"/>
      <c r="B52" s="435"/>
      <c r="C52" s="435"/>
      <c r="D52" s="435"/>
      <c r="E52" s="435"/>
      <c r="F52" s="435"/>
      <c r="G52" s="435"/>
      <c r="H52" s="435"/>
      <c r="I52" s="435"/>
      <c r="J52" s="435"/>
      <c r="K52" s="435"/>
      <c r="L52" s="435"/>
      <c r="M52" s="435"/>
    </row>
    <row r="53" spans="1:13" s="3" customFormat="1" x14ac:dyDescent="0.3"/>
    <row r="54" spans="1:13" s="3" customFormat="1" x14ac:dyDescent="0.3">
      <c r="A54" s="436" t="s">
        <v>27</v>
      </c>
      <c r="B54" s="436"/>
      <c r="C54" s="436"/>
      <c r="D54" s="436"/>
      <c r="E54" s="436"/>
      <c r="F54" s="436"/>
      <c r="G54" s="436"/>
      <c r="H54" s="436"/>
      <c r="I54" s="436"/>
      <c r="J54" s="436"/>
      <c r="K54" s="436"/>
      <c r="L54" s="436"/>
      <c r="M54" s="436"/>
    </row>
    <row r="55" spans="1:13" s="3" customFormat="1" x14ac:dyDescent="0.3">
      <c r="A55" s="436" t="s">
        <v>28</v>
      </c>
      <c r="B55" s="436"/>
      <c r="C55" s="436"/>
      <c r="D55" s="436"/>
      <c r="E55" s="436"/>
      <c r="F55" s="436"/>
      <c r="G55" s="436"/>
      <c r="H55" s="436"/>
      <c r="I55" s="436"/>
      <c r="J55" s="436"/>
      <c r="K55" s="436"/>
      <c r="L55" s="436"/>
      <c r="M55" s="436"/>
    </row>
    <row r="56" spans="1:13" s="3" customFormat="1" x14ac:dyDescent="0.3">
      <c r="A56" s="437" t="s">
        <v>29</v>
      </c>
      <c r="B56" s="437"/>
      <c r="C56" s="437"/>
      <c r="D56" s="437"/>
      <c r="E56" s="437"/>
      <c r="F56" s="437"/>
      <c r="G56" s="437"/>
      <c r="H56" s="437"/>
      <c r="I56" s="437"/>
      <c r="J56" s="437"/>
      <c r="K56" s="437"/>
      <c r="L56" s="437"/>
      <c r="M56" s="437"/>
    </row>
    <row r="57" spans="1:13" s="3" customFormat="1" x14ac:dyDescent="0.3">
      <c r="A57" s="436" t="s">
        <v>30</v>
      </c>
      <c r="B57" s="436"/>
      <c r="C57" s="436"/>
      <c r="D57" s="436"/>
      <c r="E57" s="436"/>
      <c r="F57" s="436"/>
      <c r="G57" s="436"/>
      <c r="H57" s="436"/>
      <c r="I57" s="436"/>
      <c r="J57" s="436"/>
      <c r="K57" s="436"/>
      <c r="L57" s="436"/>
      <c r="M57" s="436"/>
    </row>
    <row r="58" spans="1:13" s="3" customFormat="1" x14ac:dyDescent="0.3"/>
    <row r="59" spans="1:13" s="3" customFormat="1" x14ac:dyDescent="0.3"/>
    <row r="60" spans="1:13" s="3" customFormat="1" x14ac:dyDescent="0.3"/>
    <row r="61" spans="1:13" s="3" customFormat="1" x14ac:dyDescent="0.3"/>
    <row r="62" spans="1:13" s="3" customFormat="1" x14ac:dyDescent="0.3"/>
    <row r="63" spans="1:13" s="3" customFormat="1" x14ac:dyDescent="0.3"/>
    <row r="64" spans="1:13" s="3" customFormat="1" x14ac:dyDescent="0.3"/>
    <row r="65" s="3" customFormat="1" x14ac:dyDescent="0.3"/>
    <row r="66" s="3" customFormat="1" x14ac:dyDescent="0.3"/>
    <row r="67" s="3" customFormat="1" x14ac:dyDescent="0.3"/>
    <row r="68" s="3" customFormat="1" x14ac:dyDescent="0.3"/>
    <row r="69" s="3" customFormat="1" x14ac:dyDescent="0.3"/>
    <row r="70" s="3" customFormat="1" x14ac:dyDescent="0.3"/>
    <row r="71" s="3" customFormat="1" x14ac:dyDescent="0.3"/>
    <row r="72" s="3" customFormat="1" x14ac:dyDescent="0.3"/>
    <row r="73" s="3" customFormat="1" x14ac:dyDescent="0.3"/>
    <row r="74" s="3" customFormat="1" x14ac:dyDescent="0.3"/>
    <row r="75" s="3" customFormat="1" x14ac:dyDescent="0.3"/>
    <row r="76" s="3" customFormat="1" x14ac:dyDescent="0.3"/>
    <row r="77" s="3" customFormat="1" x14ac:dyDescent="0.3"/>
    <row r="78" s="3" customFormat="1" x14ac:dyDescent="0.3"/>
    <row r="79" s="3" customFormat="1" x14ac:dyDescent="0.3"/>
    <row r="80" s="3" customFormat="1" x14ac:dyDescent="0.3"/>
    <row r="81" s="3" customFormat="1" x14ac:dyDescent="0.3"/>
    <row r="82" s="3" customFormat="1" x14ac:dyDescent="0.3"/>
    <row r="83" s="3" customFormat="1" x14ac:dyDescent="0.3"/>
    <row r="84" s="3" customFormat="1" x14ac:dyDescent="0.3"/>
    <row r="85" s="3" customFormat="1" x14ac:dyDescent="0.3"/>
    <row r="86" s="3" customFormat="1" x14ac:dyDescent="0.3"/>
    <row r="87" s="3" customFormat="1" x14ac:dyDescent="0.3"/>
    <row r="88" s="3" customFormat="1" x14ac:dyDescent="0.3"/>
    <row r="89" s="3" customFormat="1" x14ac:dyDescent="0.3"/>
    <row r="90" s="3" customFormat="1" x14ac:dyDescent="0.3"/>
    <row r="91" s="3" customFormat="1" x14ac:dyDescent="0.3"/>
    <row r="92" s="3" customFormat="1" x14ac:dyDescent="0.3"/>
    <row r="93" s="3" customFormat="1" x14ac:dyDescent="0.3"/>
    <row r="94" s="3" customFormat="1" x14ac:dyDescent="0.3"/>
    <row r="95" s="3" customFormat="1" x14ac:dyDescent="0.3"/>
    <row r="96" s="3" customFormat="1" x14ac:dyDescent="0.3"/>
    <row r="97" s="3" customFormat="1" x14ac:dyDescent="0.3"/>
    <row r="98" s="3" customFormat="1" x14ac:dyDescent="0.3"/>
    <row r="99" s="3" customFormat="1" x14ac:dyDescent="0.3"/>
    <row r="100" s="3" customFormat="1" x14ac:dyDescent="0.3"/>
    <row r="101" s="3" customFormat="1" x14ac:dyDescent="0.3"/>
    <row r="102" s="3" customFormat="1" x14ac:dyDescent="0.3"/>
    <row r="103" s="3" customFormat="1" x14ac:dyDescent="0.3"/>
    <row r="104" s="3" customFormat="1" x14ac:dyDescent="0.3"/>
    <row r="105" s="3" customFormat="1" x14ac:dyDescent="0.3"/>
    <row r="106" s="3" customFormat="1" x14ac:dyDescent="0.3"/>
    <row r="107" s="3" customFormat="1" x14ac:dyDescent="0.3"/>
    <row r="108" s="3" customFormat="1" x14ac:dyDescent="0.3"/>
    <row r="109" s="3" customFormat="1" x14ac:dyDescent="0.3"/>
    <row r="110" s="3" customFormat="1" x14ac:dyDescent="0.3"/>
    <row r="111" s="3" customFormat="1" x14ac:dyDescent="0.3"/>
    <row r="112" s="3" customFormat="1" x14ac:dyDescent="0.3"/>
    <row r="113" s="3" customFormat="1" x14ac:dyDescent="0.3"/>
    <row r="114" s="3" customFormat="1" x14ac:dyDescent="0.3"/>
    <row r="115" s="3" customFormat="1" x14ac:dyDescent="0.3"/>
    <row r="116" s="3" customFormat="1" x14ac:dyDescent="0.3"/>
    <row r="117" s="3" customFormat="1" x14ac:dyDescent="0.3"/>
    <row r="118" s="3" customFormat="1" x14ac:dyDescent="0.3"/>
    <row r="119" s="3" customFormat="1" x14ac:dyDescent="0.3"/>
    <row r="120" s="3" customFormat="1" x14ac:dyDescent="0.3"/>
    <row r="121" s="3" customFormat="1" x14ac:dyDescent="0.3"/>
    <row r="122" s="3" customFormat="1" x14ac:dyDescent="0.3"/>
    <row r="123" s="3" customFormat="1" x14ac:dyDescent="0.3"/>
    <row r="124" s="3" customFormat="1" x14ac:dyDescent="0.3"/>
    <row r="125" s="3" customFormat="1" x14ac:dyDescent="0.3"/>
    <row r="126" s="3" customFormat="1" x14ac:dyDescent="0.3"/>
    <row r="127" s="3" customFormat="1" x14ac:dyDescent="0.3"/>
    <row r="128" s="3" customFormat="1" x14ac:dyDescent="0.3"/>
    <row r="129" s="3" customFormat="1" x14ac:dyDescent="0.3"/>
    <row r="130" s="3" customFormat="1" x14ac:dyDescent="0.3"/>
    <row r="131" s="3" customFormat="1" x14ac:dyDescent="0.3"/>
    <row r="132" s="3" customFormat="1" x14ac:dyDescent="0.3"/>
    <row r="133" s="3" customFormat="1" x14ac:dyDescent="0.3"/>
    <row r="134" s="3" customFormat="1" x14ac:dyDescent="0.3"/>
    <row r="135" s="3" customFormat="1" x14ac:dyDescent="0.3"/>
    <row r="136" s="3" customFormat="1" x14ac:dyDescent="0.3"/>
    <row r="137" s="3" customFormat="1" x14ac:dyDescent="0.3"/>
    <row r="138" s="3" customFormat="1" x14ac:dyDescent="0.3"/>
    <row r="139" s="3" customFormat="1" x14ac:dyDescent="0.3"/>
    <row r="140" s="3" customFormat="1" x14ac:dyDescent="0.3"/>
    <row r="141" s="3" customFormat="1" x14ac:dyDescent="0.3"/>
    <row r="142" s="3" customFormat="1" x14ac:dyDescent="0.3"/>
    <row r="143" s="3" customFormat="1" x14ac:dyDescent="0.3"/>
    <row r="144" s="3" customFormat="1" x14ac:dyDescent="0.3"/>
    <row r="145" s="3" customFormat="1" x14ac:dyDescent="0.3"/>
    <row r="146" s="3" customFormat="1" x14ac:dyDescent="0.3"/>
    <row r="147" s="3" customFormat="1" x14ac:dyDescent="0.3"/>
    <row r="148" s="3" customFormat="1" x14ac:dyDescent="0.3"/>
    <row r="149" s="3" customFormat="1" x14ac:dyDescent="0.3"/>
    <row r="150" s="3" customFormat="1" x14ac:dyDescent="0.3"/>
    <row r="151" s="3" customFormat="1" x14ac:dyDescent="0.3"/>
    <row r="152" s="3" customFormat="1" x14ac:dyDescent="0.3"/>
    <row r="153" s="3" customFormat="1" x14ac:dyDescent="0.3"/>
    <row r="154" s="3" customFormat="1" x14ac:dyDescent="0.3"/>
    <row r="155" s="3" customFormat="1" x14ac:dyDescent="0.3"/>
    <row r="156" s="3" customFormat="1" x14ac:dyDescent="0.3"/>
    <row r="157" s="3" customFormat="1" x14ac:dyDescent="0.3"/>
    <row r="158" s="3" customFormat="1" x14ac:dyDescent="0.3"/>
    <row r="159" s="3" customFormat="1" x14ac:dyDescent="0.3"/>
    <row r="160" s="3" customFormat="1" x14ac:dyDescent="0.3"/>
    <row r="161" s="3" customFormat="1" x14ac:dyDescent="0.3"/>
    <row r="162" s="3" customFormat="1" x14ac:dyDescent="0.3"/>
    <row r="163" s="3" customFormat="1" x14ac:dyDescent="0.3"/>
    <row r="164" s="3" customFormat="1" x14ac:dyDescent="0.3"/>
    <row r="165" s="3" customFormat="1" x14ac:dyDescent="0.3"/>
    <row r="166" s="3" customFormat="1" x14ac:dyDescent="0.3"/>
    <row r="167" s="3" customFormat="1" x14ac:dyDescent="0.3"/>
    <row r="168" s="3" customFormat="1" x14ac:dyDescent="0.3"/>
    <row r="169" s="3" customFormat="1" x14ac:dyDescent="0.3"/>
    <row r="170" s="3" customFormat="1" x14ac:dyDescent="0.3"/>
    <row r="171" s="3" customFormat="1" x14ac:dyDescent="0.3"/>
    <row r="172" s="3" customFormat="1" x14ac:dyDescent="0.3"/>
    <row r="173" s="3" customFormat="1" x14ac:dyDescent="0.3"/>
    <row r="174" s="3" customFormat="1" x14ac:dyDescent="0.3"/>
    <row r="175" s="3" customFormat="1" x14ac:dyDescent="0.3"/>
    <row r="176" s="3" customFormat="1" x14ac:dyDescent="0.3"/>
    <row r="177" s="3" customFormat="1" x14ac:dyDescent="0.3"/>
    <row r="178" s="3" customFormat="1" x14ac:dyDescent="0.3"/>
    <row r="179" s="3" customFormat="1" x14ac:dyDescent="0.3"/>
    <row r="180" s="3" customFormat="1" x14ac:dyDescent="0.3"/>
    <row r="181" s="3" customFormat="1" x14ac:dyDescent="0.3"/>
    <row r="182" s="3" customFormat="1" x14ac:dyDescent="0.3"/>
    <row r="183" s="3" customFormat="1" x14ac:dyDescent="0.3"/>
    <row r="184" s="3" customFormat="1" x14ac:dyDescent="0.3"/>
    <row r="185" s="3" customFormat="1" x14ac:dyDescent="0.3"/>
    <row r="186" s="3" customFormat="1" x14ac:dyDescent="0.3"/>
    <row r="187" s="3" customFormat="1" x14ac:dyDescent="0.3"/>
    <row r="188" s="3" customFormat="1" x14ac:dyDescent="0.3"/>
    <row r="189" s="3" customFormat="1" x14ac:dyDescent="0.3"/>
    <row r="190" s="3" customFormat="1" x14ac:dyDescent="0.3"/>
    <row r="191" s="3" customFormat="1" x14ac:dyDescent="0.3"/>
    <row r="192" s="3" customFormat="1" x14ac:dyDescent="0.3"/>
    <row r="193" s="3" customFormat="1" x14ac:dyDescent="0.3"/>
    <row r="194" s="3" customFormat="1" x14ac:dyDescent="0.3"/>
    <row r="195" s="3" customFormat="1" x14ac:dyDescent="0.3"/>
    <row r="196" s="3" customFormat="1" x14ac:dyDescent="0.3"/>
    <row r="197" s="3" customFormat="1" x14ac:dyDescent="0.3"/>
    <row r="198" s="3" customFormat="1" x14ac:dyDescent="0.3"/>
    <row r="199" s="3" customFormat="1" x14ac:dyDescent="0.3"/>
    <row r="200" s="3" customFormat="1" x14ac:dyDescent="0.3"/>
    <row r="201" s="3" customFormat="1" x14ac:dyDescent="0.3"/>
    <row r="202" s="3" customFormat="1" x14ac:dyDescent="0.3"/>
    <row r="203" s="3" customFormat="1" x14ac:dyDescent="0.3"/>
    <row r="204" s="3" customFormat="1" x14ac:dyDescent="0.3"/>
    <row r="205" s="3" customFormat="1" x14ac:dyDescent="0.3"/>
    <row r="206" s="3" customFormat="1" x14ac:dyDescent="0.3"/>
    <row r="207" s="3" customFormat="1" x14ac:dyDescent="0.3"/>
    <row r="208" s="3" customFormat="1" x14ac:dyDescent="0.3"/>
    <row r="209" s="3" customFormat="1" x14ac:dyDescent="0.3"/>
    <row r="210" s="3" customFormat="1" x14ac:dyDescent="0.3"/>
    <row r="211" s="3" customFormat="1" x14ac:dyDescent="0.3"/>
    <row r="212" s="3" customFormat="1" x14ac:dyDescent="0.3"/>
    <row r="213" s="3" customFormat="1" x14ac:dyDescent="0.3"/>
    <row r="214" s="3" customFormat="1" x14ac:dyDescent="0.3"/>
    <row r="215" s="3" customFormat="1" x14ac:dyDescent="0.3"/>
    <row r="216" s="3" customFormat="1" x14ac:dyDescent="0.3"/>
    <row r="217" s="3" customFormat="1" x14ac:dyDescent="0.3"/>
    <row r="218" s="3" customFormat="1" x14ac:dyDescent="0.3"/>
    <row r="219" s="3" customFormat="1" x14ac:dyDescent="0.3"/>
    <row r="220" s="3" customFormat="1" x14ac:dyDescent="0.3"/>
    <row r="221" s="3" customFormat="1" x14ac:dyDescent="0.3"/>
    <row r="222" s="3" customFormat="1" x14ac:dyDescent="0.3"/>
    <row r="223" s="3" customFormat="1" x14ac:dyDescent="0.3"/>
    <row r="224" s="3" customFormat="1" x14ac:dyDescent="0.3"/>
    <row r="225" s="3" customFormat="1" x14ac:dyDescent="0.3"/>
    <row r="226" s="3" customFormat="1" x14ac:dyDescent="0.3"/>
    <row r="227" s="3" customFormat="1" x14ac:dyDescent="0.3"/>
    <row r="228" s="3" customFormat="1" x14ac:dyDescent="0.3"/>
    <row r="229" s="3" customFormat="1" x14ac:dyDescent="0.3"/>
    <row r="230" s="3" customFormat="1" x14ac:dyDescent="0.3"/>
    <row r="231" s="3" customFormat="1" x14ac:dyDescent="0.3"/>
    <row r="232" s="3" customFormat="1" x14ac:dyDescent="0.3"/>
    <row r="233" s="3" customFormat="1" x14ac:dyDescent="0.3"/>
    <row r="234" s="3" customFormat="1" x14ac:dyDescent="0.3"/>
    <row r="235" s="3" customFormat="1" x14ac:dyDescent="0.3"/>
    <row r="236" s="3" customFormat="1" x14ac:dyDescent="0.3"/>
    <row r="237" s="3" customFormat="1" x14ac:dyDescent="0.3"/>
    <row r="238" s="3" customFormat="1" x14ac:dyDescent="0.3"/>
    <row r="239" s="3" customFormat="1" x14ac:dyDescent="0.3"/>
    <row r="240" s="3" customFormat="1" x14ac:dyDescent="0.3"/>
    <row r="241" s="3" customFormat="1" x14ac:dyDescent="0.3"/>
    <row r="242" s="3" customFormat="1" x14ac:dyDescent="0.3"/>
    <row r="243" s="3" customFormat="1" x14ac:dyDescent="0.3"/>
    <row r="244" s="3" customFormat="1" x14ac:dyDescent="0.3"/>
    <row r="245" s="3" customFormat="1" x14ac:dyDescent="0.3"/>
    <row r="246" s="3" customFormat="1" x14ac:dyDescent="0.3"/>
    <row r="247" s="3" customFormat="1" x14ac:dyDescent="0.3"/>
    <row r="248" s="3" customFormat="1" x14ac:dyDescent="0.3"/>
    <row r="249" s="3" customFormat="1" x14ac:dyDescent="0.3"/>
    <row r="250" s="3" customFormat="1" x14ac:dyDescent="0.3"/>
    <row r="251" s="3" customFormat="1" x14ac:dyDescent="0.3"/>
    <row r="252" s="3" customFormat="1" x14ac:dyDescent="0.3"/>
    <row r="253" s="3" customFormat="1" x14ac:dyDescent="0.3"/>
    <row r="254" s="3" customFormat="1" x14ac:dyDescent="0.3"/>
    <row r="255" s="3" customFormat="1" x14ac:dyDescent="0.3"/>
    <row r="256" s="3" customFormat="1" x14ac:dyDescent="0.3"/>
    <row r="257" s="3" customFormat="1" x14ac:dyDescent="0.3"/>
    <row r="258" s="3" customFormat="1" x14ac:dyDescent="0.3"/>
    <row r="259" s="3" customFormat="1" x14ac:dyDescent="0.3"/>
    <row r="260" s="3" customFormat="1" x14ac:dyDescent="0.3"/>
    <row r="261" s="3" customFormat="1" x14ac:dyDescent="0.3"/>
    <row r="262" s="3" customFormat="1" x14ac:dyDescent="0.3"/>
    <row r="263" s="3" customFormat="1" x14ac:dyDescent="0.3"/>
    <row r="264" s="3" customFormat="1" x14ac:dyDescent="0.3"/>
    <row r="265" s="3" customFormat="1" x14ac:dyDescent="0.3"/>
    <row r="266" s="3" customFormat="1" x14ac:dyDescent="0.3"/>
    <row r="267" s="3" customFormat="1" x14ac:dyDescent="0.3"/>
    <row r="268" s="3" customFormat="1" x14ac:dyDescent="0.3"/>
    <row r="269" s="3" customFormat="1" x14ac:dyDescent="0.3"/>
    <row r="270" s="3" customFormat="1" x14ac:dyDescent="0.3"/>
    <row r="271" s="3" customFormat="1" x14ac:dyDescent="0.3"/>
    <row r="272" s="3" customFormat="1" x14ac:dyDescent="0.3"/>
    <row r="273" s="3" customFormat="1" x14ac:dyDescent="0.3"/>
    <row r="274" s="3" customFormat="1" x14ac:dyDescent="0.3"/>
    <row r="275" s="3" customFormat="1" x14ac:dyDescent="0.3"/>
    <row r="276" s="3" customFormat="1" x14ac:dyDescent="0.3"/>
    <row r="277" s="3" customFormat="1" x14ac:dyDescent="0.3"/>
    <row r="278" s="3" customFormat="1" x14ac:dyDescent="0.3"/>
    <row r="279" s="3" customFormat="1" x14ac:dyDescent="0.3"/>
    <row r="280" s="3" customFormat="1" x14ac:dyDescent="0.3"/>
    <row r="281" s="3" customFormat="1" x14ac:dyDescent="0.3"/>
    <row r="282" s="3" customFormat="1" x14ac:dyDescent="0.3"/>
    <row r="283" s="3" customFormat="1" x14ac:dyDescent="0.3"/>
    <row r="284" s="3" customFormat="1" x14ac:dyDescent="0.3"/>
    <row r="285" s="3" customFormat="1" x14ac:dyDescent="0.3"/>
    <row r="286" s="3" customFormat="1" x14ac:dyDescent="0.3"/>
    <row r="287" s="3" customFormat="1" x14ac:dyDescent="0.3"/>
    <row r="288" s="3" customFormat="1" x14ac:dyDescent="0.3"/>
    <row r="289" s="3" customFormat="1" x14ac:dyDescent="0.3"/>
    <row r="290" s="3" customFormat="1" x14ac:dyDescent="0.3"/>
    <row r="291" s="3" customFormat="1" x14ac:dyDescent="0.3"/>
    <row r="292" s="3" customFormat="1" x14ac:dyDescent="0.3"/>
    <row r="293" s="3" customFormat="1" x14ac:dyDescent="0.3"/>
    <row r="294" s="3" customFormat="1" x14ac:dyDescent="0.3"/>
    <row r="295" s="3" customFormat="1" x14ac:dyDescent="0.3"/>
    <row r="296" s="3" customFormat="1" x14ac:dyDescent="0.3"/>
    <row r="297" s="3" customFormat="1" x14ac:dyDescent="0.3"/>
    <row r="298" s="3" customFormat="1" x14ac:dyDescent="0.3"/>
    <row r="299" s="3" customFormat="1" x14ac:dyDescent="0.3"/>
    <row r="300" s="3" customFormat="1" x14ac:dyDescent="0.3"/>
    <row r="301" s="3" customFormat="1" x14ac:dyDescent="0.3"/>
    <row r="302" s="3" customFormat="1" x14ac:dyDescent="0.3"/>
    <row r="303" s="3" customFormat="1" x14ac:dyDescent="0.3"/>
    <row r="304" s="3" customFormat="1" x14ac:dyDescent="0.3"/>
    <row r="305" s="3" customFormat="1" x14ac:dyDescent="0.3"/>
    <row r="306" s="3" customFormat="1" x14ac:dyDescent="0.3"/>
    <row r="307" s="3" customFormat="1" x14ac:dyDescent="0.3"/>
    <row r="308" s="3" customFormat="1" x14ac:dyDescent="0.3"/>
    <row r="309" s="3" customFormat="1" x14ac:dyDescent="0.3"/>
    <row r="310" s="3" customFormat="1" x14ac:dyDescent="0.3"/>
    <row r="311" s="3" customFormat="1" x14ac:dyDescent="0.3"/>
    <row r="312" s="3" customFormat="1" x14ac:dyDescent="0.3"/>
    <row r="313" s="3" customFormat="1" x14ac:dyDescent="0.3"/>
    <row r="314" s="3" customFormat="1" x14ac:dyDescent="0.3"/>
    <row r="315" s="3" customFormat="1" x14ac:dyDescent="0.3"/>
    <row r="316" s="3" customFormat="1" x14ac:dyDescent="0.3"/>
    <row r="317" s="3" customFormat="1" x14ac:dyDescent="0.3"/>
    <row r="318" s="3" customFormat="1" x14ac:dyDescent="0.3"/>
    <row r="319" s="3" customFormat="1" x14ac:dyDescent="0.3"/>
    <row r="320" s="3" customFormat="1" x14ac:dyDescent="0.3"/>
    <row r="321" s="3" customFormat="1" x14ac:dyDescent="0.3"/>
    <row r="322" s="3" customFormat="1" x14ac:dyDescent="0.3"/>
    <row r="323" s="3" customFormat="1" x14ac:dyDescent="0.3"/>
    <row r="324" s="3" customFormat="1" x14ac:dyDescent="0.3"/>
    <row r="325" s="3" customFormat="1" x14ac:dyDescent="0.3"/>
    <row r="326" s="3" customFormat="1" x14ac:dyDescent="0.3"/>
    <row r="327" s="3" customFormat="1" x14ac:dyDescent="0.3"/>
    <row r="328" s="3" customFormat="1" x14ac:dyDescent="0.3"/>
    <row r="329" s="3" customFormat="1" x14ac:dyDescent="0.3"/>
    <row r="330" s="3" customFormat="1" x14ac:dyDescent="0.3"/>
    <row r="331" s="3" customFormat="1" x14ac:dyDescent="0.3"/>
    <row r="332" s="3" customFormat="1" x14ac:dyDescent="0.3"/>
    <row r="333" s="3" customFormat="1" x14ac:dyDescent="0.3"/>
    <row r="334" s="3" customFormat="1" x14ac:dyDescent="0.3"/>
    <row r="335" s="3" customFormat="1" x14ac:dyDescent="0.3"/>
    <row r="336" s="3" customFormat="1" x14ac:dyDescent="0.3"/>
    <row r="337" s="3" customFormat="1" x14ac:dyDescent="0.3"/>
    <row r="338" s="3" customFormat="1" x14ac:dyDescent="0.3"/>
    <row r="339" s="3" customFormat="1" x14ac:dyDescent="0.3"/>
    <row r="340" s="3" customFormat="1" x14ac:dyDescent="0.3"/>
    <row r="341" s="3" customFormat="1" x14ac:dyDescent="0.3"/>
    <row r="342" s="3" customFormat="1" x14ac:dyDescent="0.3"/>
    <row r="343" s="3" customFormat="1" x14ac:dyDescent="0.3"/>
    <row r="344" s="3" customFormat="1" x14ac:dyDescent="0.3"/>
    <row r="345" s="3" customFormat="1" x14ac:dyDescent="0.3"/>
    <row r="346" s="3" customFormat="1" x14ac:dyDescent="0.3"/>
    <row r="347" s="3" customFormat="1" x14ac:dyDescent="0.3"/>
    <row r="348" s="3" customFormat="1" x14ac:dyDescent="0.3"/>
    <row r="349" s="3" customFormat="1" x14ac:dyDescent="0.3"/>
    <row r="350" s="3" customFormat="1" x14ac:dyDescent="0.3"/>
    <row r="351" s="3" customFormat="1" x14ac:dyDescent="0.3"/>
    <row r="352" s="3" customFormat="1" x14ac:dyDescent="0.3"/>
    <row r="353" s="3" customFormat="1" x14ac:dyDescent="0.3"/>
    <row r="354" s="3" customFormat="1" x14ac:dyDescent="0.3"/>
    <row r="355" s="3" customFormat="1" x14ac:dyDescent="0.3"/>
    <row r="356" s="3" customFormat="1" x14ac:dyDescent="0.3"/>
    <row r="357" s="3" customFormat="1" x14ac:dyDescent="0.3"/>
    <row r="358" s="3" customFormat="1" x14ac:dyDescent="0.3"/>
    <row r="359" s="3" customFormat="1" x14ac:dyDescent="0.3"/>
    <row r="360" s="3" customFormat="1" x14ac:dyDescent="0.3"/>
    <row r="361" s="3" customFormat="1" x14ac:dyDescent="0.3"/>
    <row r="362" s="3" customFormat="1" x14ac:dyDescent="0.3"/>
    <row r="363" s="3" customFormat="1" x14ac:dyDescent="0.3"/>
    <row r="364" s="3" customFormat="1" x14ac:dyDescent="0.3"/>
    <row r="365" s="3" customFormat="1" x14ac:dyDescent="0.3"/>
    <row r="366" s="3" customFormat="1" x14ac:dyDescent="0.3"/>
    <row r="367" s="3" customFormat="1" x14ac:dyDescent="0.3"/>
    <row r="368" s="3" customFormat="1" x14ac:dyDescent="0.3"/>
    <row r="369" s="3" customFormat="1" x14ac:dyDescent="0.3"/>
    <row r="370" s="3" customFormat="1" x14ac:dyDescent="0.3"/>
    <row r="371" s="3" customFormat="1" x14ac:dyDescent="0.3"/>
    <row r="372" s="3" customFormat="1" x14ac:dyDescent="0.3"/>
    <row r="373" s="3" customFormat="1" x14ac:dyDescent="0.3"/>
    <row r="374" s="3" customFormat="1" x14ac:dyDescent="0.3"/>
    <row r="375" s="3" customFormat="1" x14ac:dyDescent="0.3"/>
    <row r="376" s="3" customFormat="1" x14ac:dyDescent="0.3"/>
    <row r="377" s="3" customFormat="1" x14ac:dyDescent="0.3"/>
    <row r="378" s="3" customFormat="1" x14ac:dyDescent="0.3"/>
    <row r="379" s="3" customFormat="1" x14ac:dyDescent="0.3"/>
    <row r="380" s="3" customFormat="1" x14ac:dyDescent="0.3"/>
    <row r="381" s="3" customFormat="1" x14ac:dyDescent="0.3"/>
    <row r="382" s="3" customFormat="1" x14ac:dyDescent="0.3"/>
    <row r="383" s="3" customFormat="1" x14ac:dyDescent="0.3"/>
    <row r="384" s="3" customFormat="1" x14ac:dyDescent="0.3"/>
    <row r="385" s="3" customFormat="1" x14ac:dyDescent="0.3"/>
    <row r="386" s="3" customFormat="1" x14ac:dyDescent="0.3"/>
    <row r="387" s="3" customFormat="1" x14ac:dyDescent="0.3"/>
    <row r="388" s="3" customFormat="1" x14ac:dyDescent="0.3"/>
    <row r="389" s="3" customFormat="1" x14ac:dyDescent="0.3"/>
    <row r="390" s="3" customFormat="1" x14ac:dyDescent="0.3"/>
    <row r="391" s="3" customFormat="1" x14ac:dyDescent="0.3"/>
    <row r="392" s="3" customFormat="1" x14ac:dyDescent="0.3"/>
    <row r="393" s="3" customFormat="1" x14ac:dyDescent="0.3"/>
    <row r="394" s="3" customFormat="1" x14ac:dyDescent="0.3"/>
    <row r="395" s="3" customFormat="1" x14ac:dyDescent="0.3"/>
    <row r="396" s="3" customFormat="1" x14ac:dyDescent="0.3"/>
    <row r="397" s="3" customFormat="1" x14ac:dyDescent="0.3"/>
    <row r="398" s="3" customFormat="1" x14ac:dyDescent="0.3"/>
    <row r="399" s="3" customFormat="1" x14ac:dyDescent="0.3"/>
    <row r="400" s="3" customFormat="1" x14ac:dyDescent="0.3"/>
    <row r="401" s="3" customFormat="1" x14ac:dyDescent="0.3"/>
    <row r="402" s="3" customFormat="1" x14ac:dyDescent="0.3"/>
    <row r="403" s="3" customFormat="1" x14ac:dyDescent="0.3"/>
    <row r="404" s="3" customFormat="1" x14ac:dyDescent="0.3"/>
    <row r="405" s="3" customFormat="1" x14ac:dyDescent="0.3"/>
    <row r="406" s="3" customFormat="1" x14ac:dyDescent="0.3"/>
    <row r="407" s="3" customFormat="1" x14ac:dyDescent="0.3"/>
    <row r="408" s="3" customFormat="1" x14ac:dyDescent="0.3"/>
    <row r="409" s="3" customFormat="1" x14ac:dyDescent="0.3"/>
    <row r="410" s="3" customFormat="1" x14ac:dyDescent="0.3"/>
    <row r="411" s="3" customFormat="1" x14ac:dyDescent="0.3"/>
    <row r="412" s="3" customFormat="1" x14ac:dyDescent="0.3"/>
    <row r="413" s="3" customFormat="1" x14ac:dyDescent="0.3"/>
    <row r="414" s="3" customFormat="1" x14ac:dyDescent="0.3"/>
    <row r="415" s="3" customFormat="1" x14ac:dyDescent="0.3"/>
    <row r="416" s="3" customFormat="1" x14ac:dyDescent="0.3"/>
    <row r="417" s="3" customFormat="1" x14ac:dyDescent="0.3"/>
    <row r="418" s="3" customFormat="1" x14ac:dyDescent="0.3"/>
    <row r="419" s="3" customFormat="1" x14ac:dyDescent="0.3"/>
    <row r="420" s="3" customFormat="1" x14ac:dyDescent="0.3"/>
    <row r="421" s="3" customFormat="1" x14ac:dyDescent="0.3"/>
    <row r="422" s="3" customFormat="1" x14ac:dyDescent="0.3"/>
    <row r="423" s="3" customFormat="1" x14ac:dyDescent="0.3"/>
    <row r="424" s="3" customFormat="1" x14ac:dyDescent="0.3"/>
    <row r="425" s="3" customFormat="1" x14ac:dyDescent="0.3"/>
    <row r="426" s="3" customFormat="1" x14ac:dyDescent="0.3"/>
    <row r="427" s="3" customFormat="1" x14ac:dyDescent="0.3"/>
    <row r="428" s="3" customFormat="1" x14ac:dyDescent="0.3"/>
    <row r="429" s="3" customFormat="1" x14ac:dyDescent="0.3"/>
    <row r="430" s="3" customFormat="1" x14ac:dyDescent="0.3"/>
    <row r="431" s="3" customFormat="1" x14ac:dyDescent="0.3"/>
    <row r="432" s="3" customFormat="1" x14ac:dyDescent="0.3"/>
    <row r="433" s="3" customFormat="1" x14ac:dyDescent="0.3"/>
    <row r="434" s="3" customFormat="1" x14ac:dyDescent="0.3"/>
    <row r="435" s="3" customFormat="1" x14ac:dyDescent="0.3"/>
    <row r="436" s="3" customFormat="1" x14ac:dyDescent="0.3"/>
    <row r="437" s="3" customFormat="1" x14ac:dyDescent="0.3"/>
    <row r="438" s="3" customFormat="1" x14ac:dyDescent="0.3"/>
    <row r="439" s="3" customFormat="1" x14ac:dyDescent="0.3"/>
    <row r="440" s="3" customFormat="1" x14ac:dyDescent="0.3"/>
    <row r="441" s="3" customFormat="1" x14ac:dyDescent="0.3"/>
    <row r="442" s="3" customFormat="1" x14ac:dyDescent="0.3"/>
    <row r="443" s="3" customFormat="1" x14ac:dyDescent="0.3"/>
    <row r="444" s="3" customFormat="1" x14ac:dyDescent="0.3"/>
    <row r="445" s="3" customFormat="1" x14ac:dyDescent="0.3"/>
    <row r="446" s="3" customFormat="1" x14ac:dyDescent="0.3"/>
    <row r="447" s="3" customFormat="1" x14ac:dyDescent="0.3"/>
    <row r="448" s="3" customFormat="1" x14ac:dyDescent="0.3"/>
    <row r="449" s="3" customFormat="1" x14ac:dyDescent="0.3"/>
    <row r="450" s="3" customFormat="1" x14ac:dyDescent="0.3"/>
    <row r="451" s="3" customFormat="1" x14ac:dyDescent="0.3"/>
    <row r="452" s="3" customFormat="1" x14ac:dyDescent="0.3"/>
    <row r="453" s="3" customFormat="1" x14ac:dyDescent="0.3"/>
    <row r="454" s="3" customFormat="1" x14ac:dyDescent="0.3"/>
    <row r="455" s="3" customFormat="1" x14ac:dyDescent="0.3"/>
    <row r="456" s="3" customFormat="1" x14ac:dyDescent="0.3"/>
    <row r="457" s="3" customFormat="1" x14ac:dyDescent="0.3"/>
    <row r="458" s="3" customFormat="1" x14ac:dyDescent="0.3"/>
    <row r="459" s="3" customFormat="1" x14ac:dyDescent="0.3"/>
    <row r="460" s="3" customFormat="1" x14ac:dyDescent="0.3"/>
    <row r="461" s="3" customFormat="1" x14ac:dyDescent="0.3"/>
    <row r="462" s="3" customFormat="1" x14ac:dyDescent="0.3"/>
    <row r="463" s="3" customFormat="1" x14ac:dyDescent="0.3"/>
    <row r="464" s="3" customFormat="1" x14ac:dyDescent="0.3"/>
    <row r="465" s="3" customFormat="1" x14ac:dyDescent="0.3"/>
    <row r="466" s="3" customFormat="1" x14ac:dyDescent="0.3"/>
    <row r="467" s="3" customFormat="1" x14ac:dyDescent="0.3"/>
    <row r="468" s="3" customFormat="1" x14ac:dyDescent="0.3"/>
    <row r="469" s="3" customFormat="1" x14ac:dyDescent="0.3"/>
    <row r="470" s="3" customFormat="1" x14ac:dyDescent="0.3"/>
    <row r="471" s="3" customFormat="1" x14ac:dyDescent="0.3"/>
    <row r="472" s="3" customFormat="1" x14ac:dyDescent="0.3"/>
    <row r="473" s="3" customFormat="1" x14ac:dyDescent="0.3"/>
    <row r="474" s="3" customFormat="1" x14ac:dyDescent="0.3"/>
    <row r="475" s="3" customFormat="1" x14ac:dyDescent="0.3"/>
    <row r="476" s="3" customFormat="1" x14ac:dyDescent="0.3"/>
    <row r="477" s="3" customFormat="1" x14ac:dyDescent="0.3"/>
    <row r="478" s="3" customFormat="1" x14ac:dyDescent="0.3"/>
    <row r="479" s="3" customFormat="1" x14ac:dyDescent="0.3"/>
    <row r="480" s="3" customFormat="1" x14ac:dyDescent="0.3"/>
    <row r="481" s="3" customFormat="1" x14ac:dyDescent="0.3"/>
    <row r="482" s="3" customFormat="1" x14ac:dyDescent="0.3"/>
    <row r="483" s="3" customFormat="1" x14ac:dyDescent="0.3"/>
    <row r="484" s="3" customFormat="1" x14ac:dyDescent="0.3"/>
    <row r="485" s="3" customFormat="1" x14ac:dyDescent="0.3"/>
    <row r="486" s="3" customFormat="1" x14ac:dyDescent="0.3"/>
    <row r="487" s="3" customFormat="1" x14ac:dyDescent="0.3"/>
    <row r="488" s="3" customFormat="1" x14ac:dyDescent="0.3"/>
    <row r="489" s="3" customFormat="1" x14ac:dyDescent="0.3"/>
    <row r="490" s="3" customFormat="1" x14ac:dyDescent="0.3"/>
    <row r="491" s="3" customFormat="1" x14ac:dyDescent="0.3"/>
    <row r="492" s="3" customFormat="1" x14ac:dyDescent="0.3"/>
    <row r="493" s="3" customFormat="1" x14ac:dyDescent="0.3"/>
    <row r="494" s="3" customFormat="1" x14ac:dyDescent="0.3"/>
    <row r="495" s="3" customFormat="1" x14ac:dyDescent="0.3"/>
    <row r="496" s="3" customFormat="1" x14ac:dyDescent="0.3"/>
    <row r="497" s="3" customFormat="1" x14ac:dyDescent="0.3"/>
    <row r="498" s="3" customFormat="1" x14ac:dyDescent="0.3"/>
    <row r="499" s="3" customFormat="1" x14ac:dyDescent="0.3"/>
    <row r="500" s="3" customFormat="1" x14ac:dyDescent="0.3"/>
    <row r="501" s="3" customFormat="1" x14ac:dyDescent="0.3"/>
    <row r="502" s="3" customFormat="1" x14ac:dyDescent="0.3"/>
    <row r="503" s="3" customFormat="1" x14ac:dyDescent="0.3"/>
    <row r="504" s="3" customFormat="1" x14ac:dyDescent="0.3"/>
    <row r="505" s="3" customFormat="1" x14ac:dyDescent="0.3"/>
    <row r="506" s="3" customFormat="1" x14ac:dyDescent="0.3"/>
    <row r="507" s="3" customFormat="1" x14ac:dyDescent="0.3"/>
    <row r="508" s="3" customFormat="1" x14ac:dyDescent="0.3"/>
    <row r="509" s="3" customFormat="1" x14ac:dyDescent="0.3"/>
    <row r="510" s="3" customFormat="1" x14ac:dyDescent="0.3"/>
    <row r="511" s="3" customFormat="1" x14ac:dyDescent="0.3"/>
    <row r="512" s="3" customFormat="1" x14ac:dyDescent="0.3"/>
    <row r="513" s="3" customFormat="1" x14ac:dyDescent="0.3"/>
    <row r="514" s="3" customFormat="1" x14ac:dyDescent="0.3"/>
    <row r="515" s="3" customFormat="1" x14ac:dyDescent="0.3"/>
    <row r="516" s="3" customFormat="1" x14ac:dyDescent="0.3"/>
    <row r="517" s="3" customFormat="1" x14ac:dyDescent="0.3"/>
    <row r="518" s="3" customFormat="1" x14ac:dyDescent="0.3"/>
    <row r="519" s="3" customFormat="1" x14ac:dyDescent="0.3"/>
    <row r="520" s="3" customFormat="1" x14ac:dyDescent="0.3"/>
    <row r="521" s="3" customFormat="1" x14ac:dyDescent="0.3"/>
    <row r="522" s="3" customFormat="1" x14ac:dyDescent="0.3"/>
    <row r="523" s="3" customFormat="1" x14ac:dyDescent="0.3"/>
    <row r="524" s="3" customFormat="1" x14ac:dyDescent="0.3"/>
    <row r="525" s="3" customFormat="1" x14ac:dyDescent="0.3"/>
    <row r="526" s="3" customFormat="1" x14ac:dyDescent="0.3"/>
    <row r="527" s="3" customFormat="1" x14ac:dyDescent="0.3"/>
    <row r="528" s="3" customFormat="1" x14ac:dyDescent="0.3"/>
    <row r="529" s="3" customFormat="1" x14ac:dyDescent="0.3"/>
    <row r="530" s="3" customFormat="1" x14ac:dyDescent="0.3"/>
    <row r="531" s="3" customFormat="1" x14ac:dyDescent="0.3"/>
    <row r="532" s="3" customFormat="1" x14ac:dyDescent="0.3"/>
    <row r="533" s="3" customFormat="1" x14ac:dyDescent="0.3"/>
    <row r="534" s="3" customFormat="1" x14ac:dyDescent="0.3"/>
    <row r="535" s="3" customFormat="1" x14ac:dyDescent="0.3"/>
    <row r="536" s="3" customFormat="1" x14ac:dyDescent="0.3"/>
    <row r="537" s="3" customFormat="1" x14ac:dyDescent="0.3"/>
    <row r="538" s="3" customFormat="1" x14ac:dyDescent="0.3"/>
    <row r="539" s="3" customFormat="1" x14ac:dyDescent="0.3"/>
    <row r="540" s="3" customFormat="1" x14ac:dyDescent="0.3"/>
    <row r="541" s="3" customFormat="1" x14ac:dyDescent="0.3"/>
    <row r="542" s="3" customFormat="1" x14ac:dyDescent="0.3"/>
    <row r="543" s="3" customFormat="1" x14ac:dyDescent="0.3"/>
    <row r="544" s="3" customFormat="1" x14ac:dyDescent="0.3"/>
    <row r="545" s="3" customFormat="1" x14ac:dyDescent="0.3"/>
    <row r="546" s="3" customFormat="1" x14ac:dyDescent="0.3"/>
    <row r="547" s="3" customFormat="1" x14ac:dyDescent="0.3"/>
    <row r="548" s="3" customFormat="1" x14ac:dyDescent="0.3"/>
    <row r="549" s="3" customFormat="1" x14ac:dyDescent="0.3"/>
    <row r="550" s="3" customFormat="1" x14ac:dyDescent="0.3"/>
    <row r="551" s="3" customFormat="1" x14ac:dyDescent="0.3"/>
    <row r="552" s="3" customFormat="1" x14ac:dyDescent="0.3"/>
    <row r="553" s="3" customFormat="1" x14ac:dyDescent="0.3"/>
    <row r="554" s="3" customFormat="1" x14ac:dyDescent="0.3"/>
    <row r="555" s="3" customFormat="1" x14ac:dyDescent="0.3"/>
    <row r="556" s="3" customFormat="1" x14ac:dyDescent="0.3"/>
    <row r="557" s="3" customFormat="1" x14ac:dyDescent="0.3"/>
    <row r="558" s="3" customFormat="1" x14ac:dyDescent="0.3"/>
    <row r="559" s="3" customFormat="1" x14ac:dyDescent="0.3"/>
    <row r="560" s="3" customFormat="1" x14ac:dyDescent="0.3"/>
    <row r="561" s="3" customFormat="1" x14ac:dyDescent="0.3"/>
    <row r="562" s="3" customFormat="1" x14ac:dyDescent="0.3"/>
    <row r="563" s="3" customFormat="1" x14ac:dyDescent="0.3"/>
    <row r="564" s="3" customFormat="1" x14ac:dyDescent="0.3"/>
    <row r="565" s="3" customFormat="1" x14ac:dyDescent="0.3"/>
    <row r="566" s="3" customFormat="1" x14ac:dyDescent="0.3"/>
    <row r="567" s="3" customFormat="1" x14ac:dyDescent="0.3"/>
    <row r="568" s="3" customFormat="1" x14ac:dyDescent="0.3"/>
    <row r="569" s="3" customFormat="1" x14ac:dyDescent="0.3"/>
    <row r="570" s="3" customFormat="1" x14ac:dyDescent="0.3"/>
    <row r="571" s="3" customFormat="1" x14ac:dyDescent="0.3"/>
    <row r="572" s="3" customFormat="1" x14ac:dyDescent="0.3"/>
    <row r="573" s="3" customFormat="1" x14ac:dyDescent="0.3"/>
    <row r="574" s="3" customFormat="1" x14ac:dyDescent="0.3"/>
    <row r="575" s="3" customFormat="1" x14ac:dyDescent="0.3"/>
    <row r="576" s="3" customFormat="1" x14ac:dyDescent="0.3"/>
    <row r="577" s="3" customFormat="1" x14ac:dyDescent="0.3"/>
    <row r="578" s="3" customFormat="1" x14ac:dyDescent="0.3"/>
    <row r="579" s="3" customFormat="1" x14ac:dyDescent="0.3"/>
    <row r="580" s="3" customFormat="1" x14ac:dyDescent="0.3"/>
    <row r="581" s="3" customFormat="1" x14ac:dyDescent="0.3"/>
    <row r="582" s="3" customFormat="1" x14ac:dyDescent="0.3"/>
    <row r="583" s="3" customFormat="1" x14ac:dyDescent="0.3"/>
    <row r="584" s="3" customFormat="1" x14ac:dyDescent="0.3"/>
    <row r="585" s="3" customFormat="1" x14ac:dyDescent="0.3"/>
    <row r="586" s="3" customFormat="1" x14ac:dyDescent="0.3"/>
    <row r="587" s="3" customFormat="1" x14ac:dyDescent="0.3"/>
    <row r="588" s="3" customFormat="1" x14ac:dyDescent="0.3"/>
    <row r="589" s="3" customFormat="1" x14ac:dyDescent="0.3"/>
    <row r="590" s="3" customFormat="1" x14ac:dyDescent="0.3"/>
    <row r="591" s="3" customFormat="1" x14ac:dyDescent="0.3"/>
    <row r="592" s="3" customFormat="1" x14ac:dyDescent="0.3"/>
    <row r="593" s="3" customFormat="1" x14ac:dyDescent="0.3"/>
    <row r="594" s="3" customFormat="1" x14ac:dyDescent="0.3"/>
    <row r="595" s="3" customFormat="1" x14ac:dyDescent="0.3"/>
    <row r="596" s="3" customFormat="1" x14ac:dyDescent="0.3"/>
    <row r="597" s="3" customFormat="1" x14ac:dyDescent="0.3"/>
    <row r="598" s="3" customFormat="1" x14ac:dyDescent="0.3"/>
    <row r="599" s="3" customFormat="1" x14ac:dyDescent="0.3"/>
    <row r="600" s="3" customFormat="1" x14ac:dyDescent="0.3"/>
    <row r="601" s="3" customFormat="1" x14ac:dyDescent="0.3"/>
    <row r="602" s="3" customFormat="1" x14ac:dyDescent="0.3"/>
    <row r="603" s="3" customFormat="1" x14ac:dyDescent="0.3"/>
    <row r="604" s="3" customFormat="1" x14ac:dyDescent="0.3"/>
    <row r="605" s="3" customFormat="1" x14ac:dyDescent="0.3"/>
    <row r="606" s="3" customFormat="1" x14ac:dyDescent="0.3"/>
    <row r="607" s="3" customFormat="1" x14ac:dyDescent="0.3"/>
    <row r="608" s="3" customFormat="1" x14ac:dyDescent="0.3"/>
    <row r="609" s="3" customFormat="1" x14ac:dyDescent="0.3"/>
    <row r="610" s="3" customFormat="1" x14ac:dyDescent="0.3"/>
    <row r="611" s="3" customFormat="1" x14ac:dyDescent="0.3"/>
    <row r="612" s="3" customFormat="1" x14ac:dyDescent="0.3"/>
    <row r="613" s="3" customFormat="1" x14ac:dyDescent="0.3"/>
    <row r="614" s="3" customFormat="1" x14ac:dyDescent="0.3"/>
    <row r="615" s="3" customFormat="1" x14ac:dyDescent="0.3"/>
    <row r="616" s="3" customFormat="1" x14ac:dyDescent="0.3"/>
    <row r="617" s="3" customFormat="1" x14ac:dyDescent="0.3"/>
    <row r="618" s="3" customFormat="1" x14ac:dyDescent="0.3"/>
    <row r="619" s="3" customFormat="1" x14ac:dyDescent="0.3"/>
    <row r="620" s="3" customFormat="1" x14ac:dyDescent="0.3"/>
    <row r="621" s="3" customFormat="1" x14ac:dyDescent="0.3"/>
    <row r="622" s="3" customFormat="1" x14ac:dyDescent="0.3"/>
    <row r="623" s="3" customFormat="1" x14ac:dyDescent="0.3"/>
    <row r="624" s="3" customFormat="1" x14ac:dyDescent="0.3"/>
    <row r="625" s="3" customFormat="1" x14ac:dyDescent="0.3"/>
    <row r="626" s="3" customFormat="1" x14ac:dyDescent="0.3"/>
    <row r="627" s="3" customFormat="1" x14ac:dyDescent="0.3"/>
    <row r="628" s="3" customFormat="1" x14ac:dyDescent="0.3"/>
    <row r="629" s="3" customFormat="1" x14ac:dyDescent="0.3"/>
    <row r="630" s="3" customFormat="1" x14ac:dyDescent="0.3"/>
    <row r="631" s="3" customFormat="1" x14ac:dyDescent="0.3"/>
    <row r="632" s="3" customFormat="1" x14ac:dyDescent="0.3"/>
    <row r="633" s="3" customFormat="1" x14ac:dyDescent="0.3"/>
    <row r="634" s="3" customFormat="1" x14ac:dyDescent="0.3"/>
    <row r="635" s="3" customFormat="1" x14ac:dyDescent="0.3"/>
    <row r="636" s="3" customFormat="1" x14ac:dyDescent="0.3"/>
    <row r="637" s="3" customFormat="1" x14ac:dyDescent="0.3"/>
    <row r="638" s="3" customFormat="1" x14ac:dyDescent="0.3"/>
    <row r="639" s="3" customFormat="1" x14ac:dyDescent="0.3"/>
    <row r="640" s="3" customFormat="1" x14ac:dyDescent="0.3"/>
    <row r="641" s="3" customFormat="1" x14ac:dyDescent="0.3"/>
    <row r="642" s="3" customFormat="1" x14ac:dyDescent="0.3"/>
    <row r="643" s="3" customFormat="1" x14ac:dyDescent="0.3"/>
    <row r="644" s="3" customFormat="1" x14ac:dyDescent="0.3"/>
    <row r="645" s="3" customFormat="1" x14ac:dyDescent="0.3"/>
    <row r="646" s="3" customFormat="1" x14ac:dyDescent="0.3"/>
    <row r="647" s="3" customFormat="1" x14ac:dyDescent="0.3"/>
    <row r="648" s="3" customFormat="1" x14ac:dyDescent="0.3"/>
    <row r="649" s="3" customFormat="1" x14ac:dyDescent="0.3"/>
    <row r="650" s="3" customFormat="1" x14ac:dyDescent="0.3"/>
    <row r="651" s="3" customFormat="1" x14ac:dyDescent="0.3"/>
    <row r="652" s="3" customFormat="1" x14ac:dyDescent="0.3"/>
    <row r="653" s="3" customFormat="1" x14ac:dyDescent="0.3"/>
    <row r="654" s="3" customFormat="1" x14ac:dyDescent="0.3"/>
    <row r="655" s="3" customFormat="1" x14ac:dyDescent="0.3"/>
    <row r="656" s="3" customFormat="1" x14ac:dyDescent="0.3"/>
    <row r="657" s="3" customFormat="1" x14ac:dyDescent="0.3"/>
    <row r="658" s="3" customFormat="1" x14ac:dyDescent="0.3"/>
    <row r="659" s="3" customFormat="1" x14ac:dyDescent="0.3"/>
    <row r="660" s="3" customFormat="1" x14ac:dyDescent="0.3"/>
    <row r="661" s="3" customFormat="1" x14ac:dyDescent="0.3"/>
    <row r="662" s="3" customFormat="1" x14ac:dyDescent="0.3"/>
    <row r="663" s="3" customFormat="1" x14ac:dyDescent="0.3"/>
    <row r="664" s="3" customFormat="1" x14ac:dyDescent="0.3"/>
    <row r="665" s="3" customFormat="1" x14ac:dyDescent="0.3"/>
    <row r="666" s="3" customFormat="1" x14ac:dyDescent="0.3"/>
    <row r="667" s="3" customFormat="1" x14ac:dyDescent="0.3"/>
    <row r="668" s="3" customFormat="1" x14ac:dyDescent="0.3"/>
    <row r="669" s="3" customFormat="1" x14ac:dyDescent="0.3"/>
    <row r="670" s="3" customFormat="1" x14ac:dyDescent="0.3"/>
    <row r="671" s="3" customFormat="1" x14ac:dyDescent="0.3"/>
    <row r="672" s="3" customFormat="1" x14ac:dyDescent="0.3"/>
    <row r="673" s="3" customFormat="1" x14ac:dyDescent="0.3"/>
    <row r="674" s="3" customFormat="1" x14ac:dyDescent="0.3"/>
    <row r="675" s="3" customFormat="1" x14ac:dyDescent="0.3"/>
    <row r="676" s="3" customFormat="1" x14ac:dyDescent="0.3"/>
    <row r="677" s="3" customFormat="1" x14ac:dyDescent="0.3"/>
    <row r="678" s="3" customFormat="1" x14ac:dyDescent="0.3"/>
    <row r="679" s="3" customFormat="1" x14ac:dyDescent="0.3"/>
    <row r="680" s="3" customFormat="1" x14ac:dyDescent="0.3"/>
    <row r="681" s="3" customFormat="1" x14ac:dyDescent="0.3"/>
    <row r="682" s="3" customFormat="1" x14ac:dyDescent="0.3"/>
    <row r="683" s="3" customFormat="1" x14ac:dyDescent="0.3"/>
    <row r="684" s="3" customFormat="1" x14ac:dyDescent="0.3"/>
    <row r="685" s="3" customFormat="1" x14ac:dyDescent="0.3"/>
    <row r="686" s="3" customFormat="1" x14ac:dyDescent="0.3"/>
    <row r="687" s="3" customFormat="1" x14ac:dyDescent="0.3"/>
    <row r="688" s="3" customFormat="1" x14ac:dyDescent="0.3"/>
    <row r="689" s="3" customFormat="1" x14ac:dyDescent="0.3"/>
    <row r="690" s="3" customFormat="1" x14ac:dyDescent="0.3"/>
    <row r="691" s="3" customFormat="1" x14ac:dyDescent="0.3"/>
    <row r="692" s="3" customFormat="1" x14ac:dyDescent="0.3"/>
    <row r="693" s="3" customFormat="1" x14ac:dyDescent="0.3"/>
    <row r="694" s="3" customFormat="1" x14ac:dyDescent="0.3"/>
    <row r="695" s="3" customFormat="1" x14ac:dyDescent="0.3"/>
    <row r="696" s="3" customFormat="1" x14ac:dyDescent="0.3"/>
    <row r="697" s="3" customFormat="1" x14ac:dyDescent="0.3"/>
    <row r="698" s="3" customFormat="1" x14ac:dyDescent="0.3"/>
    <row r="699" s="3" customFormat="1" x14ac:dyDescent="0.3"/>
    <row r="700" s="3" customFormat="1" x14ac:dyDescent="0.3"/>
    <row r="701" s="3" customFormat="1" x14ac:dyDescent="0.3"/>
    <row r="702" s="3" customFormat="1" x14ac:dyDescent="0.3"/>
    <row r="703" s="3" customFormat="1" x14ac:dyDescent="0.3"/>
    <row r="704" s="3" customFormat="1" x14ac:dyDescent="0.3"/>
    <row r="705" s="3" customFormat="1" x14ac:dyDescent="0.3"/>
    <row r="706" s="3" customFormat="1" x14ac:dyDescent="0.3"/>
    <row r="707" s="3" customFormat="1" x14ac:dyDescent="0.3"/>
    <row r="708" s="3" customFormat="1" x14ac:dyDescent="0.3"/>
    <row r="709" s="3" customFormat="1" x14ac:dyDescent="0.3"/>
    <row r="710" s="3" customFormat="1" x14ac:dyDescent="0.3"/>
    <row r="711" s="3" customFormat="1" x14ac:dyDescent="0.3"/>
    <row r="712" s="3" customFormat="1" x14ac:dyDescent="0.3"/>
    <row r="713" s="3" customFormat="1" x14ac:dyDescent="0.3"/>
    <row r="714" s="3" customFormat="1" x14ac:dyDescent="0.3"/>
    <row r="715" s="3" customFormat="1" x14ac:dyDescent="0.3"/>
    <row r="716" s="3" customFormat="1" x14ac:dyDescent="0.3"/>
    <row r="717" s="3" customFormat="1" x14ac:dyDescent="0.3"/>
    <row r="718" s="3" customFormat="1" x14ac:dyDescent="0.3"/>
    <row r="719" s="3" customFormat="1" x14ac:dyDescent="0.3"/>
    <row r="720" s="3" customFormat="1" x14ac:dyDescent="0.3"/>
    <row r="721" s="3" customFormat="1" x14ac:dyDescent="0.3"/>
    <row r="722" s="3" customFormat="1" x14ac:dyDescent="0.3"/>
    <row r="723" s="3" customFormat="1" x14ac:dyDescent="0.3"/>
    <row r="724" s="3" customFormat="1" x14ac:dyDescent="0.3"/>
    <row r="725" s="3" customFormat="1" x14ac:dyDescent="0.3"/>
    <row r="726" s="3" customFormat="1" x14ac:dyDescent="0.3"/>
    <row r="727" s="3" customFormat="1" x14ac:dyDescent="0.3"/>
    <row r="728" s="3" customFormat="1" x14ac:dyDescent="0.3"/>
    <row r="729" s="3" customFormat="1" x14ac:dyDescent="0.3"/>
    <row r="730" s="3" customFormat="1" x14ac:dyDescent="0.3"/>
    <row r="731" s="3" customFormat="1" x14ac:dyDescent="0.3"/>
    <row r="732" s="3" customFormat="1" x14ac:dyDescent="0.3"/>
    <row r="733" s="3" customFormat="1" x14ac:dyDescent="0.3"/>
    <row r="734" s="3" customFormat="1" x14ac:dyDescent="0.3"/>
    <row r="735" s="3" customFormat="1" x14ac:dyDescent="0.3"/>
    <row r="736" s="3" customFormat="1" x14ac:dyDescent="0.3"/>
    <row r="737" s="3" customFormat="1" x14ac:dyDescent="0.3"/>
    <row r="738" s="3" customFormat="1" x14ac:dyDescent="0.3"/>
    <row r="739" s="3" customFormat="1" x14ac:dyDescent="0.3"/>
    <row r="740" s="3" customFormat="1" x14ac:dyDescent="0.3"/>
    <row r="741" s="3" customFormat="1" x14ac:dyDescent="0.3"/>
    <row r="742" s="3" customFormat="1" x14ac:dyDescent="0.3"/>
    <row r="743" s="3" customFormat="1" x14ac:dyDescent="0.3"/>
    <row r="744" s="3" customFormat="1" x14ac:dyDescent="0.3"/>
    <row r="745" s="3" customFormat="1" x14ac:dyDescent="0.3"/>
    <row r="746" s="3" customFormat="1" x14ac:dyDescent="0.3"/>
    <row r="747" s="3" customFormat="1" x14ac:dyDescent="0.3"/>
    <row r="748" s="3" customFormat="1" x14ac:dyDescent="0.3"/>
    <row r="749" s="3" customFormat="1" x14ac:dyDescent="0.3"/>
    <row r="750" s="3" customFormat="1" x14ac:dyDescent="0.3"/>
    <row r="751" s="3" customFormat="1" x14ac:dyDescent="0.3"/>
    <row r="752" s="3" customFormat="1" x14ac:dyDescent="0.3"/>
    <row r="753" s="3" customFormat="1" x14ac:dyDescent="0.3"/>
    <row r="754" s="3" customFormat="1" x14ac:dyDescent="0.3"/>
    <row r="755" s="3" customFormat="1" x14ac:dyDescent="0.3"/>
    <row r="756" s="3" customFormat="1" x14ac:dyDescent="0.3"/>
    <row r="757" s="3" customFormat="1" x14ac:dyDescent="0.3"/>
    <row r="758" s="3" customFormat="1" x14ac:dyDescent="0.3"/>
    <row r="759" s="3" customFormat="1" x14ac:dyDescent="0.3"/>
    <row r="760" s="3" customFormat="1" x14ac:dyDescent="0.3"/>
    <row r="761" s="3" customFormat="1" x14ac:dyDescent="0.3"/>
    <row r="762" s="3" customFormat="1" x14ac:dyDescent="0.3"/>
    <row r="763" s="3" customFormat="1" x14ac:dyDescent="0.3"/>
    <row r="764" s="3" customFormat="1" x14ac:dyDescent="0.3"/>
    <row r="765" s="3" customFormat="1" x14ac:dyDescent="0.3"/>
    <row r="766" s="3" customFormat="1" x14ac:dyDescent="0.3"/>
    <row r="767" s="3" customFormat="1" x14ac:dyDescent="0.3"/>
    <row r="768" s="3" customFormat="1" x14ac:dyDescent="0.3"/>
    <row r="769" s="3" customFormat="1" x14ac:dyDescent="0.3"/>
    <row r="770" s="3" customFormat="1" x14ac:dyDescent="0.3"/>
    <row r="771" s="3" customFormat="1" x14ac:dyDescent="0.3"/>
    <row r="772" s="3" customFormat="1" x14ac:dyDescent="0.3"/>
    <row r="773" s="3" customFormat="1" x14ac:dyDescent="0.3"/>
    <row r="774" s="3" customFormat="1" x14ac:dyDescent="0.3"/>
    <row r="775" s="3" customFormat="1" x14ac:dyDescent="0.3"/>
    <row r="776" s="3" customFormat="1" x14ac:dyDescent="0.3"/>
    <row r="777" s="3" customFormat="1" x14ac:dyDescent="0.3"/>
    <row r="778" s="3" customFormat="1" x14ac:dyDescent="0.3"/>
    <row r="779" s="3" customFormat="1" x14ac:dyDescent="0.3"/>
    <row r="780" s="3" customFormat="1" x14ac:dyDescent="0.3"/>
    <row r="781" s="3" customFormat="1" x14ac:dyDescent="0.3"/>
    <row r="782" s="3" customFormat="1" x14ac:dyDescent="0.3"/>
    <row r="783" s="3" customFormat="1" x14ac:dyDescent="0.3"/>
    <row r="784" s="3" customFormat="1" x14ac:dyDescent="0.3"/>
    <row r="785" s="3" customFormat="1" x14ac:dyDescent="0.3"/>
    <row r="786" s="3" customFormat="1" x14ac:dyDescent="0.3"/>
    <row r="787" s="3" customFormat="1" x14ac:dyDescent="0.3"/>
    <row r="788" s="3" customFormat="1" x14ac:dyDescent="0.3"/>
    <row r="789" s="3" customFormat="1" x14ac:dyDescent="0.3"/>
    <row r="790" s="3" customFormat="1" x14ac:dyDescent="0.3"/>
    <row r="791" s="3" customFormat="1" x14ac:dyDescent="0.3"/>
    <row r="792" s="3" customFormat="1" x14ac:dyDescent="0.3"/>
    <row r="793" s="3" customFormat="1" x14ac:dyDescent="0.3"/>
    <row r="794" s="3" customFormat="1" x14ac:dyDescent="0.3"/>
    <row r="795" s="3" customFormat="1" x14ac:dyDescent="0.3"/>
    <row r="796" s="3" customFormat="1" x14ac:dyDescent="0.3"/>
    <row r="797" s="3" customFormat="1" x14ac:dyDescent="0.3"/>
    <row r="798" s="3" customFormat="1" x14ac:dyDescent="0.3"/>
    <row r="799" s="3" customFormat="1" x14ac:dyDescent="0.3"/>
    <row r="800" s="3" customFormat="1" x14ac:dyDescent="0.3"/>
    <row r="801" s="3" customFormat="1" x14ac:dyDescent="0.3"/>
    <row r="802" s="3" customFormat="1" x14ac:dyDescent="0.3"/>
    <row r="803" s="3" customFormat="1" x14ac:dyDescent="0.3"/>
    <row r="804" s="3" customFormat="1" x14ac:dyDescent="0.3"/>
    <row r="805" s="3" customFormat="1" x14ac:dyDescent="0.3"/>
    <row r="806" s="3" customFormat="1" x14ac:dyDescent="0.3"/>
    <row r="807" s="3" customFormat="1" x14ac:dyDescent="0.3"/>
    <row r="808" s="3" customFormat="1" x14ac:dyDescent="0.3"/>
    <row r="809" s="3" customFormat="1" x14ac:dyDescent="0.3"/>
    <row r="810" s="3" customFormat="1" x14ac:dyDescent="0.3"/>
    <row r="811" s="3" customFormat="1" x14ac:dyDescent="0.3"/>
    <row r="812" s="3" customFormat="1" x14ac:dyDescent="0.3"/>
    <row r="813" s="3" customFormat="1" x14ac:dyDescent="0.3"/>
    <row r="814" s="3" customFormat="1" x14ac:dyDescent="0.3"/>
    <row r="815" s="3" customFormat="1" x14ac:dyDescent="0.3"/>
    <row r="816" s="3" customFormat="1" x14ac:dyDescent="0.3"/>
    <row r="817" s="3" customFormat="1" x14ac:dyDescent="0.3"/>
    <row r="818" s="3" customFormat="1" x14ac:dyDescent="0.3"/>
    <row r="819" s="3" customFormat="1" x14ac:dyDescent="0.3"/>
    <row r="820" s="3" customFormat="1" x14ac:dyDescent="0.3"/>
    <row r="821" s="3" customFormat="1" x14ac:dyDescent="0.3"/>
    <row r="822" s="3" customFormat="1" x14ac:dyDescent="0.3"/>
    <row r="823" s="3" customFormat="1" x14ac:dyDescent="0.3"/>
    <row r="824" s="3" customFormat="1" x14ac:dyDescent="0.3"/>
    <row r="825" s="3" customFormat="1" x14ac:dyDescent="0.3"/>
    <row r="826" s="3" customFormat="1" x14ac:dyDescent="0.3"/>
    <row r="827" s="3" customFormat="1" x14ac:dyDescent="0.3"/>
    <row r="828" s="3" customFormat="1" x14ac:dyDescent="0.3"/>
    <row r="829" s="3" customFormat="1" x14ac:dyDescent="0.3"/>
    <row r="830" s="3" customFormat="1" x14ac:dyDescent="0.3"/>
    <row r="831" s="3" customFormat="1" x14ac:dyDescent="0.3"/>
    <row r="832" s="3" customFormat="1" x14ac:dyDescent="0.3"/>
    <row r="833" s="3" customFormat="1" x14ac:dyDescent="0.3"/>
    <row r="834" s="3" customFormat="1" x14ac:dyDescent="0.3"/>
    <row r="835" s="3" customFormat="1" x14ac:dyDescent="0.3"/>
    <row r="836" s="3" customFormat="1" x14ac:dyDescent="0.3"/>
    <row r="837" s="3" customFormat="1" x14ac:dyDescent="0.3"/>
    <row r="838" s="3" customFormat="1" x14ac:dyDescent="0.3"/>
    <row r="839" s="3" customFormat="1" x14ac:dyDescent="0.3"/>
    <row r="840" s="3" customFormat="1" x14ac:dyDescent="0.3"/>
    <row r="841" s="3" customFormat="1" x14ac:dyDescent="0.3"/>
    <row r="842" s="3" customFormat="1" x14ac:dyDescent="0.3"/>
    <row r="843" s="3" customFormat="1" x14ac:dyDescent="0.3"/>
    <row r="844" s="3" customFormat="1" x14ac:dyDescent="0.3"/>
    <row r="845" s="3" customFormat="1" x14ac:dyDescent="0.3"/>
    <row r="846" s="3" customFormat="1" x14ac:dyDescent="0.3"/>
    <row r="847" s="3" customFormat="1" x14ac:dyDescent="0.3"/>
    <row r="848" s="3" customFormat="1" x14ac:dyDescent="0.3"/>
    <row r="849" s="3" customFormat="1" x14ac:dyDescent="0.3"/>
    <row r="850" s="3" customFormat="1" x14ac:dyDescent="0.3"/>
    <row r="851" s="3" customFormat="1" x14ac:dyDescent="0.3"/>
    <row r="852" s="3" customFormat="1" x14ac:dyDescent="0.3"/>
    <row r="853" s="3" customFormat="1" x14ac:dyDescent="0.3"/>
    <row r="854" s="3" customFormat="1" x14ac:dyDescent="0.3"/>
    <row r="855" s="3" customFormat="1" x14ac:dyDescent="0.3"/>
    <row r="856" s="3" customFormat="1" x14ac:dyDescent="0.3"/>
    <row r="857" s="3" customFormat="1" x14ac:dyDescent="0.3"/>
    <row r="858" s="3" customFormat="1" x14ac:dyDescent="0.3"/>
    <row r="859" s="3" customFormat="1" x14ac:dyDescent="0.3"/>
    <row r="860" s="3" customFormat="1" x14ac:dyDescent="0.3"/>
    <row r="861" s="3" customFormat="1" x14ac:dyDescent="0.3"/>
    <row r="862" s="3" customFormat="1" x14ac:dyDescent="0.3"/>
    <row r="863" s="3" customFormat="1" x14ac:dyDescent="0.3"/>
    <row r="864" s="3" customFormat="1" x14ac:dyDescent="0.3"/>
    <row r="865" s="3" customFormat="1" x14ac:dyDescent="0.3"/>
    <row r="866" s="3" customFormat="1" x14ac:dyDescent="0.3"/>
    <row r="867" s="3" customFormat="1" x14ac:dyDescent="0.3"/>
    <row r="868" s="3" customFormat="1" x14ac:dyDescent="0.3"/>
    <row r="869" s="3" customFormat="1" x14ac:dyDescent="0.3"/>
    <row r="870" s="3" customFormat="1" x14ac:dyDescent="0.3"/>
    <row r="871" s="3" customFormat="1" x14ac:dyDescent="0.3"/>
    <row r="872" s="3" customFormat="1" x14ac:dyDescent="0.3"/>
    <row r="873" s="3" customFormat="1" x14ac:dyDescent="0.3"/>
    <row r="874" s="3" customFormat="1" x14ac:dyDescent="0.3"/>
    <row r="875" s="3" customFormat="1" x14ac:dyDescent="0.3"/>
    <row r="876" s="3" customFormat="1" x14ac:dyDescent="0.3"/>
    <row r="877" s="3" customFormat="1" x14ac:dyDescent="0.3"/>
    <row r="878" s="3" customFormat="1" x14ac:dyDescent="0.3"/>
    <row r="879" s="3" customFormat="1" x14ac:dyDescent="0.3"/>
    <row r="880" s="3" customFormat="1" x14ac:dyDescent="0.3"/>
    <row r="881" s="3" customFormat="1" x14ac:dyDescent="0.3"/>
    <row r="882" s="3" customFormat="1" x14ac:dyDescent="0.3"/>
    <row r="883" s="3" customFormat="1" x14ac:dyDescent="0.3"/>
    <row r="884" s="3" customFormat="1" x14ac:dyDescent="0.3"/>
    <row r="885" s="3" customFormat="1" x14ac:dyDescent="0.3"/>
    <row r="886" s="3" customFormat="1" x14ac:dyDescent="0.3"/>
    <row r="887" s="3" customFormat="1" x14ac:dyDescent="0.3"/>
    <row r="888" s="3" customFormat="1" x14ac:dyDescent="0.3"/>
    <row r="889" s="3" customFormat="1" x14ac:dyDescent="0.3"/>
    <row r="890" s="3" customFormat="1" x14ac:dyDescent="0.3"/>
    <row r="891" s="3" customFormat="1" x14ac:dyDescent="0.3"/>
    <row r="892" s="3" customFormat="1" x14ac:dyDescent="0.3"/>
    <row r="893" s="3" customFormat="1" x14ac:dyDescent="0.3"/>
    <row r="894" s="3" customFormat="1" x14ac:dyDescent="0.3"/>
    <row r="895" s="3" customFormat="1" x14ac:dyDescent="0.3"/>
    <row r="896" s="3" customFormat="1" x14ac:dyDescent="0.3"/>
    <row r="897" s="3" customFormat="1" x14ac:dyDescent="0.3"/>
    <row r="898" s="3" customFormat="1" x14ac:dyDescent="0.3"/>
    <row r="899" s="3" customFormat="1" x14ac:dyDescent="0.3"/>
    <row r="900" s="3" customFormat="1" x14ac:dyDescent="0.3"/>
    <row r="901" s="3" customFormat="1" x14ac:dyDescent="0.3"/>
    <row r="902" s="3" customFormat="1" x14ac:dyDescent="0.3"/>
    <row r="903" s="3" customFormat="1" x14ac:dyDescent="0.3"/>
    <row r="904" s="3" customFormat="1" x14ac:dyDescent="0.3"/>
    <row r="905" s="3" customFormat="1" x14ac:dyDescent="0.3"/>
    <row r="906" s="3" customFormat="1" x14ac:dyDescent="0.3"/>
    <row r="907" s="3" customFormat="1" x14ac:dyDescent="0.3"/>
    <row r="908" s="3" customFormat="1" x14ac:dyDescent="0.3"/>
    <row r="909" s="3" customFormat="1" x14ac:dyDescent="0.3"/>
    <row r="910" s="3" customFormat="1" x14ac:dyDescent="0.3"/>
    <row r="911" s="3" customFormat="1" x14ac:dyDescent="0.3"/>
    <row r="912" s="3" customFormat="1" x14ac:dyDescent="0.3"/>
    <row r="913" s="3" customFormat="1" x14ac:dyDescent="0.3"/>
    <row r="914" s="3" customFormat="1" x14ac:dyDescent="0.3"/>
    <row r="915" s="3" customFormat="1" x14ac:dyDescent="0.3"/>
    <row r="916" s="3" customFormat="1" x14ac:dyDescent="0.3"/>
    <row r="917" s="3" customFormat="1" x14ac:dyDescent="0.3"/>
    <row r="918" s="3" customFormat="1" x14ac:dyDescent="0.3"/>
    <row r="919" s="3" customFormat="1" x14ac:dyDescent="0.3"/>
    <row r="920" s="3" customFormat="1" x14ac:dyDescent="0.3"/>
    <row r="921" s="3" customFormat="1" x14ac:dyDescent="0.3"/>
    <row r="922" s="3" customFormat="1" x14ac:dyDescent="0.3"/>
    <row r="923" s="3" customFormat="1" x14ac:dyDescent="0.3"/>
    <row r="924" s="3" customFormat="1" x14ac:dyDescent="0.3"/>
    <row r="925" s="3" customFormat="1" x14ac:dyDescent="0.3"/>
    <row r="926" s="3" customFormat="1" x14ac:dyDescent="0.3"/>
    <row r="927" s="3" customFormat="1" x14ac:dyDescent="0.3"/>
    <row r="928" s="3" customFormat="1" x14ac:dyDescent="0.3"/>
    <row r="929" s="3" customFormat="1" x14ac:dyDescent="0.3"/>
    <row r="930" s="3" customFormat="1" x14ac:dyDescent="0.3"/>
    <row r="931" s="3" customFormat="1" x14ac:dyDescent="0.3"/>
    <row r="932" s="3" customFormat="1" x14ac:dyDescent="0.3"/>
    <row r="933" s="3" customFormat="1" x14ac:dyDescent="0.3"/>
    <row r="934" s="3" customFormat="1" x14ac:dyDescent="0.3"/>
    <row r="935" s="3" customFormat="1" x14ac:dyDescent="0.3"/>
    <row r="936" s="3" customFormat="1" x14ac:dyDescent="0.3"/>
    <row r="937" s="3" customFormat="1" x14ac:dyDescent="0.3"/>
    <row r="938" s="3" customFormat="1" x14ac:dyDescent="0.3"/>
    <row r="939" s="3" customFormat="1" x14ac:dyDescent="0.3"/>
    <row r="940" s="3" customFormat="1" x14ac:dyDescent="0.3"/>
    <row r="941" s="3" customFormat="1" x14ac:dyDescent="0.3"/>
    <row r="942" s="3" customFormat="1" x14ac:dyDescent="0.3"/>
    <row r="943" s="3" customFormat="1" x14ac:dyDescent="0.3"/>
    <row r="944" s="3" customFormat="1" x14ac:dyDescent="0.3"/>
    <row r="945" s="3" customFormat="1" x14ac:dyDescent="0.3"/>
    <row r="946" s="3" customFormat="1" x14ac:dyDescent="0.3"/>
    <row r="947" s="3" customFormat="1" x14ac:dyDescent="0.3"/>
    <row r="948" s="3" customFormat="1" x14ac:dyDescent="0.3"/>
    <row r="949" s="3" customFormat="1" x14ac:dyDescent="0.3"/>
    <row r="950" s="3" customFormat="1" x14ac:dyDescent="0.3"/>
    <row r="951" s="3" customFormat="1" x14ac:dyDescent="0.3"/>
    <row r="952" s="3" customFormat="1" x14ac:dyDescent="0.3"/>
    <row r="953" s="3" customFormat="1" x14ac:dyDescent="0.3"/>
    <row r="954" s="3" customFormat="1" x14ac:dyDescent="0.3"/>
    <row r="955" s="3" customFormat="1" x14ac:dyDescent="0.3"/>
    <row r="956" s="3" customFormat="1" x14ac:dyDescent="0.3"/>
    <row r="957" s="3" customFormat="1" x14ac:dyDescent="0.3"/>
    <row r="958" s="3" customFormat="1" x14ac:dyDescent="0.3"/>
    <row r="959" s="3" customFormat="1" x14ac:dyDescent="0.3"/>
    <row r="960" s="3" customFormat="1" x14ac:dyDescent="0.3"/>
    <row r="961" s="3" customFormat="1" x14ac:dyDescent="0.3"/>
    <row r="962" s="3" customFormat="1" x14ac:dyDescent="0.3"/>
    <row r="963" s="3" customFormat="1" x14ac:dyDescent="0.3"/>
    <row r="964" s="3" customFormat="1" x14ac:dyDescent="0.3"/>
    <row r="965" s="3" customFormat="1" x14ac:dyDescent="0.3"/>
    <row r="966" s="3" customFormat="1" x14ac:dyDescent="0.3"/>
    <row r="967" s="3" customFormat="1" x14ac:dyDescent="0.3"/>
    <row r="968" s="3" customFormat="1" x14ac:dyDescent="0.3"/>
    <row r="969" s="3" customFormat="1" x14ac:dyDescent="0.3"/>
    <row r="970" s="3" customFormat="1" x14ac:dyDescent="0.3"/>
    <row r="971" s="3" customFormat="1" x14ac:dyDescent="0.3"/>
    <row r="972" s="3" customFormat="1" x14ac:dyDescent="0.3"/>
    <row r="973" s="3" customFormat="1" x14ac:dyDescent="0.3"/>
    <row r="974" s="3" customFormat="1" x14ac:dyDescent="0.3"/>
    <row r="975" s="3" customFormat="1" x14ac:dyDescent="0.3"/>
    <row r="976" s="3" customFormat="1" x14ac:dyDescent="0.3"/>
    <row r="977" s="3" customFormat="1" x14ac:dyDescent="0.3"/>
    <row r="978" s="3" customFormat="1" x14ac:dyDescent="0.3"/>
    <row r="979" s="3" customFormat="1" x14ac:dyDescent="0.3"/>
    <row r="980" s="3" customFormat="1" x14ac:dyDescent="0.3"/>
    <row r="981" s="3" customFormat="1" x14ac:dyDescent="0.3"/>
    <row r="982" s="3" customFormat="1" x14ac:dyDescent="0.3"/>
    <row r="983" s="3" customFormat="1" x14ac:dyDescent="0.3"/>
    <row r="984" s="3" customFormat="1" x14ac:dyDescent="0.3"/>
    <row r="985" s="3" customFormat="1" x14ac:dyDescent="0.3"/>
    <row r="986" s="3" customFormat="1" x14ac:dyDescent="0.3"/>
    <row r="987" s="3" customFormat="1" x14ac:dyDescent="0.3"/>
    <row r="988" s="3" customFormat="1" x14ac:dyDescent="0.3"/>
    <row r="989" s="3" customFormat="1" x14ac:dyDescent="0.3"/>
    <row r="990" s="3" customFormat="1" x14ac:dyDescent="0.3"/>
    <row r="991" s="3" customFormat="1" x14ac:dyDescent="0.3"/>
    <row r="992" s="3" customFormat="1" x14ac:dyDescent="0.3"/>
    <row r="993" s="3" customFormat="1" x14ac:dyDescent="0.3"/>
    <row r="994" s="3" customFormat="1" x14ac:dyDescent="0.3"/>
    <row r="995" s="3" customFormat="1" x14ac:dyDescent="0.3"/>
    <row r="996" s="3" customFormat="1" x14ac:dyDescent="0.3"/>
    <row r="997" s="3" customFormat="1" x14ac:dyDescent="0.3"/>
    <row r="998" s="3" customFormat="1" x14ac:dyDescent="0.3"/>
    <row r="999" s="3" customFormat="1" x14ac:dyDescent="0.3"/>
    <row r="1000" s="3" customFormat="1" x14ac:dyDescent="0.3"/>
    <row r="1001" s="3" customFormat="1" x14ac:dyDescent="0.3"/>
    <row r="1002" s="3" customFormat="1" x14ac:dyDescent="0.3"/>
    <row r="1003" s="3" customFormat="1" x14ac:dyDescent="0.3"/>
    <row r="1004" s="3" customFormat="1" x14ac:dyDescent="0.3"/>
    <row r="1005" s="3" customFormat="1" x14ac:dyDescent="0.3"/>
    <row r="1006" s="3" customFormat="1" x14ac:dyDescent="0.3"/>
    <row r="1007" s="3" customFormat="1" x14ac:dyDescent="0.3"/>
    <row r="1008" s="3" customFormat="1" x14ac:dyDescent="0.3"/>
    <row r="1009" s="3" customFormat="1" x14ac:dyDescent="0.3"/>
    <row r="1010" s="3" customFormat="1" x14ac:dyDescent="0.3"/>
    <row r="1011" s="3" customFormat="1" x14ac:dyDescent="0.3"/>
    <row r="1012" s="3" customFormat="1" x14ac:dyDescent="0.3"/>
    <row r="1013" s="3" customFormat="1" x14ac:dyDescent="0.3"/>
    <row r="1014" s="3" customFormat="1" x14ac:dyDescent="0.3"/>
    <row r="1015" s="3" customFormat="1" x14ac:dyDescent="0.3"/>
    <row r="1016" s="3" customFormat="1" x14ac:dyDescent="0.3"/>
    <row r="1017" s="3" customFormat="1" x14ac:dyDescent="0.3"/>
    <row r="1018" s="3" customFormat="1" x14ac:dyDescent="0.3"/>
    <row r="1019" s="3" customFormat="1" x14ac:dyDescent="0.3"/>
    <row r="1020" s="3" customFormat="1" x14ac:dyDescent="0.3"/>
    <row r="1021" s="3" customFormat="1" x14ac:dyDescent="0.3"/>
    <row r="1022" s="3" customFormat="1" x14ac:dyDescent="0.3"/>
    <row r="1023" s="3" customFormat="1" x14ac:dyDescent="0.3"/>
    <row r="1024" s="3" customFormat="1" x14ac:dyDescent="0.3"/>
    <row r="1025" s="3" customFormat="1" x14ac:dyDescent="0.3"/>
    <row r="1026" s="3" customFormat="1" x14ac:dyDescent="0.3"/>
    <row r="1027" s="3" customFormat="1" x14ac:dyDescent="0.3"/>
    <row r="1028" s="3" customFormat="1" x14ac:dyDescent="0.3"/>
    <row r="1029" s="3" customFormat="1" x14ac:dyDescent="0.3"/>
    <row r="1030" s="3" customFormat="1" x14ac:dyDescent="0.3"/>
    <row r="1031" s="3" customFormat="1" x14ac:dyDescent="0.3"/>
    <row r="1032" s="3" customFormat="1" x14ac:dyDescent="0.3"/>
    <row r="1033" s="3" customFormat="1" x14ac:dyDescent="0.3"/>
    <row r="1034" s="3" customFormat="1" x14ac:dyDescent="0.3"/>
    <row r="1035" s="3" customFormat="1" x14ac:dyDescent="0.3"/>
    <row r="1036" s="3" customFormat="1" x14ac:dyDescent="0.3"/>
    <row r="1037" s="3" customFormat="1" x14ac:dyDescent="0.3"/>
    <row r="1038" s="3" customFormat="1" x14ac:dyDescent="0.3"/>
    <row r="1039" s="3" customFormat="1" x14ac:dyDescent="0.3"/>
    <row r="1040" s="3" customFormat="1" x14ac:dyDescent="0.3"/>
    <row r="1041" s="3" customFormat="1" x14ac:dyDescent="0.3"/>
    <row r="1042" s="3" customFormat="1" x14ac:dyDescent="0.3"/>
    <row r="1043" s="3" customFormat="1" x14ac:dyDescent="0.3"/>
    <row r="1044" s="3" customFormat="1" x14ac:dyDescent="0.3"/>
    <row r="1045" s="3" customFormat="1" x14ac:dyDescent="0.3"/>
    <row r="1046" s="3" customFormat="1" x14ac:dyDescent="0.3"/>
    <row r="1047" s="3" customFormat="1" x14ac:dyDescent="0.3"/>
    <row r="1048" s="3" customFormat="1" x14ac:dyDescent="0.3"/>
    <row r="1049" s="3" customFormat="1" x14ac:dyDescent="0.3"/>
    <row r="1050" s="3" customFormat="1" x14ac:dyDescent="0.3"/>
    <row r="1051" s="3" customFormat="1" x14ac:dyDescent="0.3"/>
    <row r="1052" s="3" customFormat="1" x14ac:dyDescent="0.3"/>
    <row r="1053" s="3" customFormat="1" x14ac:dyDescent="0.3"/>
    <row r="1054" s="3" customFormat="1" x14ac:dyDescent="0.3"/>
    <row r="1055" s="3" customFormat="1" x14ac:dyDescent="0.3"/>
    <row r="1056" s="3" customFormat="1" x14ac:dyDescent="0.3"/>
    <row r="1057" spans="1:13" x14ac:dyDescent="0.3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</row>
    <row r="1058" spans="1:13" x14ac:dyDescent="0.3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</row>
    <row r="1059" spans="1:13" x14ac:dyDescent="0.3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</row>
  </sheetData>
  <mergeCells count="44">
    <mergeCell ref="A49:M52"/>
    <mergeCell ref="A54:M54"/>
    <mergeCell ref="A55:M55"/>
    <mergeCell ref="A56:M56"/>
    <mergeCell ref="A57:M57"/>
    <mergeCell ref="A1:M1"/>
    <mergeCell ref="A2:M2"/>
    <mergeCell ref="L3:M5"/>
    <mergeCell ref="A12:M13"/>
    <mergeCell ref="A14:M14"/>
    <mergeCell ref="D8:H8"/>
    <mergeCell ref="C21:D21"/>
    <mergeCell ref="J21:L21"/>
    <mergeCell ref="D3:H3"/>
    <mergeCell ref="D4:H4"/>
    <mergeCell ref="D5:H5"/>
    <mergeCell ref="D6:H6"/>
    <mergeCell ref="D7:H7"/>
    <mergeCell ref="J16:L16"/>
    <mergeCell ref="J47:L47"/>
    <mergeCell ref="C23:D23"/>
    <mergeCell ref="C16:D16"/>
    <mergeCell ref="A37:M37"/>
    <mergeCell ref="C39:D39"/>
    <mergeCell ref="J39:L39"/>
    <mergeCell ref="C41:D41"/>
    <mergeCell ref="J41:L41"/>
    <mergeCell ref="C43:D43"/>
    <mergeCell ref="J43:L43"/>
    <mergeCell ref="C45:D45"/>
    <mergeCell ref="J45:L45"/>
    <mergeCell ref="C47:D47"/>
    <mergeCell ref="C19:D19"/>
    <mergeCell ref="J19:L19"/>
    <mergeCell ref="J25:L25"/>
    <mergeCell ref="D28:H28"/>
    <mergeCell ref="A35:M36"/>
    <mergeCell ref="J23:L23"/>
    <mergeCell ref="C25:D25"/>
    <mergeCell ref="D33:H33"/>
    <mergeCell ref="D29:H29"/>
    <mergeCell ref="D30:H30"/>
    <mergeCell ref="D31:H31"/>
    <mergeCell ref="D32:H32"/>
  </mergeCells>
  <conditionalFormatting sqref="F16">
    <cfRule type="expression" dxfId="254" priority="99" stopIfTrue="1">
      <formula>E16="G"</formula>
    </cfRule>
    <cfRule type="expression" dxfId="253" priority="98" stopIfTrue="1">
      <formula>E16="E"</formula>
    </cfRule>
    <cfRule type="expression" dxfId="252" priority="97" stopIfTrue="1">
      <formula>E16="P"</formula>
    </cfRule>
  </conditionalFormatting>
  <conditionalFormatting sqref="F19">
    <cfRule type="expression" dxfId="251" priority="51" stopIfTrue="1">
      <formula>E19="G"</formula>
    </cfRule>
    <cfRule type="expression" dxfId="250" priority="50" stopIfTrue="1">
      <formula>E19="E"</formula>
    </cfRule>
    <cfRule type="expression" dxfId="249" priority="49" stopIfTrue="1">
      <formula>E19="P"</formula>
    </cfRule>
  </conditionalFormatting>
  <conditionalFormatting sqref="F21">
    <cfRule type="expression" dxfId="245" priority="48" stopIfTrue="1">
      <formula>E21="G"</formula>
    </cfRule>
    <cfRule type="expression" dxfId="244" priority="46" stopIfTrue="1">
      <formula>E21="P"</formula>
    </cfRule>
    <cfRule type="expression" dxfId="243" priority="47" stopIfTrue="1">
      <formula>E21="E"</formula>
    </cfRule>
  </conditionalFormatting>
  <conditionalFormatting sqref="F23">
    <cfRule type="expression" dxfId="242" priority="43" stopIfTrue="1">
      <formula>E23="P"</formula>
    </cfRule>
    <cfRule type="expression" dxfId="241" priority="44" stopIfTrue="1">
      <formula>E23="E"</formula>
    </cfRule>
    <cfRule type="expression" dxfId="240" priority="45" stopIfTrue="1">
      <formula>E23="G"</formula>
    </cfRule>
  </conditionalFormatting>
  <conditionalFormatting sqref="F24">
    <cfRule type="expression" dxfId="239" priority="148" stopIfTrue="1">
      <formula>E20="P"</formula>
    </cfRule>
    <cfRule type="expression" dxfId="238" priority="149" stopIfTrue="1">
      <formula>E20="E"</formula>
    </cfRule>
    <cfRule type="expression" dxfId="237" priority="150" stopIfTrue="1">
      <formula>E20="G"</formula>
    </cfRule>
  </conditionalFormatting>
  <conditionalFormatting sqref="F39">
    <cfRule type="expression" dxfId="230" priority="28" stopIfTrue="1">
      <formula>E39="P"</formula>
    </cfRule>
    <cfRule type="expression" dxfId="229" priority="29" stopIfTrue="1">
      <formula>E39="E"</formula>
    </cfRule>
    <cfRule type="expression" dxfId="228" priority="30" stopIfTrue="1">
      <formula>E39="G"</formula>
    </cfRule>
  </conditionalFormatting>
  <conditionalFormatting sqref="F41">
    <cfRule type="expression" dxfId="227" priority="7" stopIfTrue="1">
      <formula>E41="P"</formula>
    </cfRule>
    <cfRule type="expression" dxfId="226" priority="8" stopIfTrue="1">
      <formula>E41="E"</formula>
    </cfRule>
    <cfRule type="expression" dxfId="225" priority="9" stopIfTrue="1">
      <formula>E41="G"</formula>
    </cfRule>
  </conditionalFormatting>
  <conditionalFormatting sqref="F43">
    <cfRule type="expression" dxfId="221" priority="5" stopIfTrue="1">
      <formula>E43="E"</formula>
    </cfRule>
    <cfRule type="expression" dxfId="220" priority="4" stopIfTrue="1">
      <formula>E43="P"</formula>
    </cfRule>
    <cfRule type="expression" dxfId="219" priority="6" stopIfTrue="1">
      <formula>E43="G"</formula>
    </cfRule>
  </conditionalFormatting>
  <conditionalFormatting sqref="F45">
    <cfRule type="expression" dxfId="218" priority="2" stopIfTrue="1">
      <formula>E45="E"</formula>
    </cfRule>
    <cfRule type="expression" dxfId="217" priority="3" stopIfTrue="1">
      <formula>E45="G"</formula>
    </cfRule>
    <cfRule type="expression" dxfId="216" priority="1" stopIfTrue="1">
      <formula>E45="P"</formula>
    </cfRule>
  </conditionalFormatting>
  <conditionalFormatting sqref="F46">
    <cfRule type="expression" dxfId="215" priority="33" stopIfTrue="1">
      <formula>E42="G"</formula>
    </cfRule>
    <cfRule type="expression" dxfId="214" priority="31" stopIfTrue="1">
      <formula>E42="P"</formula>
    </cfRule>
    <cfRule type="expression" dxfId="213" priority="32" stopIfTrue="1">
      <formula>E42="E"</formula>
    </cfRule>
  </conditionalFormatting>
  <conditionalFormatting sqref="H16">
    <cfRule type="expression" dxfId="209" priority="94" stopIfTrue="1">
      <formula>I16="P"</formula>
    </cfRule>
    <cfRule type="expression" dxfId="208" priority="95" stopIfTrue="1">
      <formula>I16="E"</formula>
    </cfRule>
    <cfRule type="expression" dxfId="207" priority="96" stopIfTrue="1">
      <formula>I16="G"</formula>
    </cfRule>
  </conditionalFormatting>
  <conditionalFormatting sqref="H23">
    <cfRule type="expression" dxfId="200" priority="151" stopIfTrue="1">
      <formula>I19="P"</formula>
    </cfRule>
    <cfRule type="expression" dxfId="199" priority="152" stopIfTrue="1">
      <formula>I19="E"</formula>
    </cfRule>
    <cfRule type="expression" dxfId="198" priority="153" stopIfTrue="1">
      <formula>I19="G"</formula>
    </cfRule>
  </conditionalFormatting>
  <conditionalFormatting sqref="H24">
    <cfRule type="expression" dxfId="197" priority="66" stopIfTrue="1">
      <formula>I21="G"</formula>
    </cfRule>
    <cfRule type="expression" dxfId="196" priority="65" stopIfTrue="1">
      <formula>I21="E"</formula>
    </cfRule>
    <cfRule type="expression" dxfId="195" priority="64" stopIfTrue="1">
      <formula>I21="P"</formula>
    </cfRule>
  </conditionalFormatting>
  <conditionalFormatting sqref="H39">
    <cfRule type="expression" dxfId="188" priority="26" stopIfTrue="1">
      <formula>I39="E"</formula>
    </cfRule>
    <cfRule type="expression" dxfId="187" priority="25" stopIfTrue="1">
      <formula>I39="P"</formula>
    </cfRule>
    <cfRule type="expression" dxfId="186" priority="27" stopIfTrue="1">
      <formula>I39="G"</formula>
    </cfRule>
  </conditionalFormatting>
  <conditionalFormatting sqref="H45">
    <cfRule type="expression" dxfId="182" priority="35" stopIfTrue="1">
      <formula>I41="E"</formula>
    </cfRule>
    <cfRule type="expression" dxfId="181" priority="36" stopIfTrue="1">
      <formula>I41="G"</formula>
    </cfRule>
    <cfRule type="expression" dxfId="180" priority="34" stopIfTrue="1">
      <formula>I41="P"</formula>
    </cfRule>
  </conditionalFormatting>
  <conditionalFormatting sqref="H46">
    <cfRule type="expression" dxfId="179" priority="18" stopIfTrue="1">
      <formula>I43="G"</formula>
    </cfRule>
    <cfRule type="expression" dxfId="178" priority="17" stopIfTrue="1">
      <formula>I43="E"</formula>
    </cfRule>
    <cfRule type="expression" dxfId="177" priority="16" stopIfTrue="1">
      <formula>I43="P"</formula>
    </cfRule>
  </conditionalFormatting>
  <hyperlinks>
    <hyperlink ref="A56" r:id="rId1" display="mailto:soccermelgar@outlook.com" xr:uid="{00000000-0004-0000-0700-000000000000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scale="51" orientation="portrait" r:id="rId2"/>
  <rowBreaks count="1" manualBreakCount="1">
    <brk id="57" max="29" man="1"/>
  </rowBreaks>
  <colBreaks count="1" manualBreakCount="1">
    <brk id="14" max="1048575" man="1"/>
  </col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39" stopIfTrue="1" id="{8C673943-521E-4679-AE55-8D07E2EE1BBF}">
            <xm:f>'IMPRIMIR (C-D) 1-2.'!#REF!="G"</xm:f>
            <x14:dxf>
              <font>
                <color rgb="FF00B741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338" stopIfTrue="1" id="{43B88782-06CB-4AAB-ADE6-3AD7C135A09C}">
            <xm:f>'IMPRIMIR (C-D) 1-2.'!#REF!="E"</xm:f>
            <x14:dxf>
              <font>
                <color auto="1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337" stopIfTrue="1" id="{6533C454-203B-47F5-836F-5932AFE217A6}">
            <xm:f>'IMPRIMIR (C-D) 1-2.'!#REF!="P"</xm:f>
            <x14:dxf>
              <font>
                <color rgb="FFFF0000"/>
              </font>
              <fill>
                <patternFill patternType="solid">
                  <bgColor rgb="FFFFFFCC"/>
                </patternFill>
              </fill>
            </x14:dxf>
          </x14:cfRule>
          <xm:sqref>F20</xm:sqref>
        </x14:conditionalFormatting>
        <x14:conditionalFormatting xmlns:xm="http://schemas.microsoft.com/office/excel/2006/main">
          <x14:cfRule type="expression" priority="63" stopIfTrue="1" id="{7C179383-A6C4-4687-9B55-00832184F10A}">
            <xm:f>'IMPRIMIR (C-D) 1-2.'!E46="G"</xm:f>
            <x14:dxf>
              <font>
                <color rgb="FF00B741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62" stopIfTrue="1" id="{1006E0D9-2932-4B56-B283-55F78671FAA9}">
            <xm:f>'IMPRIMIR (C-D) 1-2.'!E46="E"</xm:f>
            <x14:dxf>
              <font>
                <color auto="1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61" stopIfTrue="1" id="{22A1035D-4FC6-43A0-8519-6E24BAB0C6DC}">
            <xm:f>'IMPRIMIR (C-D) 1-2.'!E46="P"</xm:f>
            <x14:dxf>
              <font>
                <color rgb="FFFF0000"/>
              </font>
              <fill>
                <patternFill patternType="solid">
                  <bgColor rgb="FFFFFFCC"/>
                </patternFill>
              </fill>
            </x14:dxf>
          </x14:cfRule>
          <xm:sqref>F25:F26</xm:sqref>
        </x14:conditionalFormatting>
        <x14:conditionalFormatting xmlns:xm="http://schemas.microsoft.com/office/excel/2006/main">
          <x14:cfRule type="expression" priority="366" stopIfTrue="1" id="{7C179383-A6C4-4687-9B55-00832184F10A}">
            <xm:f>'IMPRIMIR (C-D) 1-2.'!E47="G"</xm:f>
            <x14:dxf>
              <font>
                <color rgb="FF00B741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365" stopIfTrue="1" id="{1006E0D9-2932-4B56-B283-55F78671FAA9}">
            <xm:f>'IMPRIMIR (C-D) 1-2.'!E47="E"</xm:f>
            <x14:dxf>
              <font>
                <color auto="1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364" stopIfTrue="1" id="{22A1035D-4FC6-43A0-8519-6E24BAB0C6DC}">
            <xm:f>'IMPRIMIR (C-D) 1-2.'!E47="P"</xm:f>
            <x14:dxf>
              <font>
                <color rgb="FFFF0000"/>
              </font>
              <fill>
                <patternFill patternType="solid">
                  <bgColor rgb="FFFFFFCC"/>
                </patternFill>
              </fill>
            </x14:dxf>
          </x14:cfRule>
          <xm:sqref>F27</xm:sqref>
        </x14:conditionalFormatting>
        <x14:conditionalFormatting xmlns:xm="http://schemas.microsoft.com/office/excel/2006/main">
          <x14:cfRule type="expression" priority="24" stopIfTrue="1" id="{B99B2FAB-72C7-4760-B86F-4ADCB6B545B1}">
            <xm:f>'IMPRIMIR (C-D) 1-2.'!E61="G"</xm:f>
            <x14:dxf>
              <font>
                <color rgb="FF00B741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23" stopIfTrue="1" id="{F662B788-A108-48A4-AC07-A445A4EE9065}">
            <xm:f>'IMPRIMIR (C-D) 1-2.'!E61="E"</xm:f>
            <x14:dxf>
              <font>
                <color auto="1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22" stopIfTrue="1" id="{202261CB-9EAA-431A-89FA-A02F10FF4F29}">
            <xm:f>'IMPRIMIR (C-D) 1-2.'!E61="P"</xm:f>
            <x14:dxf>
              <font>
                <color rgb="FFFF0000"/>
              </font>
              <fill>
                <patternFill patternType="solid">
                  <bgColor rgb="FFFFFFCC"/>
                </patternFill>
              </fill>
            </x14:dxf>
          </x14:cfRule>
          <xm:sqref>F42</xm:sqref>
        </x14:conditionalFormatting>
        <x14:conditionalFormatting xmlns:xm="http://schemas.microsoft.com/office/excel/2006/main">
          <x14:cfRule type="expression" priority="14" stopIfTrue="1" id="{FDEDC709-9C4A-4308-B4A2-4395CD84E070}">
            <xm:f>'IMPRIMIR (C-D) 1-2.'!E64="E"</xm:f>
            <x14:dxf>
              <font>
                <color auto="1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15" stopIfTrue="1" id="{DEB8DD46-4B4A-48D6-8A40-14FF545C82D2}">
            <xm:f>'IMPRIMIR (C-D) 1-2.'!E64="G"</xm:f>
            <x14:dxf>
              <font>
                <color rgb="FF00B741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13" stopIfTrue="1" id="{CC8A6789-D211-4CF4-8F1B-B673F40BF2E3}">
            <xm:f>'IMPRIMIR (C-D) 1-2.'!E64="P"</xm:f>
            <x14:dxf>
              <font>
                <color rgb="FFFF0000"/>
              </font>
              <fill>
                <patternFill patternType="solid">
                  <bgColor rgb="FFFFFFCC"/>
                </patternFill>
              </fill>
            </x14:dxf>
          </x14:cfRule>
          <xm:sqref>F47</xm:sqref>
        </x14:conditionalFormatting>
        <x14:conditionalFormatting xmlns:xm="http://schemas.microsoft.com/office/excel/2006/main">
          <x14:cfRule type="expression" priority="70" stopIfTrue="1" id="{4C57AC0E-7669-4DF2-9444-83D735C972C3}">
            <xm:f>'IMPRIMIR (C-D) 1-2.'!I22="P"</xm:f>
            <x14:dxf>
              <font>
                <color rgb="FFFF0000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71" stopIfTrue="1" id="{11EA93CC-F161-4D06-8B26-7D49C75AF6F7}">
            <xm:f>'IMPRIMIR (C-D) 1-2.'!I22="E"</xm:f>
            <x14:dxf>
              <fill>
                <patternFill patternType="solid">
                  <bgColor rgb="FFFFFFCC"/>
                </patternFill>
              </fill>
            </x14:dxf>
          </x14:cfRule>
          <x14:cfRule type="expression" priority="72" stopIfTrue="1" id="{CA36245A-959E-43A9-A7BF-C9A06723683D}">
            <xm:f>'IMPRIMIR (C-D) 1-2.'!I22="G"</xm:f>
            <x14:dxf>
              <font>
                <color rgb="FF00B741"/>
              </font>
              <fill>
                <patternFill patternType="solid">
                  <bgColor rgb="FFFFFFCC"/>
                </patternFill>
              </fill>
            </x14:dxf>
          </x14:cfRule>
          <xm:sqref>H19 H21</xm:sqref>
        </x14:conditionalFormatting>
        <x14:conditionalFormatting xmlns:xm="http://schemas.microsoft.com/office/excel/2006/main">
          <x14:cfRule type="expression" priority="191" stopIfTrue="1" id="{11EA93CC-F161-4D06-8B26-7D49C75AF6F7}">
            <xm:f>'IMPRIMIR (C-D) 1-2.'!I45="E"</xm:f>
            <x14:dxf>
              <fill>
                <patternFill patternType="solid">
                  <bgColor rgb="FFFFFFCC"/>
                </patternFill>
              </fill>
            </x14:dxf>
          </x14:cfRule>
          <x14:cfRule type="expression" priority="190" stopIfTrue="1" id="{4C57AC0E-7669-4DF2-9444-83D735C972C3}">
            <xm:f>'IMPRIMIR (C-D) 1-2.'!I45="P"</xm:f>
            <x14:dxf>
              <font>
                <color rgb="FFFF0000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192" stopIfTrue="1" id="{CA36245A-959E-43A9-A7BF-C9A06723683D}">
            <xm:f>'IMPRIMIR (C-D) 1-2.'!I45="G"</xm:f>
            <x14:dxf>
              <font>
                <color rgb="FF00B741"/>
              </font>
              <fill>
                <patternFill patternType="solid">
                  <bgColor rgb="FFFFFFCC"/>
                </patternFill>
              </fill>
            </x14:dxf>
          </x14:cfRule>
          <xm:sqref>H20</xm:sqref>
        </x14:conditionalFormatting>
        <x14:conditionalFormatting xmlns:xm="http://schemas.microsoft.com/office/excel/2006/main">
          <x14:cfRule type="expression" priority="39" stopIfTrue="1" id="{5857CA1E-17F8-4B59-8161-C438F741CDB3}">
            <xm:f>'IMPRIMIR (C-D) 1-2.'!I46="G"</xm:f>
            <x14:dxf>
              <font>
                <color rgb="FF00B741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38" stopIfTrue="1" id="{0822BC0D-63F6-4954-B19E-9DAED97DB7B3}">
            <xm:f>'IMPRIMIR (C-D) 1-2.'!I46="E"</xm:f>
            <x14:dxf>
              <fill>
                <patternFill patternType="solid">
                  <bgColor rgb="FFFFFFCC"/>
                </patternFill>
              </fill>
            </x14:dxf>
          </x14:cfRule>
          <x14:cfRule type="expression" priority="37" stopIfTrue="1" id="{46B12F74-C366-4745-80CB-FEA318C23E68}">
            <xm:f>'IMPRIMIR (C-D) 1-2.'!I46="P"</xm:f>
            <x14:dxf>
              <font>
                <color rgb="FFFF0000"/>
              </font>
              <fill>
                <patternFill patternType="solid">
                  <bgColor rgb="FFFFFFCC"/>
                </patternFill>
              </fill>
            </x14:dxf>
          </x14:cfRule>
          <xm:sqref>H25:H26 H42</xm:sqref>
        </x14:conditionalFormatting>
        <x14:conditionalFormatting xmlns:xm="http://schemas.microsoft.com/office/excel/2006/main">
          <x14:cfRule type="expression" priority="376" stopIfTrue="1" id="{F79BE056-F69E-476B-A162-29C191692C30}">
            <xm:f>'IMPRIMIR (C-D) 1-2.'!I47="P"</xm:f>
            <x14:dxf>
              <font>
                <color rgb="FFFF0000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377" stopIfTrue="1" id="{025D32DC-143B-4175-84D8-0CA6796ED561}">
            <xm:f>'IMPRIMIR (C-D) 1-2.'!I47="E"</xm:f>
            <x14:dxf>
              <fill>
                <patternFill patternType="solid">
                  <bgColor rgb="FFFFFFCC"/>
                </patternFill>
              </fill>
            </x14:dxf>
          </x14:cfRule>
          <x14:cfRule type="expression" priority="378" stopIfTrue="1" id="{30761997-CCAC-49EE-8A5E-45206B103A89}">
            <xm:f>'IMPRIMIR (C-D) 1-2.'!I47="G"</xm:f>
            <x14:dxf>
              <font>
                <color rgb="FF00B741"/>
              </font>
              <fill>
                <patternFill patternType="solid">
                  <bgColor rgb="FFFFFFCC"/>
                </patternFill>
              </fill>
            </x14:dxf>
          </x14:cfRule>
          <xm:sqref>H27</xm:sqref>
        </x14:conditionalFormatting>
        <x14:conditionalFormatting xmlns:xm="http://schemas.microsoft.com/office/excel/2006/main">
          <x14:cfRule type="expression" priority="58" stopIfTrue="1" id="{F79BE056-F69E-476B-A162-29C191692C30}">
            <xm:f>'IMPRIMIR (C-D) 1-2.'!I60="P"</xm:f>
            <x14:dxf>
              <font>
                <color rgb="FFFF0000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59" stopIfTrue="1" id="{025D32DC-143B-4175-84D8-0CA6796ED561}">
            <xm:f>'IMPRIMIR (C-D) 1-2.'!I60="E"</xm:f>
            <x14:dxf>
              <fill>
                <patternFill patternType="solid">
                  <bgColor rgb="FFFFFFCC"/>
                </patternFill>
              </fill>
            </x14:dxf>
          </x14:cfRule>
          <x14:cfRule type="expression" priority="60" stopIfTrue="1" id="{30761997-CCAC-49EE-8A5E-45206B103A89}">
            <xm:f>'IMPRIMIR (C-D) 1-2.'!I60="G"</xm:f>
            <x14:dxf>
              <font>
                <color rgb="FF00B741"/>
              </font>
              <fill>
                <patternFill patternType="solid">
                  <bgColor rgb="FFFFFFCC"/>
                </patternFill>
              </fill>
            </x14:dxf>
          </x14:cfRule>
          <xm:sqref>H41 H43</xm:sqref>
        </x14:conditionalFormatting>
        <x14:conditionalFormatting xmlns:xm="http://schemas.microsoft.com/office/excel/2006/main">
          <x14:cfRule type="expression" priority="12" stopIfTrue="1" id="{484239C1-2766-4B6C-852A-2450F549A7B1}">
            <xm:f>'IMPRIMIR (C-D) 1-2.'!I64="G"</xm:f>
            <x14:dxf>
              <font>
                <color rgb="FF00B741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10" stopIfTrue="1" id="{0138FF6F-5FAE-4F65-B5BB-6FC9100C1C81}">
            <xm:f>'IMPRIMIR (C-D) 1-2.'!I64="P"</xm:f>
            <x14:dxf>
              <font>
                <color rgb="FFFF0000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11" stopIfTrue="1" id="{74396400-2F2A-466A-A7BF-19883E228F0C}">
            <xm:f>'IMPRIMIR (C-D) 1-2.'!I64="E"</xm:f>
            <x14:dxf>
              <fill>
                <patternFill patternType="solid">
                  <bgColor rgb="FFFFFFCC"/>
                </patternFill>
              </fill>
            </x14:dxf>
          </x14:cfRule>
          <xm:sqref>H47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D1072"/>
  <sheetViews>
    <sheetView view="pageBreakPreview" zoomScaleNormal="100" zoomScaleSheetLayoutView="100" workbookViewId="0">
      <selection activeCell="A2" sqref="A2:M2"/>
    </sheetView>
  </sheetViews>
  <sheetFormatPr baseColWidth="10" defaultRowHeight="14.4" x14ac:dyDescent="0.3"/>
  <cols>
    <col min="1" max="1" width="12.109375" customWidth="1"/>
    <col min="2" max="4" width="17.109375" customWidth="1"/>
    <col min="5" max="5" width="0" hidden="1" customWidth="1"/>
    <col min="6" max="6" width="5.6640625" customWidth="1"/>
    <col min="7" max="7" width="4.109375" customWidth="1"/>
    <col min="8" max="8" width="5.6640625" customWidth="1"/>
    <col min="9" max="9" width="17.109375" hidden="1" customWidth="1"/>
    <col min="10" max="10" width="17.109375" customWidth="1"/>
    <col min="11" max="11" width="0" hidden="1" customWidth="1"/>
    <col min="12" max="12" width="17.109375" customWidth="1"/>
    <col min="13" max="13" width="15.6640625" customWidth="1"/>
  </cols>
  <sheetData>
    <row r="1" spans="1:30" s="3" customFormat="1" ht="60" customHeight="1" x14ac:dyDescent="0.3">
      <c r="A1" s="427" t="e">
        <f>+'IMPRIMIR (A-B) 1-2'!A1:M1</f>
        <v>#VALUE!</v>
      </c>
      <c r="B1" s="427"/>
      <c r="C1" s="427"/>
      <c r="D1" s="427"/>
      <c r="E1" s="427"/>
      <c r="F1" s="427"/>
      <c r="G1" s="427"/>
      <c r="H1" s="427"/>
      <c r="I1" s="427"/>
      <c r="J1" s="427"/>
      <c r="K1" s="427"/>
      <c r="L1" s="427"/>
      <c r="M1" s="427"/>
    </row>
    <row r="2" spans="1:30" s="3" customFormat="1" ht="45" customHeight="1" thickBot="1" x14ac:dyDescent="0.35">
      <c r="A2" s="428" t="s">
        <v>5</v>
      </c>
      <c r="B2" s="428"/>
      <c r="C2" s="428"/>
      <c r="D2" s="428"/>
      <c r="E2" s="428"/>
      <c r="F2" s="428"/>
      <c r="G2" s="428"/>
      <c r="H2" s="428"/>
      <c r="I2" s="428"/>
      <c r="J2" s="428"/>
      <c r="K2" s="428"/>
      <c r="L2" s="428"/>
      <c r="M2" s="428"/>
    </row>
    <row r="3" spans="1:30" s="3" customFormat="1" ht="25.5" customHeight="1" thickBot="1" x14ac:dyDescent="0.35">
      <c r="D3" s="442" t="str">
        <f>+'GRUPOS PRE JUVENIL'!G6</f>
        <v>GRUPO B</v>
      </c>
      <c r="E3" s="443"/>
      <c r="F3" s="443"/>
      <c r="G3" s="443"/>
      <c r="H3" s="444"/>
      <c r="I3" s="102"/>
      <c r="J3" s="102"/>
      <c r="L3" s="429"/>
      <c r="M3" s="429"/>
    </row>
    <row r="4" spans="1:30" s="3" customFormat="1" ht="37.5" customHeight="1" thickBot="1" x14ac:dyDescent="0.35">
      <c r="D4" s="417" t="str">
        <f>+'GRUPOS PRE JUVENIL'!G7</f>
        <v>CLUB CAMPESTRE IBAGUE</v>
      </c>
      <c r="E4" s="418"/>
      <c r="F4" s="418"/>
      <c r="G4" s="418"/>
      <c r="H4" s="419"/>
      <c r="I4" s="103"/>
      <c r="J4" s="103"/>
      <c r="L4" s="429"/>
      <c r="M4" s="429"/>
    </row>
    <row r="5" spans="1:30" s="3" customFormat="1" ht="37.5" customHeight="1" thickBot="1" x14ac:dyDescent="0.35">
      <c r="D5" s="417" t="str">
        <f>+'GRUPOS PRE JUVENIL'!G8</f>
        <v>CENTAUROS DEL ARIARI</v>
      </c>
      <c r="E5" s="418"/>
      <c r="F5" s="418"/>
      <c r="G5" s="418"/>
      <c r="H5" s="419"/>
      <c r="I5" s="103"/>
      <c r="J5" s="103"/>
      <c r="L5" s="429"/>
      <c r="M5" s="429"/>
    </row>
    <row r="6" spans="1:30" s="3" customFormat="1" ht="37.5" customHeight="1" thickBot="1" x14ac:dyDescent="0.35">
      <c r="D6" s="417" t="str">
        <f>+'GRUPOS PRE JUVENIL'!G9</f>
        <v>ATHLETIC MELGAR</v>
      </c>
      <c r="E6" s="418"/>
      <c r="F6" s="418"/>
      <c r="G6" s="418"/>
      <c r="H6" s="419"/>
      <c r="I6" s="103"/>
      <c r="J6" s="103"/>
    </row>
    <row r="7" spans="1:30" s="3" customFormat="1" ht="38.25" customHeight="1" thickBot="1" x14ac:dyDescent="0.35">
      <c r="D7" s="417" t="str">
        <f>+'GRUPOS PRE JUVENIL'!I10</f>
        <v>FÚTBOL CLUB RENACER</v>
      </c>
      <c r="E7" s="418"/>
      <c r="F7" s="418"/>
      <c r="G7" s="418"/>
      <c r="H7" s="419"/>
      <c r="I7" s="103"/>
      <c r="J7" s="103"/>
    </row>
    <row r="8" spans="1:30" s="3" customFormat="1" ht="37.5" customHeight="1" x14ac:dyDescent="0.3">
      <c r="D8" s="417">
        <f>+'GRUPOS PRE JUVENIL'!I11</f>
        <v>0</v>
      </c>
      <c r="E8" s="418"/>
      <c r="F8" s="418"/>
      <c r="G8" s="418"/>
      <c r="H8" s="419"/>
      <c r="I8" s="103"/>
      <c r="J8" s="103"/>
    </row>
    <row r="9" spans="1:30" s="3" customFormat="1" ht="17.25" customHeight="1" x14ac:dyDescent="0.3"/>
    <row r="10" spans="1:30" s="3" customFormat="1" ht="24" customHeight="1" x14ac:dyDescent="0.55000000000000004">
      <c r="B10" s="65" t="str">
        <f>+'GRUPOS PRE JUVENIL'!D3</f>
        <v>NACIDOS 2016 2017</v>
      </c>
    </row>
    <row r="11" spans="1:30" s="3" customFormat="1" ht="21" x14ac:dyDescent="0.4">
      <c r="B11" s="80" t="str">
        <f>+'GRUPOS PRE JUVENIL'!D4</f>
        <v>SEPTIEMBRE 28 Y 29 DEL 2024</v>
      </c>
    </row>
    <row r="12" spans="1:30" s="3" customFormat="1" ht="37.5" customHeight="1" x14ac:dyDescent="0.3">
      <c r="A12" s="445" t="str">
        <f>+'GRUPOS PRE JUVENIL'!G6</f>
        <v>GRUPO B</v>
      </c>
      <c r="B12" s="445"/>
      <c r="C12" s="445"/>
      <c r="D12" s="445"/>
      <c r="E12" s="445"/>
      <c r="F12" s="445"/>
      <c r="G12" s="445"/>
      <c r="H12" s="445"/>
      <c r="I12" s="445"/>
      <c r="J12" s="445"/>
      <c r="K12" s="445"/>
      <c r="L12" s="445"/>
      <c r="M12" s="445"/>
    </row>
    <row r="13" spans="1:30" s="3" customFormat="1" ht="15" customHeight="1" x14ac:dyDescent="0.3">
      <c r="A13" s="446"/>
      <c r="B13" s="446"/>
      <c r="C13" s="446"/>
      <c r="D13" s="446"/>
      <c r="E13" s="446"/>
      <c r="F13" s="446"/>
      <c r="G13" s="446"/>
      <c r="H13" s="446"/>
      <c r="I13" s="446"/>
      <c r="J13" s="446"/>
      <c r="K13" s="446"/>
      <c r="L13" s="446"/>
      <c r="M13" s="446"/>
    </row>
    <row r="14" spans="1:30" ht="23.4" x14ac:dyDescent="0.3">
      <c r="A14" s="381" t="s">
        <v>50</v>
      </c>
      <c r="B14" s="439"/>
      <c r="C14" s="439"/>
      <c r="D14" s="439"/>
      <c r="E14" s="439"/>
      <c r="F14" s="439"/>
      <c r="G14" s="439"/>
      <c r="H14" s="439"/>
      <c r="I14" s="439"/>
      <c r="J14" s="439"/>
      <c r="K14" s="439"/>
      <c r="L14" s="439"/>
      <c r="M14" s="439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 spans="1:30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 spans="1:30" ht="30" customHeight="1" x14ac:dyDescent="0.3">
      <c r="A16" s="128">
        <f>+'GRUPO B'!B8</f>
        <v>0</v>
      </c>
      <c r="B16" s="129">
        <f>+'GRUPO B'!C8</f>
        <v>0</v>
      </c>
      <c r="C16" s="313" t="str">
        <f>+'GRUPO B'!E8</f>
        <v>BLUEMARTIN F.C .</v>
      </c>
      <c r="D16" s="313"/>
      <c r="E16" s="143" t="str">
        <f>IF(AND(F16&lt;&gt;"",H16&lt;&gt;""),IF(F16=H16,"E",IF(F16&gt;H16,"G","P")),"")</f>
        <v>E</v>
      </c>
      <c r="F16" s="151">
        <f>+'GRUPO B'!G8</f>
        <v>0</v>
      </c>
      <c r="G16" s="1" t="s">
        <v>14</v>
      </c>
      <c r="H16" s="151">
        <f>+'GRUPO B'!I8</f>
        <v>0</v>
      </c>
      <c r="I16" s="143" t="str">
        <f>IF(AND(H16&lt;&gt;"",F16&lt;&gt;""),IF(H16=F16,"E",IF(H16&gt;F16,"G","P")),"")</f>
        <v>E</v>
      </c>
      <c r="J16" s="155" t="str">
        <f>+'GRUPO B'!K8</f>
        <v>CENTAUROS DEL ARIARI</v>
      </c>
      <c r="K16" s="155"/>
      <c r="L16" s="155"/>
      <c r="M16" s="125">
        <f>+'GRUPO B'!M8</f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1:30" hidden="1" x14ac:dyDescent="0.3">
      <c r="G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 spans="1:30" ht="10.5" customHeight="1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 spans="1:30" ht="30" customHeight="1" x14ac:dyDescent="0.3">
      <c r="A19" s="144">
        <f>+'GRUPO B'!B11</f>
        <v>0</v>
      </c>
      <c r="B19" s="145">
        <f>+'GRUPO B'!C11</f>
        <v>0</v>
      </c>
      <c r="C19" s="438" t="str">
        <f>+'GRUPO B'!E11</f>
        <v>TEMPLO DEL FÚTBOL</v>
      </c>
      <c r="D19" s="438"/>
      <c r="E19" s="146" t="str">
        <f>IF(AND(F19&lt;&gt;"",H19&lt;&gt;""),IF(F19=H19,"E",IF(F19&gt;H19,"G","P")),"")</f>
        <v>E</v>
      </c>
      <c r="F19" s="151">
        <f>+'GRUPO B'!G11</f>
        <v>0</v>
      </c>
      <c r="G19" s="1" t="s">
        <v>14</v>
      </c>
      <c r="H19" s="151">
        <f>+'GRUPO B'!I11</f>
        <v>0</v>
      </c>
      <c r="I19" s="146" t="str">
        <f>IF(AND(H19&lt;&gt;"",F19&lt;&gt;""),IF(H19=F19,"E",IF(H19&gt;F19,"G","P")),"")</f>
        <v>E</v>
      </c>
      <c r="J19" s="438" t="str">
        <f>+'GRUPO B'!K11</f>
        <v>ATHLETIC MELGAR</v>
      </c>
      <c r="K19" s="438"/>
      <c r="L19" s="438"/>
      <c r="M19" s="147">
        <f>+'GRUPO B'!M11</f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1:30" s="3" customFormat="1" ht="10.5" customHeight="1" x14ac:dyDescent="0.3">
      <c r="A20" s="104"/>
      <c r="B20" s="130"/>
      <c r="C20" s="130"/>
      <c r="D20" s="130"/>
    </row>
    <row r="21" spans="1:30" s="3" customFormat="1" ht="30" customHeight="1" x14ac:dyDescent="0.3">
      <c r="A21" s="128">
        <f>+'GRUPO B'!B14</f>
        <v>0</v>
      </c>
      <c r="B21" s="129">
        <f>+'GRUPO B'!C14</f>
        <v>0</v>
      </c>
      <c r="C21" s="313" t="str">
        <f>+'GRUPO B'!E14</f>
        <v>CLUB REAL IBAGUE F.C</v>
      </c>
      <c r="D21" s="313"/>
      <c r="E21" s="143" t="str">
        <f>IF(AND(F21&lt;&gt;"",H21&lt;&gt;""),IF(F21=H21,"E",IF(F21&gt;H21,"G","P")),"")</f>
        <v>E</v>
      </c>
      <c r="F21" s="151">
        <f>+'GRUPO B'!G14</f>
        <v>0</v>
      </c>
      <c r="G21" s="1" t="s">
        <v>14</v>
      </c>
      <c r="H21" s="151">
        <f>+'GRUPO B'!I14</f>
        <v>0</v>
      </c>
      <c r="I21" s="143" t="str">
        <f>IF(AND(H21&lt;&gt;"",F21&lt;&gt;""),IF(H21=F21,"E",IF(H21&gt;F21,"G","P")),"")</f>
        <v>E</v>
      </c>
      <c r="J21" s="313" t="str">
        <f>+'GRUPO B'!K14</f>
        <v>CLUB CAMPESTRE IBAGUE</v>
      </c>
      <c r="K21" s="313"/>
      <c r="L21" s="313"/>
      <c r="M21" s="125">
        <f>+'GRUPO B'!M14</f>
        <v>0</v>
      </c>
    </row>
    <row r="22" spans="1:30" s="3" customFormat="1" ht="10.5" customHeight="1" x14ac:dyDescent="0.3">
      <c r="A22" s="104"/>
      <c r="B22" s="130"/>
      <c r="C22" s="130"/>
      <c r="D22" s="130"/>
    </row>
    <row r="23" spans="1:30" s="3" customFormat="1" ht="30" customHeight="1" x14ac:dyDescent="0.3">
      <c r="A23" s="144">
        <f>+'GRUPO B'!B17</f>
        <v>42813</v>
      </c>
      <c r="B23" s="145" t="str">
        <f>+'GRUPO B'!C17</f>
        <v>01:20. p.m.</v>
      </c>
      <c r="C23" s="438" t="str">
        <f>+'GRUPO B'!E17</f>
        <v>CLUB CAMPESTRE IBAGUE</v>
      </c>
      <c r="D23" s="438"/>
      <c r="E23" s="146" t="str">
        <f>IF(AND(F23&lt;&gt;"",H23&lt;&gt;""),IF(F23=H23,"E",IF(F23&gt;H23,"G","P")),"")</f>
        <v>E</v>
      </c>
      <c r="F23" s="151">
        <f>+'GRUPO B'!G17</f>
        <v>1</v>
      </c>
      <c r="G23" s="1" t="s">
        <v>14</v>
      </c>
      <c r="H23" s="151">
        <f>+'GRUPO B'!I17</f>
        <v>1</v>
      </c>
      <c r="I23" s="146" t="str">
        <f>IF(AND(H23&lt;&gt;"",F23&lt;&gt;""),IF(H23=F23,"E",IF(H23&gt;F23,"G","P")),"")</f>
        <v>E</v>
      </c>
      <c r="J23" s="438" t="str">
        <f>+'GRUPO B'!K17</f>
        <v>CENTAUROS DEL ARIARI</v>
      </c>
      <c r="K23" s="438"/>
      <c r="L23" s="438"/>
      <c r="M23" s="147" t="str">
        <f>+'GRUPO B'!M17</f>
        <v>CANCHA 1 C</v>
      </c>
    </row>
    <row r="24" spans="1:30" s="3" customFormat="1" ht="10.5" customHeight="1" x14ac:dyDescent="0.3">
      <c r="A24" s="104"/>
      <c r="B24" s="130"/>
      <c r="C24" s="130"/>
      <c r="D24" s="130"/>
    </row>
    <row r="25" spans="1:30" s="3" customFormat="1" ht="30" customHeight="1" x14ac:dyDescent="0.3">
      <c r="A25" s="128">
        <f>+'GRUPO B'!B20</f>
        <v>42813</v>
      </c>
      <c r="B25" s="129" t="str">
        <f>+'GRUPO B'!C20</f>
        <v>08:40. a.m.</v>
      </c>
      <c r="C25" s="313" t="str">
        <f>+'GRUPO B'!E20</f>
        <v>CLUB REAL IBAGUE F.C</v>
      </c>
      <c r="D25" s="313"/>
      <c r="E25" s="143" t="str">
        <f>IF(AND(F25&lt;&gt;"",H25&lt;&gt;""),IF(F25=H25,"E",IF(F25&gt;H25,"G","P")),"")</f>
        <v>P</v>
      </c>
      <c r="F25" s="151">
        <f>+'GRUPO B'!G20</f>
        <v>0</v>
      </c>
      <c r="G25" s="1" t="s">
        <v>14</v>
      </c>
      <c r="H25" s="151">
        <f>+'GRUPO B'!I20</f>
        <v>3</v>
      </c>
      <c r="I25" s="143" t="str">
        <f>IF(AND(H25&lt;&gt;"",F25&lt;&gt;""),IF(H25=F25,"E",IF(H25&gt;F25,"G","P")),"")</f>
        <v>G</v>
      </c>
      <c r="J25" s="313" t="str">
        <f>+'GRUPO B'!K20</f>
        <v>ATHLETIC MELGAR</v>
      </c>
      <c r="K25" s="313"/>
      <c r="L25" s="313"/>
      <c r="M25" s="125" t="str">
        <f>+'GRUPO B'!M20</f>
        <v>CANCHA 1 A</v>
      </c>
    </row>
    <row r="26" spans="1:30" s="3" customFormat="1" ht="21" customHeight="1" x14ac:dyDescent="0.3">
      <c r="A26" s="131"/>
      <c r="B26" s="132"/>
      <c r="C26" s="133"/>
      <c r="D26" s="133"/>
      <c r="E26" s="134"/>
      <c r="F26" s="135"/>
      <c r="G26" s="1"/>
      <c r="H26" s="135"/>
      <c r="I26" s="134"/>
      <c r="J26" s="133"/>
      <c r="K26" s="133"/>
      <c r="L26" s="133"/>
      <c r="M26" s="136"/>
    </row>
    <row r="27" spans="1:30" s="3" customFormat="1" ht="19.5" customHeight="1" thickBot="1" x14ac:dyDescent="0.35">
      <c r="A27" s="131"/>
      <c r="B27" s="132"/>
      <c r="C27" s="133"/>
      <c r="D27" s="133"/>
      <c r="E27" s="134"/>
      <c r="F27" s="135"/>
      <c r="G27" s="1"/>
      <c r="H27" s="135"/>
      <c r="I27" s="134"/>
      <c r="J27" s="133"/>
      <c r="K27" s="133"/>
      <c r="L27" s="133"/>
      <c r="M27" s="136"/>
    </row>
    <row r="28" spans="1:30" s="3" customFormat="1" ht="25.5" customHeight="1" thickBot="1" x14ac:dyDescent="0.35">
      <c r="A28" s="131"/>
      <c r="B28" s="132"/>
      <c r="C28" s="133"/>
      <c r="D28" s="447">
        <f>+'GRUPOS PRE JUVENIL'!K6</f>
        <v>0</v>
      </c>
      <c r="E28" s="448"/>
      <c r="F28" s="448"/>
      <c r="G28" s="448"/>
      <c r="H28" s="449"/>
    </row>
    <row r="29" spans="1:30" s="3" customFormat="1" ht="37.5" customHeight="1" thickBot="1" x14ac:dyDescent="0.35">
      <c r="A29" s="131"/>
      <c r="B29" s="132"/>
      <c r="C29" s="133"/>
      <c r="D29" s="417">
        <f>+'GRUPOS PRE JUVENIL'!K7</f>
        <v>0</v>
      </c>
      <c r="E29" s="418"/>
      <c r="F29" s="418"/>
      <c r="G29" s="418"/>
      <c r="H29" s="419"/>
    </row>
    <row r="30" spans="1:30" s="3" customFormat="1" ht="37.5" customHeight="1" thickBot="1" x14ac:dyDescent="0.35">
      <c r="A30" s="131"/>
      <c r="B30" s="132"/>
      <c r="C30" s="133"/>
      <c r="D30" s="417">
        <f>+'GRUPOS PRE JUVENIL'!K8</f>
        <v>0</v>
      </c>
      <c r="E30" s="418"/>
      <c r="F30" s="418"/>
      <c r="G30" s="418"/>
      <c r="H30" s="419"/>
    </row>
    <row r="31" spans="1:30" s="3" customFormat="1" ht="37.5" customHeight="1" thickBot="1" x14ac:dyDescent="0.35">
      <c r="A31" s="131"/>
      <c r="B31" s="132"/>
      <c r="C31" s="133"/>
      <c r="D31" s="417" t="e">
        <f>+'GRUPOS PRE JUVENIL'!#REF!</f>
        <v>#REF!</v>
      </c>
      <c r="E31" s="418"/>
      <c r="F31" s="418"/>
      <c r="G31" s="418"/>
      <c r="H31" s="419"/>
    </row>
    <row r="32" spans="1:30" s="3" customFormat="1" ht="37.5" customHeight="1" thickBot="1" x14ac:dyDescent="0.35">
      <c r="A32" s="131"/>
      <c r="B32" s="132"/>
      <c r="C32" s="133"/>
      <c r="D32" s="417">
        <f>+'GRUPOS PRE JUVENIL'!K10</f>
        <v>0</v>
      </c>
      <c r="E32" s="418"/>
      <c r="F32" s="418"/>
      <c r="G32" s="418"/>
      <c r="H32" s="419"/>
    </row>
    <row r="33" spans="1:30" s="3" customFormat="1" ht="37.5" customHeight="1" x14ac:dyDescent="0.3">
      <c r="A33" s="131"/>
      <c r="B33" s="132"/>
      <c r="C33" s="133"/>
      <c r="D33" s="417">
        <f>+'GRUPOS PRE JUVENIL'!K11</f>
        <v>0</v>
      </c>
      <c r="E33" s="418"/>
      <c r="F33" s="418"/>
      <c r="G33" s="418"/>
      <c r="H33" s="419"/>
    </row>
    <row r="34" spans="1:30" s="3" customFormat="1" ht="15" customHeight="1" x14ac:dyDescent="0.3">
      <c r="A34" s="131"/>
      <c r="B34" s="132"/>
      <c r="C34" s="133"/>
      <c r="D34" s="150"/>
      <c r="E34" s="150"/>
      <c r="F34" s="150"/>
      <c r="G34" s="150"/>
      <c r="H34" s="150"/>
    </row>
    <row r="35" spans="1:30" s="3" customFormat="1" ht="37.5" customHeight="1" x14ac:dyDescent="0.3">
      <c r="A35" s="440">
        <f>+'GRUPOS PRE JUVENIL'!K6</f>
        <v>0</v>
      </c>
      <c r="B35" s="440"/>
      <c r="C35" s="440"/>
      <c r="D35" s="440"/>
      <c r="E35" s="440"/>
      <c r="F35" s="440"/>
      <c r="G35" s="440"/>
      <c r="H35" s="440"/>
      <c r="I35" s="440"/>
      <c r="J35" s="440"/>
      <c r="K35" s="440"/>
      <c r="L35" s="440"/>
      <c r="M35" s="440"/>
    </row>
    <row r="36" spans="1:30" s="3" customFormat="1" ht="15" customHeight="1" x14ac:dyDescent="0.3">
      <c r="A36" s="441"/>
      <c r="B36" s="441"/>
      <c r="C36" s="441"/>
      <c r="D36" s="441"/>
      <c r="E36" s="441"/>
      <c r="F36" s="441"/>
      <c r="G36" s="441"/>
      <c r="H36" s="441"/>
      <c r="I36" s="441"/>
      <c r="J36" s="441"/>
      <c r="K36" s="441"/>
      <c r="L36" s="441"/>
      <c r="M36" s="441"/>
    </row>
    <row r="37" spans="1:30" ht="23.4" x14ac:dyDescent="0.3">
      <c r="A37" s="381" t="s">
        <v>50</v>
      </c>
      <c r="B37" s="439"/>
      <c r="C37" s="439"/>
      <c r="D37" s="439"/>
      <c r="E37" s="439"/>
      <c r="F37" s="439"/>
      <c r="G37" s="439"/>
      <c r="H37" s="439"/>
      <c r="I37" s="439"/>
      <c r="J37" s="439"/>
      <c r="K37" s="439"/>
      <c r="L37" s="439"/>
      <c r="M37" s="439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 spans="1:30" ht="10.5" customHeigh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 spans="1:30" ht="30" customHeight="1" x14ac:dyDescent="0.3">
      <c r="A39" s="144" t="e">
        <f>+#REF!</f>
        <v>#REF!</v>
      </c>
      <c r="B39" s="145" t="e">
        <f>+#REF!</f>
        <v>#REF!</v>
      </c>
      <c r="C39" s="438" t="e">
        <f>+#REF!</f>
        <v>#REF!</v>
      </c>
      <c r="D39" s="438"/>
      <c r="E39" s="124" t="e">
        <f>IF(AND(F39&lt;&gt;"",H39&lt;&gt;""),IF(F39=H39,"E",IF(F39&gt;H39,"G","P")),"")</f>
        <v>#REF!</v>
      </c>
      <c r="F39" s="151" t="e">
        <f>+#REF!</f>
        <v>#REF!</v>
      </c>
      <c r="G39" s="1" t="s">
        <v>14</v>
      </c>
      <c r="H39" s="151" t="e">
        <f>+#REF!</f>
        <v>#REF!</v>
      </c>
      <c r="I39" s="124" t="e">
        <f>IF(AND(H39&lt;&gt;"",F39&lt;&gt;""),IF(H39=F39,"E",IF(H39&gt;F39,"G","P")),"")</f>
        <v>#REF!</v>
      </c>
      <c r="J39" s="438" t="e">
        <f>+#REF!</f>
        <v>#REF!</v>
      </c>
      <c r="K39" s="438"/>
      <c r="L39" s="438"/>
      <c r="M39" s="147" t="e">
        <f>+#REF!</f>
        <v>#REF!</v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1:30" hidden="1" x14ac:dyDescent="0.3">
      <c r="G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1:30" ht="10.5" customHeigh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 spans="1:30" ht="30" customHeight="1" x14ac:dyDescent="0.3">
      <c r="A42" s="128" t="e">
        <f>+#REF!</f>
        <v>#REF!</v>
      </c>
      <c r="B42" s="129" t="e">
        <f>+#REF!</f>
        <v>#REF!</v>
      </c>
      <c r="C42" s="313" t="e">
        <f>+#REF!</f>
        <v>#REF!</v>
      </c>
      <c r="D42" s="313"/>
      <c r="E42" s="124" t="e">
        <f>IF(AND(F42&lt;&gt;"",H42&lt;&gt;""),IF(F42=H42,"E",IF(F42&gt;H42,"G","P")),"")</f>
        <v>#REF!</v>
      </c>
      <c r="F42" s="151" t="e">
        <f>+#REF!</f>
        <v>#REF!</v>
      </c>
      <c r="G42" s="1" t="s">
        <v>14</v>
      </c>
      <c r="H42" s="151" t="e">
        <f>+#REF!</f>
        <v>#REF!</v>
      </c>
      <c r="I42" s="124" t="e">
        <f>IF(AND(H42&lt;&gt;"",F42&lt;&gt;""),IF(H42=F42,"E",IF(H42&gt;F42,"G","P")),"")</f>
        <v>#REF!</v>
      </c>
      <c r="J42" s="313" t="e">
        <f>+#REF!</f>
        <v>#REF!</v>
      </c>
      <c r="K42" s="313"/>
      <c r="L42" s="313"/>
      <c r="M42" s="125" t="e">
        <f>+#REF!</f>
        <v>#REF!</v>
      </c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 spans="1:30" s="3" customFormat="1" ht="10.5" customHeight="1" x14ac:dyDescent="0.3">
      <c r="A43" s="104"/>
      <c r="B43" s="130"/>
      <c r="C43" s="130"/>
      <c r="D43" s="130"/>
    </row>
    <row r="44" spans="1:30" s="3" customFormat="1" ht="30" customHeight="1" x14ac:dyDescent="0.3">
      <c r="A44" s="144" t="e">
        <f>+#REF!</f>
        <v>#REF!</v>
      </c>
      <c r="B44" s="145" t="e">
        <f>+#REF!</f>
        <v>#REF!</v>
      </c>
      <c r="C44" s="438" t="e">
        <f>+#REF!</f>
        <v>#REF!</v>
      </c>
      <c r="D44" s="438"/>
      <c r="E44" s="124" t="e">
        <f>IF(AND(F44&lt;&gt;"",H44&lt;&gt;""),IF(F44=H44,"E",IF(F44&gt;H44,"G","P")),"")</f>
        <v>#REF!</v>
      </c>
      <c r="F44" s="151" t="e">
        <f>+#REF!</f>
        <v>#REF!</v>
      </c>
      <c r="G44" s="1" t="s">
        <v>14</v>
      </c>
      <c r="H44" s="151" t="e">
        <f>+#REF!</f>
        <v>#REF!</v>
      </c>
      <c r="I44" s="124" t="e">
        <f>IF(AND(H44&lt;&gt;"",F44&lt;&gt;""),IF(H44=F44,"E",IF(H44&gt;F44,"G","P")),"")</f>
        <v>#REF!</v>
      </c>
      <c r="J44" s="438" t="e">
        <f>+#REF!</f>
        <v>#REF!</v>
      </c>
      <c r="K44" s="438"/>
      <c r="L44" s="438"/>
      <c r="M44" s="147" t="e">
        <f>+#REF!</f>
        <v>#REF!</v>
      </c>
    </row>
    <row r="45" spans="1:30" s="3" customFormat="1" ht="10.5" customHeight="1" x14ac:dyDescent="0.3">
      <c r="A45" s="104"/>
      <c r="B45" s="130"/>
      <c r="C45" s="130"/>
      <c r="D45" s="130"/>
    </row>
    <row r="46" spans="1:30" s="3" customFormat="1" ht="30" customHeight="1" x14ac:dyDescent="0.3">
      <c r="A46" s="128" t="e">
        <f>+#REF!</f>
        <v>#REF!</v>
      </c>
      <c r="B46" s="129" t="e">
        <f>+#REF!</f>
        <v>#REF!</v>
      </c>
      <c r="C46" s="313" t="e">
        <f>+#REF!</f>
        <v>#REF!</v>
      </c>
      <c r="D46" s="313"/>
      <c r="E46" s="124" t="e">
        <f>IF(AND(F46&lt;&gt;"",H46&lt;&gt;""),IF(F46=H46,"E",IF(F46&gt;H46,"G","P")),"")</f>
        <v>#REF!</v>
      </c>
      <c r="F46" s="151" t="e">
        <f>+#REF!</f>
        <v>#REF!</v>
      </c>
      <c r="G46" s="1" t="s">
        <v>14</v>
      </c>
      <c r="H46" s="151" t="e">
        <f>+#REF!</f>
        <v>#REF!</v>
      </c>
      <c r="I46" s="124" t="e">
        <f>IF(AND(H46&lt;&gt;"",F46&lt;&gt;""),IF(H46=F46,"E",IF(H46&gt;F46,"G","P")),"")</f>
        <v>#REF!</v>
      </c>
      <c r="J46" s="313" t="e">
        <f>+#REF!</f>
        <v>#REF!</v>
      </c>
      <c r="K46" s="313"/>
      <c r="L46" s="313"/>
      <c r="M46" s="125" t="e">
        <f>+#REF!</f>
        <v>#REF!</v>
      </c>
    </row>
    <row r="47" spans="1:30" s="3" customFormat="1" ht="10.5" customHeight="1" x14ac:dyDescent="0.3">
      <c r="A47" s="104"/>
      <c r="B47" s="130"/>
      <c r="C47" s="130"/>
      <c r="D47" s="130"/>
    </row>
    <row r="48" spans="1:30" s="3" customFormat="1" ht="30" customHeight="1" x14ac:dyDescent="0.3">
      <c r="A48" s="144" t="e">
        <f>+#REF!</f>
        <v>#REF!</v>
      </c>
      <c r="B48" s="145" t="e">
        <f>+#REF!</f>
        <v>#REF!</v>
      </c>
      <c r="C48" s="438" t="e">
        <f>+#REF!</f>
        <v>#REF!</v>
      </c>
      <c r="D48" s="438"/>
      <c r="E48" s="124" t="e">
        <f>IF(AND(F48&lt;&gt;"",H48&lt;&gt;""),IF(F48=H48,"E",IF(F48&gt;H48,"G","P")),"")</f>
        <v>#REF!</v>
      </c>
      <c r="F48" s="151" t="e">
        <f>+#REF!</f>
        <v>#REF!</v>
      </c>
      <c r="G48" s="1" t="s">
        <v>14</v>
      </c>
      <c r="H48" s="151" t="e">
        <f>+#REF!</f>
        <v>#REF!</v>
      </c>
      <c r="I48" s="124" t="e">
        <f>IF(AND(H48&lt;&gt;"",F48&lt;&gt;""),IF(H48=F48,"E",IF(H48&gt;F48,"G","P")),"")</f>
        <v>#REF!</v>
      </c>
      <c r="J48" s="438" t="e">
        <f>+#REF!</f>
        <v>#REF!</v>
      </c>
      <c r="K48" s="438"/>
      <c r="L48" s="438"/>
      <c r="M48" s="147" t="e">
        <f>+#REF!</f>
        <v>#REF!</v>
      </c>
    </row>
    <row r="49" spans="1:13" s="3" customFormat="1" ht="15.6" x14ac:dyDescent="0.3">
      <c r="A49" s="116"/>
      <c r="B49" s="116"/>
      <c r="C49" s="116"/>
      <c r="D49" s="116"/>
      <c r="E49" s="116"/>
      <c r="F49" s="116"/>
      <c r="G49" s="116"/>
      <c r="H49" s="116"/>
      <c r="I49" s="116"/>
      <c r="J49" s="116"/>
      <c r="K49" s="116"/>
      <c r="L49" s="116"/>
      <c r="M49" s="116"/>
    </row>
    <row r="50" spans="1:13" s="3" customFormat="1" x14ac:dyDescent="0.3">
      <c r="A50" s="435" t="s">
        <v>44</v>
      </c>
      <c r="B50" s="435"/>
      <c r="C50" s="435"/>
      <c r="D50" s="435"/>
      <c r="E50" s="435"/>
      <c r="F50" s="435"/>
      <c r="G50" s="435"/>
      <c r="H50" s="435"/>
      <c r="I50" s="435"/>
      <c r="J50" s="435"/>
      <c r="K50" s="435"/>
      <c r="L50" s="435"/>
      <c r="M50" s="435"/>
    </row>
    <row r="51" spans="1:13" s="3" customFormat="1" x14ac:dyDescent="0.3">
      <c r="A51" s="435"/>
      <c r="B51" s="435"/>
      <c r="C51" s="435"/>
      <c r="D51" s="435"/>
      <c r="E51" s="435"/>
      <c r="F51" s="435"/>
      <c r="G51" s="435"/>
      <c r="H51" s="435"/>
      <c r="I51" s="435"/>
      <c r="J51" s="435"/>
      <c r="K51" s="435"/>
      <c r="L51" s="435"/>
      <c r="M51" s="435"/>
    </row>
    <row r="52" spans="1:13" s="3" customFormat="1" x14ac:dyDescent="0.3">
      <c r="A52" s="435"/>
      <c r="B52" s="435"/>
      <c r="C52" s="435"/>
      <c r="D52" s="435"/>
      <c r="E52" s="435"/>
      <c r="F52" s="435"/>
      <c r="G52" s="435"/>
      <c r="H52" s="435"/>
      <c r="I52" s="435"/>
      <c r="J52" s="435"/>
      <c r="K52" s="435"/>
      <c r="L52" s="435"/>
      <c r="M52" s="435"/>
    </row>
    <row r="53" spans="1:13" s="3" customFormat="1" x14ac:dyDescent="0.3">
      <c r="A53" s="435"/>
      <c r="B53" s="435"/>
      <c r="C53" s="435"/>
      <c r="D53" s="435"/>
      <c r="E53" s="435"/>
      <c r="F53" s="435"/>
      <c r="G53" s="435"/>
      <c r="H53" s="435"/>
      <c r="I53" s="435"/>
      <c r="J53" s="435"/>
      <c r="K53" s="435"/>
      <c r="L53" s="435"/>
      <c r="M53" s="435"/>
    </row>
    <row r="54" spans="1:13" s="3" customFormat="1" ht="15.6" x14ac:dyDescent="0.3">
      <c r="A54" s="126"/>
      <c r="B54" s="126"/>
      <c r="C54" s="126"/>
      <c r="D54" s="126"/>
      <c r="E54" s="126"/>
      <c r="F54" s="126"/>
      <c r="G54" s="126"/>
      <c r="H54" s="126"/>
      <c r="I54" s="126"/>
      <c r="J54" s="126"/>
      <c r="K54" s="126"/>
      <c r="L54" s="126"/>
      <c r="M54" s="126"/>
    </row>
    <row r="55" spans="1:13" s="3" customFormat="1" x14ac:dyDescent="0.3">
      <c r="A55" s="436" t="s">
        <v>27</v>
      </c>
      <c r="B55" s="436"/>
      <c r="C55" s="436"/>
      <c r="D55" s="436"/>
      <c r="E55" s="436"/>
      <c r="F55" s="436"/>
      <c r="G55" s="436"/>
      <c r="H55" s="436"/>
      <c r="I55" s="436"/>
      <c r="J55" s="436"/>
      <c r="K55" s="436"/>
      <c r="L55" s="436"/>
      <c r="M55" s="436"/>
    </row>
    <row r="56" spans="1:13" s="3" customFormat="1" x14ac:dyDescent="0.3">
      <c r="A56" s="436" t="s">
        <v>28</v>
      </c>
      <c r="B56" s="436"/>
      <c r="C56" s="436"/>
      <c r="D56" s="436"/>
      <c r="E56" s="436"/>
      <c r="F56" s="436"/>
      <c r="G56" s="436"/>
      <c r="H56" s="436"/>
      <c r="I56" s="436"/>
      <c r="J56" s="436"/>
      <c r="K56" s="436"/>
      <c r="L56" s="436"/>
      <c r="M56" s="436"/>
    </row>
    <row r="57" spans="1:13" s="3" customFormat="1" x14ac:dyDescent="0.3">
      <c r="A57" s="437" t="s">
        <v>29</v>
      </c>
      <c r="B57" s="437"/>
      <c r="C57" s="437"/>
      <c r="D57" s="437"/>
      <c r="E57" s="437"/>
      <c r="F57" s="437"/>
      <c r="G57" s="437"/>
      <c r="H57" s="437"/>
      <c r="I57" s="437"/>
      <c r="J57" s="437"/>
      <c r="K57" s="437"/>
      <c r="L57" s="437"/>
      <c r="M57" s="437"/>
    </row>
    <row r="58" spans="1:13" s="3" customFormat="1" x14ac:dyDescent="0.3">
      <c r="A58" s="436" t="s">
        <v>30</v>
      </c>
      <c r="B58" s="436"/>
      <c r="C58" s="436"/>
      <c r="D58" s="436"/>
      <c r="E58" s="436"/>
      <c r="F58" s="436"/>
      <c r="G58" s="436"/>
      <c r="H58" s="436"/>
      <c r="I58" s="436"/>
      <c r="J58" s="436"/>
      <c r="K58" s="436"/>
      <c r="L58" s="436"/>
      <c r="M58" s="436"/>
    </row>
    <row r="59" spans="1:13" s="3" customFormat="1" x14ac:dyDescent="0.3"/>
    <row r="60" spans="1:13" s="3" customFormat="1" x14ac:dyDescent="0.3"/>
    <row r="61" spans="1:13" s="3" customFormat="1" x14ac:dyDescent="0.3"/>
    <row r="62" spans="1:13" s="3" customFormat="1" x14ac:dyDescent="0.3"/>
    <row r="63" spans="1:13" s="3" customFormat="1" x14ac:dyDescent="0.3"/>
    <row r="64" spans="1:13" s="3" customFormat="1" x14ac:dyDescent="0.3"/>
    <row r="65" s="3" customFormat="1" x14ac:dyDescent="0.3"/>
    <row r="66" s="3" customFormat="1" x14ac:dyDescent="0.3"/>
    <row r="67" s="3" customFormat="1" x14ac:dyDescent="0.3"/>
    <row r="68" s="3" customFormat="1" x14ac:dyDescent="0.3"/>
    <row r="69" s="3" customFormat="1" x14ac:dyDescent="0.3"/>
    <row r="70" s="3" customFormat="1" x14ac:dyDescent="0.3"/>
    <row r="71" s="3" customFormat="1" x14ac:dyDescent="0.3"/>
    <row r="72" s="3" customFormat="1" x14ac:dyDescent="0.3"/>
    <row r="73" s="3" customFormat="1" x14ac:dyDescent="0.3"/>
    <row r="74" s="3" customFormat="1" x14ac:dyDescent="0.3"/>
    <row r="75" s="3" customFormat="1" x14ac:dyDescent="0.3"/>
    <row r="76" s="3" customFormat="1" x14ac:dyDescent="0.3"/>
    <row r="77" s="3" customFormat="1" x14ac:dyDescent="0.3"/>
    <row r="78" s="3" customFormat="1" x14ac:dyDescent="0.3"/>
    <row r="79" s="3" customFormat="1" x14ac:dyDescent="0.3"/>
    <row r="80" s="3" customFormat="1" x14ac:dyDescent="0.3"/>
    <row r="81" s="3" customFormat="1" x14ac:dyDescent="0.3"/>
    <row r="82" s="3" customFormat="1" x14ac:dyDescent="0.3"/>
    <row r="83" s="3" customFormat="1" x14ac:dyDescent="0.3"/>
    <row r="84" s="3" customFormat="1" x14ac:dyDescent="0.3"/>
    <row r="85" s="3" customFormat="1" x14ac:dyDescent="0.3"/>
    <row r="86" s="3" customFormat="1" x14ac:dyDescent="0.3"/>
    <row r="87" s="3" customFormat="1" x14ac:dyDescent="0.3"/>
    <row r="88" s="3" customFormat="1" x14ac:dyDescent="0.3"/>
    <row r="89" s="3" customFormat="1" x14ac:dyDescent="0.3"/>
    <row r="90" s="3" customFormat="1" x14ac:dyDescent="0.3"/>
    <row r="91" s="3" customFormat="1" x14ac:dyDescent="0.3"/>
    <row r="92" s="3" customFormat="1" x14ac:dyDescent="0.3"/>
    <row r="93" s="3" customFormat="1" x14ac:dyDescent="0.3"/>
    <row r="94" s="3" customFormat="1" x14ac:dyDescent="0.3"/>
    <row r="95" s="3" customFormat="1" x14ac:dyDescent="0.3"/>
    <row r="96" s="3" customFormat="1" x14ac:dyDescent="0.3"/>
    <row r="97" s="3" customFormat="1" x14ac:dyDescent="0.3"/>
    <row r="98" s="3" customFormat="1" x14ac:dyDescent="0.3"/>
    <row r="99" s="3" customFormat="1" x14ac:dyDescent="0.3"/>
    <row r="100" s="3" customFormat="1" x14ac:dyDescent="0.3"/>
    <row r="101" s="3" customFormat="1" x14ac:dyDescent="0.3"/>
    <row r="102" s="3" customFormat="1" x14ac:dyDescent="0.3"/>
    <row r="103" s="3" customFormat="1" x14ac:dyDescent="0.3"/>
    <row r="104" s="3" customFormat="1" x14ac:dyDescent="0.3"/>
    <row r="105" s="3" customFormat="1" x14ac:dyDescent="0.3"/>
    <row r="106" s="3" customFormat="1" x14ac:dyDescent="0.3"/>
    <row r="107" s="3" customFormat="1" x14ac:dyDescent="0.3"/>
    <row r="108" s="3" customFormat="1" x14ac:dyDescent="0.3"/>
    <row r="109" s="3" customFormat="1" x14ac:dyDescent="0.3"/>
    <row r="110" s="3" customFormat="1" x14ac:dyDescent="0.3"/>
    <row r="111" s="3" customFormat="1" x14ac:dyDescent="0.3"/>
    <row r="112" s="3" customFormat="1" x14ac:dyDescent="0.3"/>
    <row r="113" s="3" customFormat="1" x14ac:dyDescent="0.3"/>
    <row r="114" s="3" customFormat="1" x14ac:dyDescent="0.3"/>
    <row r="115" s="3" customFormat="1" x14ac:dyDescent="0.3"/>
    <row r="116" s="3" customFormat="1" x14ac:dyDescent="0.3"/>
    <row r="117" s="3" customFormat="1" x14ac:dyDescent="0.3"/>
    <row r="118" s="3" customFormat="1" x14ac:dyDescent="0.3"/>
    <row r="119" s="3" customFormat="1" x14ac:dyDescent="0.3"/>
    <row r="120" s="3" customFormat="1" x14ac:dyDescent="0.3"/>
    <row r="121" s="3" customFormat="1" x14ac:dyDescent="0.3"/>
    <row r="122" s="3" customFormat="1" x14ac:dyDescent="0.3"/>
    <row r="123" s="3" customFormat="1" x14ac:dyDescent="0.3"/>
    <row r="124" s="3" customFormat="1" x14ac:dyDescent="0.3"/>
    <row r="125" s="3" customFormat="1" x14ac:dyDescent="0.3"/>
    <row r="126" s="3" customFormat="1" x14ac:dyDescent="0.3"/>
    <row r="127" s="3" customFormat="1" x14ac:dyDescent="0.3"/>
    <row r="128" s="3" customFormat="1" x14ac:dyDescent="0.3"/>
    <row r="129" s="3" customFormat="1" x14ac:dyDescent="0.3"/>
    <row r="130" s="3" customFormat="1" x14ac:dyDescent="0.3"/>
    <row r="131" s="3" customFormat="1" x14ac:dyDescent="0.3"/>
    <row r="132" s="3" customFormat="1" x14ac:dyDescent="0.3"/>
    <row r="133" s="3" customFormat="1" x14ac:dyDescent="0.3"/>
    <row r="134" s="3" customFormat="1" x14ac:dyDescent="0.3"/>
    <row r="135" s="3" customFormat="1" x14ac:dyDescent="0.3"/>
    <row r="136" s="3" customFormat="1" x14ac:dyDescent="0.3"/>
    <row r="137" s="3" customFormat="1" x14ac:dyDescent="0.3"/>
    <row r="138" s="3" customFormat="1" x14ac:dyDescent="0.3"/>
    <row r="139" s="3" customFormat="1" x14ac:dyDescent="0.3"/>
    <row r="140" s="3" customFormat="1" x14ac:dyDescent="0.3"/>
    <row r="141" s="3" customFormat="1" x14ac:dyDescent="0.3"/>
    <row r="142" s="3" customFormat="1" x14ac:dyDescent="0.3"/>
    <row r="143" s="3" customFormat="1" x14ac:dyDescent="0.3"/>
    <row r="144" s="3" customFormat="1" x14ac:dyDescent="0.3"/>
    <row r="145" s="3" customFormat="1" x14ac:dyDescent="0.3"/>
    <row r="146" s="3" customFormat="1" x14ac:dyDescent="0.3"/>
    <row r="147" s="3" customFormat="1" x14ac:dyDescent="0.3"/>
    <row r="148" s="3" customFormat="1" x14ac:dyDescent="0.3"/>
    <row r="149" s="3" customFormat="1" x14ac:dyDescent="0.3"/>
    <row r="150" s="3" customFormat="1" x14ac:dyDescent="0.3"/>
    <row r="151" s="3" customFormat="1" x14ac:dyDescent="0.3"/>
    <row r="152" s="3" customFormat="1" x14ac:dyDescent="0.3"/>
    <row r="153" s="3" customFormat="1" x14ac:dyDescent="0.3"/>
    <row r="154" s="3" customFormat="1" x14ac:dyDescent="0.3"/>
    <row r="155" s="3" customFormat="1" x14ac:dyDescent="0.3"/>
    <row r="156" s="3" customFormat="1" x14ac:dyDescent="0.3"/>
    <row r="157" s="3" customFormat="1" x14ac:dyDescent="0.3"/>
    <row r="158" s="3" customFormat="1" x14ac:dyDescent="0.3"/>
    <row r="159" s="3" customFormat="1" x14ac:dyDescent="0.3"/>
    <row r="160" s="3" customFormat="1" x14ac:dyDescent="0.3"/>
    <row r="161" s="3" customFormat="1" x14ac:dyDescent="0.3"/>
    <row r="162" s="3" customFormat="1" x14ac:dyDescent="0.3"/>
    <row r="163" s="3" customFormat="1" x14ac:dyDescent="0.3"/>
    <row r="164" s="3" customFormat="1" x14ac:dyDescent="0.3"/>
    <row r="165" s="3" customFormat="1" x14ac:dyDescent="0.3"/>
    <row r="166" s="3" customFormat="1" x14ac:dyDescent="0.3"/>
    <row r="167" s="3" customFormat="1" x14ac:dyDescent="0.3"/>
    <row r="168" s="3" customFormat="1" x14ac:dyDescent="0.3"/>
    <row r="169" s="3" customFormat="1" x14ac:dyDescent="0.3"/>
    <row r="170" s="3" customFormat="1" x14ac:dyDescent="0.3"/>
    <row r="171" s="3" customFormat="1" x14ac:dyDescent="0.3"/>
    <row r="172" s="3" customFormat="1" x14ac:dyDescent="0.3"/>
    <row r="173" s="3" customFormat="1" x14ac:dyDescent="0.3"/>
    <row r="174" s="3" customFormat="1" x14ac:dyDescent="0.3"/>
    <row r="175" s="3" customFormat="1" x14ac:dyDescent="0.3"/>
    <row r="176" s="3" customFormat="1" x14ac:dyDescent="0.3"/>
    <row r="177" s="3" customFormat="1" x14ac:dyDescent="0.3"/>
    <row r="178" s="3" customFormat="1" x14ac:dyDescent="0.3"/>
    <row r="179" s="3" customFormat="1" x14ac:dyDescent="0.3"/>
    <row r="180" s="3" customFormat="1" x14ac:dyDescent="0.3"/>
    <row r="181" s="3" customFormat="1" x14ac:dyDescent="0.3"/>
    <row r="182" s="3" customFormat="1" x14ac:dyDescent="0.3"/>
    <row r="183" s="3" customFormat="1" x14ac:dyDescent="0.3"/>
    <row r="184" s="3" customFormat="1" x14ac:dyDescent="0.3"/>
    <row r="185" s="3" customFormat="1" x14ac:dyDescent="0.3"/>
    <row r="186" s="3" customFormat="1" x14ac:dyDescent="0.3"/>
    <row r="187" s="3" customFormat="1" x14ac:dyDescent="0.3"/>
    <row r="188" s="3" customFormat="1" x14ac:dyDescent="0.3"/>
    <row r="189" s="3" customFormat="1" x14ac:dyDescent="0.3"/>
    <row r="190" s="3" customFormat="1" x14ac:dyDescent="0.3"/>
    <row r="191" s="3" customFormat="1" x14ac:dyDescent="0.3"/>
    <row r="192" s="3" customFormat="1" x14ac:dyDescent="0.3"/>
    <row r="193" s="3" customFormat="1" x14ac:dyDescent="0.3"/>
    <row r="194" s="3" customFormat="1" x14ac:dyDescent="0.3"/>
    <row r="195" s="3" customFormat="1" x14ac:dyDescent="0.3"/>
    <row r="196" s="3" customFormat="1" x14ac:dyDescent="0.3"/>
    <row r="197" s="3" customFormat="1" x14ac:dyDescent="0.3"/>
    <row r="198" s="3" customFormat="1" x14ac:dyDescent="0.3"/>
    <row r="199" s="3" customFormat="1" x14ac:dyDescent="0.3"/>
    <row r="200" s="3" customFormat="1" x14ac:dyDescent="0.3"/>
    <row r="201" s="3" customFormat="1" x14ac:dyDescent="0.3"/>
    <row r="202" s="3" customFormat="1" x14ac:dyDescent="0.3"/>
    <row r="203" s="3" customFormat="1" x14ac:dyDescent="0.3"/>
    <row r="204" s="3" customFormat="1" x14ac:dyDescent="0.3"/>
    <row r="205" s="3" customFormat="1" x14ac:dyDescent="0.3"/>
    <row r="206" s="3" customFormat="1" x14ac:dyDescent="0.3"/>
    <row r="207" s="3" customFormat="1" x14ac:dyDescent="0.3"/>
    <row r="208" s="3" customFormat="1" x14ac:dyDescent="0.3"/>
    <row r="209" s="3" customFormat="1" x14ac:dyDescent="0.3"/>
    <row r="210" s="3" customFormat="1" x14ac:dyDescent="0.3"/>
    <row r="211" s="3" customFormat="1" x14ac:dyDescent="0.3"/>
    <row r="212" s="3" customFormat="1" x14ac:dyDescent="0.3"/>
    <row r="213" s="3" customFormat="1" x14ac:dyDescent="0.3"/>
    <row r="214" s="3" customFormat="1" x14ac:dyDescent="0.3"/>
    <row r="215" s="3" customFormat="1" x14ac:dyDescent="0.3"/>
    <row r="216" s="3" customFormat="1" x14ac:dyDescent="0.3"/>
    <row r="217" s="3" customFormat="1" x14ac:dyDescent="0.3"/>
    <row r="218" s="3" customFormat="1" x14ac:dyDescent="0.3"/>
    <row r="219" s="3" customFormat="1" x14ac:dyDescent="0.3"/>
    <row r="220" s="3" customFormat="1" x14ac:dyDescent="0.3"/>
    <row r="221" s="3" customFormat="1" x14ac:dyDescent="0.3"/>
    <row r="222" s="3" customFormat="1" x14ac:dyDescent="0.3"/>
    <row r="223" s="3" customFormat="1" x14ac:dyDescent="0.3"/>
    <row r="224" s="3" customFormat="1" x14ac:dyDescent="0.3"/>
    <row r="225" s="3" customFormat="1" x14ac:dyDescent="0.3"/>
    <row r="226" s="3" customFormat="1" x14ac:dyDescent="0.3"/>
    <row r="227" s="3" customFormat="1" x14ac:dyDescent="0.3"/>
    <row r="228" s="3" customFormat="1" x14ac:dyDescent="0.3"/>
    <row r="229" s="3" customFormat="1" x14ac:dyDescent="0.3"/>
    <row r="230" s="3" customFormat="1" x14ac:dyDescent="0.3"/>
    <row r="231" s="3" customFormat="1" x14ac:dyDescent="0.3"/>
    <row r="232" s="3" customFormat="1" x14ac:dyDescent="0.3"/>
    <row r="233" s="3" customFormat="1" x14ac:dyDescent="0.3"/>
    <row r="234" s="3" customFormat="1" x14ac:dyDescent="0.3"/>
    <row r="235" s="3" customFormat="1" x14ac:dyDescent="0.3"/>
    <row r="236" s="3" customFormat="1" x14ac:dyDescent="0.3"/>
    <row r="237" s="3" customFormat="1" x14ac:dyDescent="0.3"/>
    <row r="238" s="3" customFormat="1" x14ac:dyDescent="0.3"/>
    <row r="239" s="3" customFormat="1" x14ac:dyDescent="0.3"/>
    <row r="240" s="3" customFormat="1" x14ac:dyDescent="0.3"/>
    <row r="241" s="3" customFormat="1" x14ac:dyDescent="0.3"/>
    <row r="242" s="3" customFormat="1" x14ac:dyDescent="0.3"/>
    <row r="243" s="3" customFormat="1" x14ac:dyDescent="0.3"/>
    <row r="244" s="3" customFormat="1" x14ac:dyDescent="0.3"/>
    <row r="245" s="3" customFormat="1" x14ac:dyDescent="0.3"/>
    <row r="246" s="3" customFormat="1" x14ac:dyDescent="0.3"/>
    <row r="247" s="3" customFormat="1" x14ac:dyDescent="0.3"/>
    <row r="248" s="3" customFormat="1" x14ac:dyDescent="0.3"/>
    <row r="249" s="3" customFormat="1" x14ac:dyDescent="0.3"/>
    <row r="250" s="3" customFormat="1" x14ac:dyDescent="0.3"/>
    <row r="251" s="3" customFormat="1" x14ac:dyDescent="0.3"/>
    <row r="252" s="3" customFormat="1" x14ac:dyDescent="0.3"/>
    <row r="253" s="3" customFormat="1" x14ac:dyDescent="0.3"/>
    <row r="254" s="3" customFormat="1" x14ac:dyDescent="0.3"/>
    <row r="255" s="3" customFormat="1" x14ac:dyDescent="0.3"/>
    <row r="256" s="3" customFormat="1" x14ac:dyDescent="0.3"/>
    <row r="257" s="3" customFormat="1" x14ac:dyDescent="0.3"/>
    <row r="258" s="3" customFormat="1" x14ac:dyDescent="0.3"/>
    <row r="259" s="3" customFormat="1" x14ac:dyDescent="0.3"/>
    <row r="260" s="3" customFormat="1" x14ac:dyDescent="0.3"/>
    <row r="261" s="3" customFormat="1" x14ac:dyDescent="0.3"/>
    <row r="262" s="3" customFormat="1" x14ac:dyDescent="0.3"/>
    <row r="263" s="3" customFormat="1" x14ac:dyDescent="0.3"/>
    <row r="264" s="3" customFormat="1" x14ac:dyDescent="0.3"/>
    <row r="265" s="3" customFormat="1" x14ac:dyDescent="0.3"/>
    <row r="266" s="3" customFormat="1" x14ac:dyDescent="0.3"/>
    <row r="267" s="3" customFormat="1" x14ac:dyDescent="0.3"/>
    <row r="268" s="3" customFormat="1" x14ac:dyDescent="0.3"/>
    <row r="269" s="3" customFormat="1" x14ac:dyDescent="0.3"/>
    <row r="270" s="3" customFormat="1" x14ac:dyDescent="0.3"/>
    <row r="271" s="3" customFormat="1" x14ac:dyDescent="0.3"/>
    <row r="272" s="3" customFormat="1" x14ac:dyDescent="0.3"/>
    <row r="273" s="3" customFormat="1" x14ac:dyDescent="0.3"/>
    <row r="274" s="3" customFormat="1" x14ac:dyDescent="0.3"/>
    <row r="275" s="3" customFormat="1" x14ac:dyDescent="0.3"/>
    <row r="276" s="3" customFormat="1" x14ac:dyDescent="0.3"/>
    <row r="277" s="3" customFormat="1" x14ac:dyDescent="0.3"/>
    <row r="278" s="3" customFormat="1" x14ac:dyDescent="0.3"/>
    <row r="279" s="3" customFormat="1" x14ac:dyDescent="0.3"/>
    <row r="280" s="3" customFormat="1" x14ac:dyDescent="0.3"/>
    <row r="281" s="3" customFormat="1" x14ac:dyDescent="0.3"/>
    <row r="282" s="3" customFormat="1" x14ac:dyDescent="0.3"/>
    <row r="283" s="3" customFormat="1" x14ac:dyDescent="0.3"/>
    <row r="284" s="3" customFormat="1" x14ac:dyDescent="0.3"/>
    <row r="285" s="3" customFormat="1" x14ac:dyDescent="0.3"/>
    <row r="286" s="3" customFormat="1" x14ac:dyDescent="0.3"/>
    <row r="287" s="3" customFormat="1" x14ac:dyDescent="0.3"/>
    <row r="288" s="3" customFormat="1" x14ac:dyDescent="0.3"/>
    <row r="289" s="3" customFormat="1" x14ac:dyDescent="0.3"/>
    <row r="290" s="3" customFormat="1" x14ac:dyDescent="0.3"/>
    <row r="291" s="3" customFormat="1" x14ac:dyDescent="0.3"/>
    <row r="292" s="3" customFormat="1" x14ac:dyDescent="0.3"/>
    <row r="293" s="3" customFormat="1" x14ac:dyDescent="0.3"/>
    <row r="294" s="3" customFormat="1" x14ac:dyDescent="0.3"/>
    <row r="295" s="3" customFormat="1" x14ac:dyDescent="0.3"/>
    <row r="296" s="3" customFormat="1" x14ac:dyDescent="0.3"/>
    <row r="297" s="3" customFormat="1" x14ac:dyDescent="0.3"/>
    <row r="298" s="3" customFormat="1" x14ac:dyDescent="0.3"/>
    <row r="299" s="3" customFormat="1" x14ac:dyDescent="0.3"/>
    <row r="300" s="3" customFormat="1" x14ac:dyDescent="0.3"/>
    <row r="301" s="3" customFormat="1" x14ac:dyDescent="0.3"/>
    <row r="302" s="3" customFormat="1" x14ac:dyDescent="0.3"/>
    <row r="303" s="3" customFormat="1" x14ac:dyDescent="0.3"/>
    <row r="304" s="3" customFormat="1" x14ac:dyDescent="0.3"/>
    <row r="305" s="3" customFormat="1" x14ac:dyDescent="0.3"/>
    <row r="306" s="3" customFormat="1" x14ac:dyDescent="0.3"/>
    <row r="307" s="3" customFormat="1" x14ac:dyDescent="0.3"/>
    <row r="308" s="3" customFormat="1" x14ac:dyDescent="0.3"/>
    <row r="309" s="3" customFormat="1" x14ac:dyDescent="0.3"/>
    <row r="310" s="3" customFormat="1" x14ac:dyDescent="0.3"/>
    <row r="311" s="3" customFormat="1" x14ac:dyDescent="0.3"/>
    <row r="312" s="3" customFormat="1" x14ac:dyDescent="0.3"/>
    <row r="313" s="3" customFormat="1" x14ac:dyDescent="0.3"/>
    <row r="314" s="3" customFormat="1" x14ac:dyDescent="0.3"/>
    <row r="315" s="3" customFormat="1" x14ac:dyDescent="0.3"/>
    <row r="316" s="3" customFormat="1" x14ac:dyDescent="0.3"/>
    <row r="317" s="3" customFormat="1" x14ac:dyDescent="0.3"/>
    <row r="318" s="3" customFormat="1" x14ac:dyDescent="0.3"/>
    <row r="319" s="3" customFormat="1" x14ac:dyDescent="0.3"/>
    <row r="320" s="3" customFormat="1" x14ac:dyDescent="0.3"/>
    <row r="321" s="3" customFormat="1" x14ac:dyDescent="0.3"/>
    <row r="322" s="3" customFormat="1" x14ac:dyDescent="0.3"/>
    <row r="323" s="3" customFormat="1" x14ac:dyDescent="0.3"/>
    <row r="324" s="3" customFormat="1" x14ac:dyDescent="0.3"/>
    <row r="325" s="3" customFormat="1" x14ac:dyDescent="0.3"/>
    <row r="326" s="3" customFormat="1" x14ac:dyDescent="0.3"/>
    <row r="327" s="3" customFormat="1" x14ac:dyDescent="0.3"/>
    <row r="328" s="3" customFormat="1" x14ac:dyDescent="0.3"/>
    <row r="329" s="3" customFormat="1" x14ac:dyDescent="0.3"/>
    <row r="330" s="3" customFormat="1" x14ac:dyDescent="0.3"/>
    <row r="331" s="3" customFormat="1" x14ac:dyDescent="0.3"/>
    <row r="332" s="3" customFormat="1" x14ac:dyDescent="0.3"/>
    <row r="333" s="3" customFormat="1" x14ac:dyDescent="0.3"/>
    <row r="334" s="3" customFormat="1" x14ac:dyDescent="0.3"/>
    <row r="335" s="3" customFormat="1" x14ac:dyDescent="0.3"/>
    <row r="336" s="3" customFormat="1" x14ac:dyDescent="0.3"/>
    <row r="337" s="3" customFormat="1" x14ac:dyDescent="0.3"/>
    <row r="338" s="3" customFormat="1" x14ac:dyDescent="0.3"/>
    <row r="339" s="3" customFormat="1" x14ac:dyDescent="0.3"/>
    <row r="340" s="3" customFormat="1" x14ac:dyDescent="0.3"/>
    <row r="341" s="3" customFormat="1" x14ac:dyDescent="0.3"/>
    <row r="342" s="3" customFormat="1" x14ac:dyDescent="0.3"/>
    <row r="343" s="3" customFormat="1" x14ac:dyDescent="0.3"/>
    <row r="344" s="3" customFormat="1" x14ac:dyDescent="0.3"/>
    <row r="345" s="3" customFormat="1" x14ac:dyDescent="0.3"/>
    <row r="346" s="3" customFormat="1" x14ac:dyDescent="0.3"/>
    <row r="347" s="3" customFormat="1" x14ac:dyDescent="0.3"/>
    <row r="348" s="3" customFormat="1" x14ac:dyDescent="0.3"/>
    <row r="349" s="3" customFormat="1" x14ac:dyDescent="0.3"/>
    <row r="350" s="3" customFormat="1" x14ac:dyDescent="0.3"/>
    <row r="351" s="3" customFormat="1" x14ac:dyDescent="0.3"/>
    <row r="352" s="3" customFormat="1" x14ac:dyDescent="0.3"/>
    <row r="353" s="3" customFormat="1" x14ac:dyDescent="0.3"/>
    <row r="354" s="3" customFormat="1" x14ac:dyDescent="0.3"/>
    <row r="355" s="3" customFormat="1" x14ac:dyDescent="0.3"/>
    <row r="356" s="3" customFormat="1" x14ac:dyDescent="0.3"/>
    <row r="357" s="3" customFormat="1" x14ac:dyDescent="0.3"/>
    <row r="358" s="3" customFormat="1" x14ac:dyDescent="0.3"/>
    <row r="359" s="3" customFormat="1" x14ac:dyDescent="0.3"/>
    <row r="360" s="3" customFormat="1" x14ac:dyDescent="0.3"/>
    <row r="361" s="3" customFormat="1" x14ac:dyDescent="0.3"/>
    <row r="362" s="3" customFormat="1" x14ac:dyDescent="0.3"/>
    <row r="363" s="3" customFormat="1" x14ac:dyDescent="0.3"/>
    <row r="364" s="3" customFormat="1" x14ac:dyDescent="0.3"/>
    <row r="365" s="3" customFormat="1" x14ac:dyDescent="0.3"/>
    <row r="366" s="3" customFormat="1" x14ac:dyDescent="0.3"/>
    <row r="367" s="3" customFormat="1" x14ac:dyDescent="0.3"/>
    <row r="368" s="3" customFormat="1" x14ac:dyDescent="0.3"/>
    <row r="369" s="3" customFormat="1" x14ac:dyDescent="0.3"/>
    <row r="370" s="3" customFormat="1" x14ac:dyDescent="0.3"/>
    <row r="371" s="3" customFormat="1" x14ac:dyDescent="0.3"/>
    <row r="372" s="3" customFormat="1" x14ac:dyDescent="0.3"/>
    <row r="373" s="3" customFormat="1" x14ac:dyDescent="0.3"/>
    <row r="374" s="3" customFormat="1" x14ac:dyDescent="0.3"/>
    <row r="375" s="3" customFormat="1" x14ac:dyDescent="0.3"/>
    <row r="376" s="3" customFormat="1" x14ac:dyDescent="0.3"/>
    <row r="377" s="3" customFormat="1" x14ac:dyDescent="0.3"/>
    <row r="378" s="3" customFormat="1" x14ac:dyDescent="0.3"/>
    <row r="379" s="3" customFormat="1" x14ac:dyDescent="0.3"/>
    <row r="380" s="3" customFormat="1" x14ac:dyDescent="0.3"/>
    <row r="381" s="3" customFormat="1" x14ac:dyDescent="0.3"/>
    <row r="382" s="3" customFormat="1" x14ac:dyDescent="0.3"/>
    <row r="383" s="3" customFormat="1" x14ac:dyDescent="0.3"/>
    <row r="384" s="3" customFormat="1" x14ac:dyDescent="0.3"/>
    <row r="385" s="3" customFormat="1" x14ac:dyDescent="0.3"/>
    <row r="386" s="3" customFormat="1" x14ac:dyDescent="0.3"/>
    <row r="387" s="3" customFormat="1" x14ac:dyDescent="0.3"/>
    <row r="388" s="3" customFormat="1" x14ac:dyDescent="0.3"/>
    <row r="389" s="3" customFormat="1" x14ac:dyDescent="0.3"/>
    <row r="390" s="3" customFormat="1" x14ac:dyDescent="0.3"/>
    <row r="391" s="3" customFormat="1" x14ac:dyDescent="0.3"/>
    <row r="392" s="3" customFormat="1" x14ac:dyDescent="0.3"/>
    <row r="393" s="3" customFormat="1" x14ac:dyDescent="0.3"/>
    <row r="394" s="3" customFormat="1" x14ac:dyDescent="0.3"/>
    <row r="395" s="3" customFormat="1" x14ac:dyDescent="0.3"/>
    <row r="396" s="3" customFormat="1" x14ac:dyDescent="0.3"/>
    <row r="397" s="3" customFormat="1" x14ac:dyDescent="0.3"/>
    <row r="398" s="3" customFormat="1" x14ac:dyDescent="0.3"/>
    <row r="399" s="3" customFormat="1" x14ac:dyDescent="0.3"/>
    <row r="400" s="3" customFormat="1" x14ac:dyDescent="0.3"/>
    <row r="401" s="3" customFormat="1" x14ac:dyDescent="0.3"/>
    <row r="402" s="3" customFormat="1" x14ac:dyDescent="0.3"/>
    <row r="403" s="3" customFormat="1" x14ac:dyDescent="0.3"/>
    <row r="404" s="3" customFormat="1" x14ac:dyDescent="0.3"/>
    <row r="405" s="3" customFormat="1" x14ac:dyDescent="0.3"/>
    <row r="406" s="3" customFormat="1" x14ac:dyDescent="0.3"/>
    <row r="407" s="3" customFormat="1" x14ac:dyDescent="0.3"/>
    <row r="408" s="3" customFormat="1" x14ac:dyDescent="0.3"/>
    <row r="409" s="3" customFormat="1" x14ac:dyDescent="0.3"/>
    <row r="410" s="3" customFormat="1" x14ac:dyDescent="0.3"/>
    <row r="411" s="3" customFormat="1" x14ac:dyDescent="0.3"/>
    <row r="412" s="3" customFormat="1" x14ac:dyDescent="0.3"/>
    <row r="413" s="3" customFormat="1" x14ac:dyDescent="0.3"/>
    <row r="414" s="3" customFormat="1" x14ac:dyDescent="0.3"/>
    <row r="415" s="3" customFormat="1" x14ac:dyDescent="0.3"/>
    <row r="416" s="3" customFormat="1" x14ac:dyDescent="0.3"/>
    <row r="417" s="3" customFormat="1" x14ac:dyDescent="0.3"/>
    <row r="418" s="3" customFormat="1" x14ac:dyDescent="0.3"/>
    <row r="419" s="3" customFormat="1" x14ac:dyDescent="0.3"/>
    <row r="420" s="3" customFormat="1" x14ac:dyDescent="0.3"/>
    <row r="421" s="3" customFormat="1" x14ac:dyDescent="0.3"/>
    <row r="422" s="3" customFormat="1" x14ac:dyDescent="0.3"/>
    <row r="423" s="3" customFormat="1" x14ac:dyDescent="0.3"/>
    <row r="424" s="3" customFormat="1" x14ac:dyDescent="0.3"/>
    <row r="425" s="3" customFormat="1" x14ac:dyDescent="0.3"/>
    <row r="426" s="3" customFormat="1" x14ac:dyDescent="0.3"/>
    <row r="427" s="3" customFormat="1" x14ac:dyDescent="0.3"/>
    <row r="428" s="3" customFormat="1" x14ac:dyDescent="0.3"/>
    <row r="429" s="3" customFormat="1" x14ac:dyDescent="0.3"/>
    <row r="430" s="3" customFormat="1" x14ac:dyDescent="0.3"/>
    <row r="431" s="3" customFormat="1" x14ac:dyDescent="0.3"/>
    <row r="432" s="3" customFormat="1" x14ac:dyDescent="0.3"/>
    <row r="433" s="3" customFormat="1" x14ac:dyDescent="0.3"/>
    <row r="434" s="3" customFormat="1" x14ac:dyDescent="0.3"/>
    <row r="435" s="3" customFormat="1" x14ac:dyDescent="0.3"/>
    <row r="436" s="3" customFormat="1" x14ac:dyDescent="0.3"/>
    <row r="437" s="3" customFormat="1" x14ac:dyDescent="0.3"/>
    <row r="438" s="3" customFormat="1" x14ac:dyDescent="0.3"/>
    <row r="439" s="3" customFormat="1" x14ac:dyDescent="0.3"/>
    <row r="440" s="3" customFormat="1" x14ac:dyDescent="0.3"/>
    <row r="441" s="3" customFormat="1" x14ac:dyDescent="0.3"/>
    <row r="442" s="3" customFormat="1" x14ac:dyDescent="0.3"/>
    <row r="443" s="3" customFormat="1" x14ac:dyDescent="0.3"/>
    <row r="444" s="3" customFormat="1" x14ac:dyDescent="0.3"/>
    <row r="445" s="3" customFormat="1" x14ac:dyDescent="0.3"/>
    <row r="446" s="3" customFormat="1" x14ac:dyDescent="0.3"/>
    <row r="447" s="3" customFormat="1" x14ac:dyDescent="0.3"/>
    <row r="448" s="3" customFormat="1" x14ac:dyDescent="0.3"/>
    <row r="449" s="3" customFormat="1" x14ac:dyDescent="0.3"/>
    <row r="450" s="3" customFormat="1" x14ac:dyDescent="0.3"/>
    <row r="451" s="3" customFormat="1" x14ac:dyDescent="0.3"/>
    <row r="452" s="3" customFormat="1" x14ac:dyDescent="0.3"/>
    <row r="453" s="3" customFormat="1" x14ac:dyDescent="0.3"/>
    <row r="454" s="3" customFormat="1" x14ac:dyDescent="0.3"/>
    <row r="455" s="3" customFormat="1" x14ac:dyDescent="0.3"/>
    <row r="456" s="3" customFormat="1" x14ac:dyDescent="0.3"/>
    <row r="457" s="3" customFormat="1" x14ac:dyDescent="0.3"/>
    <row r="458" s="3" customFormat="1" x14ac:dyDescent="0.3"/>
    <row r="459" s="3" customFormat="1" x14ac:dyDescent="0.3"/>
    <row r="460" s="3" customFormat="1" x14ac:dyDescent="0.3"/>
    <row r="461" s="3" customFormat="1" x14ac:dyDescent="0.3"/>
    <row r="462" s="3" customFormat="1" x14ac:dyDescent="0.3"/>
    <row r="463" s="3" customFormat="1" x14ac:dyDescent="0.3"/>
    <row r="464" s="3" customFormat="1" x14ac:dyDescent="0.3"/>
    <row r="465" s="3" customFormat="1" x14ac:dyDescent="0.3"/>
    <row r="466" s="3" customFormat="1" x14ac:dyDescent="0.3"/>
    <row r="467" s="3" customFormat="1" x14ac:dyDescent="0.3"/>
    <row r="468" s="3" customFormat="1" x14ac:dyDescent="0.3"/>
    <row r="469" s="3" customFormat="1" x14ac:dyDescent="0.3"/>
    <row r="470" s="3" customFormat="1" x14ac:dyDescent="0.3"/>
    <row r="471" s="3" customFormat="1" x14ac:dyDescent="0.3"/>
    <row r="472" s="3" customFormat="1" x14ac:dyDescent="0.3"/>
    <row r="473" s="3" customFormat="1" x14ac:dyDescent="0.3"/>
    <row r="474" s="3" customFormat="1" x14ac:dyDescent="0.3"/>
    <row r="475" s="3" customFormat="1" x14ac:dyDescent="0.3"/>
    <row r="476" s="3" customFormat="1" x14ac:dyDescent="0.3"/>
    <row r="477" s="3" customFormat="1" x14ac:dyDescent="0.3"/>
    <row r="478" s="3" customFormat="1" x14ac:dyDescent="0.3"/>
    <row r="479" s="3" customFormat="1" x14ac:dyDescent="0.3"/>
    <row r="480" s="3" customFormat="1" x14ac:dyDescent="0.3"/>
    <row r="481" s="3" customFormat="1" x14ac:dyDescent="0.3"/>
    <row r="482" s="3" customFormat="1" x14ac:dyDescent="0.3"/>
    <row r="483" s="3" customFormat="1" x14ac:dyDescent="0.3"/>
    <row r="484" s="3" customFormat="1" x14ac:dyDescent="0.3"/>
    <row r="485" s="3" customFormat="1" x14ac:dyDescent="0.3"/>
    <row r="486" s="3" customFormat="1" x14ac:dyDescent="0.3"/>
    <row r="487" s="3" customFormat="1" x14ac:dyDescent="0.3"/>
    <row r="488" s="3" customFormat="1" x14ac:dyDescent="0.3"/>
    <row r="489" s="3" customFormat="1" x14ac:dyDescent="0.3"/>
    <row r="490" s="3" customFormat="1" x14ac:dyDescent="0.3"/>
    <row r="491" s="3" customFormat="1" x14ac:dyDescent="0.3"/>
    <row r="492" s="3" customFormat="1" x14ac:dyDescent="0.3"/>
    <row r="493" s="3" customFormat="1" x14ac:dyDescent="0.3"/>
    <row r="494" s="3" customFormat="1" x14ac:dyDescent="0.3"/>
    <row r="495" s="3" customFormat="1" x14ac:dyDescent="0.3"/>
    <row r="496" s="3" customFormat="1" x14ac:dyDescent="0.3"/>
    <row r="497" s="3" customFormat="1" x14ac:dyDescent="0.3"/>
    <row r="498" s="3" customFormat="1" x14ac:dyDescent="0.3"/>
    <row r="499" s="3" customFormat="1" x14ac:dyDescent="0.3"/>
    <row r="500" s="3" customFormat="1" x14ac:dyDescent="0.3"/>
    <row r="501" s="3" customFormat="1" x14ac:dyDescent="0.3"/>
    <row r="502" s="3" customFormat="1" x14ac:dyDescent="0.3"/>
    <row r="503" s="3" customFormat="1" x14ac:dyDescent="0.3"/>
    <row r="504" s="3" customFormat="1" x14ac:dyDescent="0.3"/>
    <row r="505" s="3" customFormat="1" x14ac:dyDescent="0.3"/>
    <row r="506" s="3" customFormat="1" x14ac:dyDescent="0.3"/>
    <row r="507" s="3" customFormat="1" x14ac:dyDescent="0.3"/>
    <row r="508" s="3" customFormat="1" x14ac:dyDescent="0.3"/>
    <row r="509" s="3" customFormat="1" x14ac:dyDescent="0.3"/>
    <row r="510" s="3" customFormat="1" x14ac:dyDescent="0.3"/>
    <row r="511" s="3" customFormat="1" x14ac:dyDescent="0.3"/>
    <row r="512" s="3" customFormat="1" x14ac:dyDescent="0.3"/>
    <row r="513" s="3" customFormat="1" x14ac:dyDescent="0.3"/>
    <row r="514" s="3" customFormat="1" x14ac:dyDescent="0.3"/>
    <row r="515" s="3" customFormat="1" x14ac:dyDescent="0.3"/>
    <row r="516" s="3" customFormat="1" x14ac:dyDescent="0.3"/>
    <row r="517" s="3" customFormat="1" x14ac:dyDescent="0.3"/>
    <row r="518" s="3" customFormat="1" x14ac:dyDescent="0.3"/>
    <row r="519" s="3" customFormat="1" x14ac:dyDescent="0.3"/>
    <row r="520" s="3" customFormat="1" x14ac:dyDescent="0.3"/>
    <row r="521" s="3" customFormat="1" x14ac:dyDescent="0.3"/>
    <row r="522" s="3" customFormat="1" x14ac:dyDescent="0.3"/>
    <row r="523" s="3" customFormat="1" x14ac:dyDescent="0.3"/>
    <row r="524" s="3" customFormat="1" x14ac:dyDescent="0.3"/>
    <row r="525" s="3" customFormat="1" x14ac:dyDescent="0.3"/>
    <row r="526" s="3" customFormat="1" x14ac:dyDescent="0.3"/>
    <row r="527" s="3" customFormat="1" x14ac:dyDescent="0.3"/>
    <row r="528" s="3" customFormat="1" x14ac:dyDescent="0.3"/>
    <row r="529" s="3" customFormat="1" x14ac:dyDescent="0.3"/>
    <row r="530" s="3" customFormat="1" x14ac:dyDescent="0.3"/>
    <row r="531" s="3" customFormat="1" x14ac:dyDescent="0.3"/>
    <row r="532" s="3" customFormat="1" x14ac:dyDescent="0.3"/>
    <row r="533" s="3" customFormat="1" x14ac:dyDescent="0.3"/>
    <row r="534" s="3" customFormat="1" x14ac:dyDescent="0.3"/>
    <row r="535" s="3" customFormat="1" x14ac:dyDescent="0.3"/>
    <row r="536" s="3" customFormat="1" x14ac:dyDescent="0.3"/>
    <row r="537" s="3" customFormat="1" x14ac:dyDescent="0.3"/>
    <row r="538" s="3" customFormat="1" x14ac:dyDescent="0.3"/>
    <row r="539" s="3" customFormat="1" x14ac:dyDescent="0.3"/>
    <row r="540" s="3" customFormat="1" x14ac:dyDescent="0.3"/>
    <row r="541" s="3" customFormat="1" x14ac:dyDescent="0.3"/>
    <row r="542" s="3" customFormat="1" x14ac:dyDescent="0.3"/>
    <row r="543" s="3" customFormat="1" x14ac:dyDescent="0.3"/>
    <row r="544" s="3" customFormat="1" x14ac:dyDescent="0.3"/>
    <row r="545" s="3" customFormat="1" x14ac:dyDescent="0.3"/>
    <row r="546" s="3" customFormat="1" x14ac:dyDescent="0.3"/>
    <row r="547" s="3" customFormat="1" x14ac:dyDescent="0.3"/>
    <row r="548" s="3" customFormat="1" x14ac:dyDescent="0.3"/>
    <row r="549" s="3" customFormat="1" x14ac:dyDescent="0.3"/>
    <row r="550" s="3" customFormat="1" x14ac:dyDescent="0.3"/>
    <row r="551" s="3" customFormat="1" x14ac:dyDescent="0.3"/>
    <row r="552" s="3" customFormat="1" x14ac:dyDescent="0.3"/>
    <row r="553" s="3" customFormat="1" x14ac:dyDescent="0.3"/>
    <row r="554" s="3" customFormat="1" x14ac:dyDescent="0.3"/>
    <row r="555" s="3" customFormat="1" x14ac:dyDescent="0.3"/>
    <row r="556" s="3" customFormat="1" x14ac:dyDescent="0.3"/>
    <row r="557" s="3" customFormat="1" x14ac:dyDescent="0.3"/>
    <row r="558" s="3" customFormat="1" x14ac:dyDescent="0.3"/>
    <row r="559" s="3" customFormat="1" x14ac:dyDescent="0.3"/>
    <row r="560" s="3" customFormat="1" x14ac:dyDescent="0.3"/>
    <row r="561" s="3" customFormat="1" x14ac:dyDescent="0.3"/>
    <row r="562" s="3" customFormat="1" x14ac:dyDescent="0.3"/>
    <row r="563" s="3" customFormat="1" x14ac:dyDescent="0.3"/>
    <row r="564" s="3" customFormat="1" x14ac:dyDescent="0.3"/>
    <row r="565" s="3" customFormat="1" x14ac:dyDescent="0.3"/>
    <row r="566" s="3" customFormat="1" x14ac:dyDescent="0.3"/>
    <row r="567" s="3" customFormat="1" x14ac:dyDescent="0.3"/>
    <row r="568" s="3" customFormat="1" x14ac:dyDescent="0.3"/>
    <row r="569" s="3" customFormat="1" x14ac:dyDescent="0.3"/>
    <row r="570" s="3" customFormat="1" x14ac:dyDescent="0.3"/>
    <row r="571" s="3" customFormat="1" x14ac:dyDescent="0.3"/>
    <row r="572" s="3" customFormat="1" x14ac:dyDescent="0.3"/>
    <row r="573" s="3" customFormat="1" x14ac:dyDescent="0.3"/>
    <row r="574" s="3" customFormat="1" x14ac:dyDescent="0.3"/>
    <row r="575" s="3" customFormat="1" x14ac:dyDescent="0.3"/>
    <row r="576" s="3" customFormat="1" x14ac:dyDescent="0.3"/>
    <row r="577" s="3" customFormat="1" x14ac:dyDescent="0.3"/>
    <row r="578" s="3" customFormat="1" x14ac:dyDescent="0.3"/>
    <row r="579" s="3" customFormat="1" x14ac:dyDescent="0.3"/>
    <row r="580" s="3" customFormat="1" x14ac:dyDescent="0.3"/>
    <row r="581" s="3" customFormat="1" x14ac:dyDescent="0.3"/>
    <row r="582" s="3" customFormat="1" x14ac:dyDescent="0.3"/>
    <row r="583" s="3" customFormat="1" x14ac:dyDescent="0.3"/>
    <row r="584" s="3" customFormat="1" x14ac:dyDescent="0.3"/>
    <row r="585" s="3" customFormat="1" x14ac:dyDescent="0.3"/>
    <row r="586" s="3" customFormat="1" x14ac:dyDescent="0.3"/>
    <row r="587" s="3" customFormat="1" x14ac:dyDescent="0.3"/>
    <row r="588" s="3" customFormat="1" x14ac:dyDescent="0.3"/>
    <row r="589" s="3" customFormat="1" x14ac:dyDescent="0.3"/>
    <row r="590" s="3" customFormat="1" x14ac:dyDescent="0.3"/>
    <row r="591" s="3" customFormat="1" x14ac:dyDescent="0.3"/>
    <row r="592" s="3" customFormat="1" x14ac:dyDescent="0.3"/>
    <row r="593" s="3" customFormat="1" x14ac:dyDescent="0.3"/>
    <row r="594" s="3" customFormat="1" x14ac:dyDescent="0.3"/>
    <row r="595" s="3" customFormat="1" x14ac:dyDescent="0.3"/>
    <row r="596" s="3" customFormat="1" x14ac:dyDescent="0.3"/>
    <row r="597" s="3" customFormat="1" x14ac:dyDescent="0.3"/>
    <row r="598" s="3" customFormat="1" x14ac:dyDescent="0.3"/>
    <row r="599" s="3" customFormat="1" x14ac:dyDescent="0.3"/>
    <row r="600" s="3" customFormat="1" x14ac:dyDescent="0.3"/>
    <row r="601" s="3" customFormat="1" x14ac:dyDescent="0.3"/>
    <row r="602" s="3" customFormat="1" x14ac:dyDescent="0.3"/>
    <row r="603" s="3" customFormat="1" x14ac:dyDescent="0.3"/>
    <row r="604" s="3" customFormat="1" x14ac:dyDescent="0.3"/>
    <row r="605" s="3" customFormat="1" x14ac:dyDescent="0.3"/>
    <row r="606" s="3" customFormat="1" x14ac:dyDescent="0.3"/>
    <row r="607" s="3" customFormat="1" x14ac:dyDescent="0.3"/>
    <row r="608" s="3" customFormat="1" x14ac:dyDescent="0.3"/>
    <row r="609" s="3" customFormat="1" x14ac:dyDescent="0.3"/>
    <row r="610" s="3" customFormat="1" x14ac:dyDescent="0.3"/>
    <row r="611" s="3" customFormat="1" x14ac:dyDescent="0.3"/>
    <row r="612" s="3" customFormat="1" x14ac:dyDescent="0.3"/>
    <row r="613" s="3" customFormat="1" x14ac:dyDescent="0.3"/>
    <row r="614" s="3" customFormat="1" x14ac:dyDescent="0.3"/>
    <row r="615" s="3" customFormat="1" x14ac:dyDescent="0.3"/>
    <row r="616" s="3" customFormat="1" x14ac:dyDescent="0.3"/>
    <row r="617" s="3" customFormat="1" x14ac:dyDescent="0.3"/>
    <row r="618" s="3" customFormat="1" x14ac:dyDescent="0.3"/>
    <row r="619" s="3" customFormat="1" x14ac:dyDescent="0.3"/>
    <row r="620" s="3" customFormat="1" x14ac:dyDescent="0.3"/>
    <row r="621" s="3" customFormat="1" x14ac:dyDescent="0.3"/>
    <row r="622" s="3" customFormat="1" x14ac:dyDescent="0.3"/>
    <row r="623" s="3" customFormat="1" x14ac:dyDescent="0.3"/>
    <row r="624" s="3" customFormat="1" x14ac:dyDescent="0.3"/>
    <row r="625" s="3" customFormat="1" x14ac:dyDescent="0.3"/>
    <row r="626" s="3" customFormat="1" x14ac:dyDescent="0.3"/>
    <row r="627" s="3" customFormat="1" x14ac:dyDescent="0.3"/>
    <row r="628" s="3" customFormat="1" x14ac:dyDescent="0.3"/>
    <row r="629" s="3" customFormat="1" x14ac:dyDescent="0.3"/>
    <row r="630" s="3" customFormat="1" x14ac:dyDescent="0.3"/>
    <row r="631" s="3" customFormat="1" x14ac:dyDescent="0.3"/>
    <row r="632" s="3" customFormat="1" x14ac:dyDescent="0.3"/>
    <row r="633" s="3" customFormat="1" x14ac:dyDescent="0.3"/>
    <row r="634" s="3" customFormat="1" x14ac:dyDescent="0.3"/>
    <row r="635" s="3" customFormat="1" x14ac:dyDescent="0.3"/>
    <row r="636" s="3" customFormat="1" x14ac:dyDescent="0.3"/>
    <row r="637" s="3" customFormat="1" x14ac:dyDescent="0.3"/>
    <row r="638" s="3" customFormat="1" x14ac:dyDescent="0.3"/>
    <row r="639" s="3" customFormat="1" x14ac:dyDescent="0.3"/>
    <row r="640" s="3" customFormat="1" x14ac:dyDescent="0.3"/>
    <row r="641" s="3" customFormat="1" x14ac:dyDescent="0.3"/>
    <row r="642" s="3" customFormat="1" x14ac:dyDescent="0.3"/>
    <row r="643" s="3" customFormat="1" x14ac:dyDescent="0.3"/>
    <row r="644" s="3" customFormat="1" x14ac:dyDescent="0.3"/>
    <row r="645" s="3" customFormat="1" x14ac:dyDescent="0.3"/>
    <row r="646" s="3" customFormat="1" x14ac:dyDescent="0.3"/>
    <row r="647" s="3" customFormat="1" x14ac:dyDescent="0.3"/>
    <row r="648" s="3" customFormat="1" x14ac:dyDescent="0.3"/>
    <row r="649" s="3" customFormat="1" x14ac:dyDescent="0.3"/>
    <row r="650" s="3" customFormat="1" x14ac:dyDescent="0.3"/>
    <row r="651" s="3" customFormat="1" x14ac:dyDescent="0.3"/>
    <row r="652" s="3" customFormat="1" x14ac:dyDescent="0.3"/>
    <row r="653" s="3" customFormat="1" x14ac:dyDescent="0.3"/>
    <row r="654" s="3" customFormat="1" x14ac:dyDescent="0.3"/>
    <row r="655" s="3" customFormat="1" x14ac:dyDescent="0.3"/>
    <row r="656" s="3" customFormat="1" x14ac:dyDescent="0.3"/>
    <row r="657" s="3" customFormat="1" x14ac:dyDescent="0.3"/>
    <row r="658" s="3" customFormat="1" x14ac:dyDescent="0.3"/>
    <row r="659" s="3" customFormat="1" x14ac:dyDescent="0.3"/>
    <row r="660" s="3" customFormat="1" x14ac:dyDescent="0.3"/>
    <row r="661" s="3" customFormat="1" x14ac:dyDescent="0.3"/>
    <row r="662" s="3" customFormat="1" x14ac:dyDescent="0.3"/>
    <row r="663" s="3" customFormat="1" x14ac:dyDescent="0.3"/>
    <row r="664" s="3" customFormat="1" x14ac:dyDescent="0.3"/>
    <row r="665" s="3" customFormat="1" x14ac:dyDescent="0.3"/>
    <row r="666" s="3" customFormat="1" x14ac:dyDescent="0.3"/>
    <row r="667" s="3" customFormat="1" x14ac:dyDescent="0.3"/>
    <row r="668" s="3" customFormat="1" x14ac:dyDescent="0.3"/>
    <row r="669" s="3" customFormat="1" x14ac:dyDescent="0.3"/>
    <row r="670" s="3" customFormat="1" x14ac:dyDescent="0.3"/>
    <row r="671" s="3" customFormat="1" x14ac:dyDescent="0.3"/>
    <row r="672" s="3" customFormat="1" x14ac:dyDescent="0.3"/>
    <row r="673" s="3" customFormat="1" x14ac:dyDescent="0.3"/>
    <row r="674" s="3" customFormat="1" x14ac:dyDescent="0.3"/>
    <row r="675" s="3" customFormat="1" x14ac:dyDescent="0.3"/>
    <row r="676" s="3" customFormat="1" x14ac:dyDescent="0.3"/>
    <row r="677" s="3" customFormat="1" x14ac:dyDescent="0.3"/>
    <row r="678" s="3" customFormat="1" x14ac:dyDescent="0.3"/>
    <row r="679" s="3" customFormat="1" x14ac:dyDescent="0.3"/>
    <row r="680" s="3" customFormat="1" x14ac:dyDescent="0.3"/>
    <row r="681" s="3" customFormat="1" x14ac:dyDescent="0.3"/>
    <row r="682" s="3" customFormat="1" x14ac:dyDescent="0.3"/>
    <row r="683" s="3" customFormat="1" x14ac:dyDescent="0.3"/>
    <row r="684" s="3" customFormat="1" x14ac:dyDescent="0.3"/>
    <row r="685" s="3" customFormat="1" x14ac:dyDescent="0.3"/>
    <row r="686" s="3" customFormat="1" x14ac:dyDescent="0.3"/>
    <row r="687" s="3" customFormat="1" x14ac:dyDescent="0.3"/>
    <row r="688" s="3" customFormat="1" x14ac:dyDescent="0.3"/>
    <row r="689" s="3" customFormat="1" x14ac:dyDescent="0.3"/>
    <row r="690" s="3" customFormat="1" x14ac:dyDescent="0.3"/>
    <row r="691" s="3" customFormat="1" x14ac:dyDescent="0.3"/>
    <row r="692" s="3" customFormat="1" x14ac:dyDescent="0.3"/>
    <row r="693" s="3" customFormat="1" x14ac:dyDescent="0.3"/>
    <row r="694" s="3" customFormat="1" x14ac:dyDescent="0.3"/>
    <row r="695" s="3" customFormat="1" x14ac:dyDescent="0.3"/>
    <row r="696" s="3" customFormat="1" x14ac:dyDescent="0.3"/>
    <row r="697" s="3" customFormat="1" x14ac:dyDescent="0.3"/>
    <row r="698" s="3" customFormat="1" x14ac:dyDescent="0.3"/>
    <row r="699" s="3" customFormat="1" x14ac:dyDescent="0.3"/>
    <row r="700" s="3" customFormat="1" x14ac:dyDescent="0.3"/>
    <row r="701" s="3" customFormat="1" x14ac:dyDescent="0.3"/>
    <row r="702" s="3" customFormat="1" x14ac:dyDescent="0.3"/>
    <row r="703" s="3" customFormat="1" x14ac:dyDescent="0.3"/>
    <row r="704" s="3" customFormat="1" x14ac:dyDescent="0.3"/>
    <row r="705" s="3" customFormat="1" x14ac:dyDescent="0.3"/>
    <row r="706" s="3" customFormat="1" x14ac:dyDescent="0.3"/>
    <row r="707" s="3" customFormat="1" x14ac:dyDescent="0.3"/>
    <row r="708" s="3" customFormat="1" x14ac:dyDescent="0.3"/>
    <row r="709" s="3" customFormat="1" x14ac:dyDescent="0.3"/>
    <row r="710" s="3" customFormat="1" x14ac:dyDescent="0.3"/>
    <row r="711" s="3" customFormat="1" x14ac:dyDescent="0.3"/>
    <row r="712" s="3" customFormat="1" x14ac:dyDescent="0.3"/>
    <row r="713" s="3" customFormat="1" x14ac:dyDescent="0.3"/>
    <row r="714" s="3" customFormat="1" x14ac:dyDescent="0.3"/>
    <row r="715" s="3" customFormat="1" x14ac:dyDescent="0.3"/>
    <row r="716" s="3" customFormat="1" x14ac:dyDescent="0.3"/>
    <row r="717" s="3" customFormat="1" x14ac:dyDescent="0.3"/>
    <row r="718" s="3" customFormat="1" x14ac:dyDescent="0.3"/>
    <row r="719" s="3" customFormat="1" x14ac:dyDescent="0.3"/>
    <row r="720" s="3" customFormat="1" x14ac:dyDescent="0.3"/>
    <row r="721" s="3" customFormat="1" x14ac:dyDescent="0.3"/>
    <row r="722" s="3" customFormat="1" x14ac:dyDescent="0.3"/>
    <row r="723" s="3" customFormat="1" x14ac:dyDescent="0.3"/>
    <row r="724" s="3" customFormat="1" x14ac:dyDescent="0.3"/>
    <row r="725" s="3" customFormat="1" x14ac:dyDescent="0.3"/>
    <row r="726" s="3" customFormat="1" x14ac:dyDescent="0.3"/>
    <row r="727" s="3" customFormat="1" x14ac:dyDescent="0.3"/>
    <row r="728" s="3" customFormat="1" x14ac:dyDescent="0.3"/>
    <row r="729" s="3" customFormat="1" x14ac:dyDescent="0.3"/>
    <row r="730" s="3" customFormat="1" x14ac:dyDescent="0.3"/>
    <row r="731" s="3" customFormat="1" x14ac:dyDescent="0.3"/>
    <row r="732" s="3" customFormat="1" x14ac:dyDescent="0.3"/>
    <row r="733" s="3" customFormat="1" x14ac:dyDescent="0.3"/>
    <row r="734" s="3" customFormat="1" x14ac:dyDescent="0.3"/>
    <row r="735" s="3" customFormat="1" x14ac:dyDescent="0.3"/>
    <row r="736" s="3" customFormat="1" x14ac:dyDescent="0.3"/>
    <row r="737" s="3" customFormat="1" x14ac:dyDescent="0.3"/>
    <row r="738" s="3" customFormat="1" x14ac:dyDescent="0.3"/>
    <row r="739" s="3" customFormat="1" x14ac:dyDescent="0.3"/>
    <row r="740" s="3" customFormat="1" x14ac:dyDescent="0.3"/>
    <row r="741" s="3" customFormat="1" x14ac:dyDescent="0.3"/>
    <row r="742" s="3" customFormat="1" x14ac:dyDescent="0.3"/>
    <row r="743" s="3" customFormat="1" x14ac:dyDescent="0.3"/>
    <row r="744" s="3" customFormat="1" x14ac:dyDescent="0.3"/>
    <row r="745" s="3" customFormat="1" x14ac:dyDescent="0.3"/>
    <row r="746" s="3" customFormat="1" x14ac:dyDescent="0.3"/>
    <row r="747" s="3" customFormat="1" x14ac:dyDescent="0.3"/>
    <row r="748" s="3" customFormat="1" x14ac:dyDescent="0.3"/>
    <row r="749" s="3" customFormat="1" x14ac:dyDescent="0.3"/>
    <row r="750" s="3" customFormat="1" x14ac:dyDescent="0.3"/>
    <row r="751" s="3" customFormat="1" x14ac:dyDescent="0.3"/>
    <row r="752" s="3" customFormat="1" x14ac:dyDescent="0.3"/>
    <row r="753" s="3" customFormat="1" x14ac:dyDescent="0.3"/>
    <row r="754" s="3" customFormat="1" x14ac:dyDescent="0.3"/>
    <row r="755" s="3" customFormat="1" x14ac:dyDescent="0.3"/>
    <row r="756" s="3" customFormat="1" x14ac:dyDescent="0.3"/>
    <row r="757" s="3" customFormat="1" x14ac:dyDescent="0.3"/>
    <row r="758" s="3" customFormat="1" x14ac:dyDescent="0.3"/>
    <row r="759" s="3" customFormat="1" x14ac:dyDescent="0.3"/>
    <row r="760" s="3" customFormat="1" x14ac:dyDescent="0.3"/>
    <row r="761" s="3" customFormat="1" x14ac:dyDescent="0.3"/>
    <row r="762" s="3" customFormat="1" x14ac:dyDescent="0.3"/>
    <row r="763" s="3" customFormat="1" x14ac:dyDescent="0.3"/>
    <row r="764" s="3" customFormat="1" x14ac:dyDescent="0.3"/>
    <row r="765" s="3" customFormat="1" x14ac:dyDescent="0.3"/>
    <row r="766" s="3" customFormat="1" x14ac:dyDescent="0.3"/>
    <row r="767" s="3" customFormat="1" x14ac:dyDescent="0.3"/>
    <row r="768" s="3" customFormat="1" x14ac:dyDescent="0.3"/>
    <row r="769" s="3" customFormat="1" x14ac:dyDescent="0.3"/>
    <row r="770" s="3" customFormat="1" x14ac:dyDescent="0.3"/>
    <row r="771" s="3" customFormat="1" x14ac:dyDescent="0.3"/>
    <row r="772" s="3" customFormat="1" x14ac:dyDescent="0.3"/>
    <row r="773" s="3" customFormat="1" x14ac:dyDescent="0.3"/>
    <row r="774" s="3" customFormat="1" x14ac:dyDescent="0.3"/>
    <row r="775" s="3" customFormat="1" x14ac:dyDescent="0.3"/>
    <row r="776" s="3" customFormat="1" x14ac:dyDescent="0.3"/>
    <row r="777" s="3" customFormat="1" x14ac:dyDescent="0.3"/>
    <row r="778" s="3" customFormat="1" x14ac:dyDescent="0.3"/>
    <row r="779" s="3" customFormat="1" x14ac:dyDescent="0.3"/>
    <row r="780" s="3" customFormat="1" x14ac:dyDescent="0.3"/>
    <row r="781" s="3" customFormat="1" x14ac:dyDescent="0.3"/>
    <row r="782" s="3" customFormat="1" x14ac:dyDescent="0.3"/>
    <row r="783" s="3" customFormat="1" x14ac:dyDescent="0.3"/>
    <row r="784" s="3" customFormat="1" x14ac:dyDescent="0.3"/>
    <row r="785" s="3" customFormat="1" x14ac:dyDescent="0.3"/>
    <row r="786" s="3" customFormat="1" x14ac:dyDescent="0.3"/>
    <row r="787" s="3" customFormat="1" x14ac:dyDescent="0.3"/>
    <row r="788" s="3" customFormat="1" x14ac:dyDescent="0.3"/>
    <row r="789" s="3" customFormat="1" x14ac:dyDescent="0.3"/>
    <row r="790" s="3" customFormat="1" x14ac:dyDescent="0.3"/>
    <row r="791" s="3" customFormat="1" x14ac:dyDescent="0.3"/>
    <row r="792" s="3" customFormat="1" x14ac:dyDescent="0.3"/>
    <row r="793" s="3" customFormat="1" x14ac:dyDescent="0.3"/>
    <row r="794" s="3" customFormat="1" x14ac:dyDescent="0.3"/>
    <row r="795" s="3" customFormat="1" x14ac:dyDescent="0.3"/>
    <row r="796" s="3" customFormat="1" x14ac:dyDescent="0.3"/>
    <row r="797" s="3" customFormat="1" x14ac:dyDescent="0.3"/>
    <row r="798" s="3" customFormat="1" x14ac:dyDescent="0.3"/>
    <row r="799" s="3" customFormat="1" x14ac:dyDescent="0.3"/>
    <row r="800" s="3" customFormat="1" x14ac:dyDescent="0.3"/>
    <row r="801" s="3" customFormat="1" x14ac:dyDescent="0.3"/>
    <row r="802" s="3" customFormat="1" x14ac:dyDescent="0.3"/>
    <row r="803" s="3" customFormat="1" x14ac:dyDescent="0.3"/>
    <row r="804" s="3" customFormat="1" x14ac:dyDescent="0.3"/>
    <row r="805" s="3" customFormat="1" x14ac:dyDescent="0.3"/>
    <row r="806" s="3" customFormat="1" x14ac:dyDescent="0.3"/>
    <row r="807" s="3" customFormat="1" x14ac:dyDescent="0.3"/>
    <row r="808" s="3" customFormat="1" x14ac:dyDescent="0.3"/>
    <row r="809" s="3" customFormat="1" x14ac:dyDescent="0.3"/>
    <row r="810" s="3" customFormat="1" x14ac:dyDescent="0.3"/>
    <row r="811" s="3" customFormat="1" x14ac:dyDescent="0.3"/>
    <row r="812" s="3" customFormat="1" x14ac:dyDescent="0.3"/>
    <row r="813" s="3" customFormat="1" x14ac:dyDescent="0.3"/>
    <row r="814" s="3" customFormat="1" x14ac:dyDescent="0.3"/>
    <row r="815" s="3" customFormat="1" x14ac:dyDescent="0.3"/>
    <row r="816" s="3" customFormat="1" x14ac:dyDescent="0.3"/>
    <row r="817" s="3" customFormat="1" x14ac:dyDescent="0.3"/>
    <row r="818" s="3" customFormat="1" x14ac:dyDescent="0.3"/>
    <row r="819" s="3" customFormat="1" x14ac:dyDescent="0.3"/>
    <row r="820" s="3" customFormat="1" x14ac:dyDescent="0.3"/>
    <row r="821" s="3" customFormat="1" x14ac:dyDescent="0.3"/>
    <row r="822" s="3" customFormat="1" x14ac:dyDescent="0.3"/>
    <row r="823" s="3" customFormat="1" x14ac:dyDescent="0.3"/>
    <row r="824" s="3" customFormat="1" x14ac:dyDescent="0.3"/>
    <row r="825" s="3" customFormat="1" x14ac:dyDescent="0.3"/>
    <row r="826" s="3" customFormat="1" x14ac:dyDescent="0.3"/>
    <row r="827" s="3" customFormat="1" x14ac:dyDescent="0.3"/>
    <row r="828" s="3" customFormat="1" x14ac:dyDescent="0.3"/>
    <row r="829" s="3" customFormat="1" x14ac:dyDescent="0.3"/>
    <row r="830" s="3" customFormat="1" x14ac:dyDescent="0.3"/>
    <row r="831" s="3" customFormat="1" x14ac:dyDescent="0.3"/>
    <row r="832" s="3" customFormat="1" x14ac:dyDescent="0.3"/>
    <row r="833" s="3" customFormat="1" x14ac:dyDescent="0.3"/>
    <row r="834" s="3" customFormat="1" x14ac:dyDescent="0.3"/>
    <row r="835" s="3" customFormat="1" x14ac:dyDescent="0.3"/>
    <row r="836" s="3" customFormat="1" x14ac:dyDescent="0.3"/>
    <row r="837" s="3" customFormat="1" x14ac:dyDescent="0.3"/>
    <row r="838" s="3" customFormat="1" x14ac:dyDescent="0.3"/>
    <row r="839" s="3" customFormat="1" x14ac:dyDescent="0.3"/>
    <row r="840" s="3" customFormat="1" x14ac:dyDescent="0.3"/>
    <row r="841" s="3" customFormat="1" x14ac:dyDescent="0.3"/>
    <row r="842" s="3" customFormat="1" x14ac:dyDescent="0.3"/>
    <row r="843" s="3" customFormat="1" x14ac:dyDescent="0.3"/>
    <row r="844" s="3" customFormat="1" x14ac:dyDescent="0.3"/>
    <row r="845" s="3" customFormat="1" x14ac:dyDescent="0.3"/>
    <row r="846" s="3" customFormat="1" x14ac:dyDescent="0.3"/>
    <row r="847" s="3" customFormat="1" x14ac:dyDescent="0.3"/>
    <row r="848" s="3" customFormat="1" x14ac:dyDescent="0.3"/>
    <row r="849" s="3" customFormat="1" x14ac:dyDescent="0.3"/>
    <row r="850" s="3" customFormat="1" x14ac:dyDescent="0.3"/>
    <row r="851" s="3" customFormat="1" x14ac:dyDescent="0.3"/>
    <row r="852" s="3" customFormat="1" x14ac:dyDescent="0.3"/>
    <row r="853" s="3" customFormat="1" x14ac:dyDescent="0.3"/>
    <row r="854" s="3" customFormat="1" x14ac:dyDescent="0.3"/>
    <row r="855" s="3" customFormat="1" x14ac:dyDescent="0.3"/>
    <row r="856" s="3" customFormat="1" x14ac:dyDescent="0.3"/>
    <row r="857" s="3" customFormat="1" x14ac:dyDescent="0.3"/>
    <row r="858" s="3" customFormat="1" x14ac:dyDescent="0.3"/>
    <row r="859" s="3" customFormat="1" x14ac:dyDescent="0.3"/>
    <row r="860" s="3" customFormat="1" x14ac:dyDescent="0.3"/>
    <row r="861" s="3" customFormat="1" x14ac:dyDescent="0.3"/>
    <row r="862" s="3" customFormat="1" x14ac:dyDescent="0.3"/>
    <row r="863" s="3" customFormat="1" x14ac:dyDescent="0.3"/>
    <row r="864" s="3" customFormat="1" x14ac:dyDescent="0.3"/>
    <row r="865" s="3" customFormat="1" x14ac:dyDescent="0.3"/>
    <row r="866" s="3" customFormat="1" x14ac:dyDescent="0.3"/>
    <row r="867" s="3" customFormat="1" x14ac:dyDescent="0.3"/>
    <row r="868" s="3" customFormat="1" x14ac:dyDescent="0.3"/>
    <row r="869" s="3" customFormat="1" x14ac:dyDescent="0.3"/>
    <row r="870" s="3" customFormat="1" x14ac:dyDescent="0.3"/>
    <row r="871" s="3" customFormat="1" x14ac:dyDescent="0.3"/>
    <row r="872" s="3" customFormat="1" x14ac:dyDescent="0.3"/>
    <row r="873" s="3" customFormat="1" x14ac:dyDescent="0.3"/>
    <row r="874" s="3" customFormat="1" x14ac:dyDescent="0.3"/>
    <row r="875" s="3" customFormat="1" x14ac:dyDescent="0.3"/>
    <row r="876" s="3" customFormat="1" x14ac:dyDescent="0.3"/>
    <row r="877" s="3" customFormat="1" x14ac:dyDescent="0.3"/>
    <row r="878" s="3" customFormat="1" x14ac:dyDescent="0.3"/>
    <row r="879" s="3" customFormat="1" x14ac:dyDescent="0.3"/>
    <row r="880" s="3" customFormat="1" x14ac:dyDescent="0.3"/>
    <row r="881" s="3" customFormat="1" x14ac:dyDescent="0.3"/>
    <row r="882" s="3" customFormat="1" x14ac:dyDescent="0.3"/>
    <row r="883" s="3" customFormat="1" x14ac:dyDescent="0.3"/>
    <row r="884" s="3" customFormat="1" x14ac:dyDescent="0.3"/>
    <row r="885" s="3" customFormat="1" x14ac:dyDescent="0.3"/>
    <row r="886" s="3" customFormat="1" x14ac:dyDescent="0.3"/>
    <row r="887" s="3" customFormat="1" x14ac:dyDescent="0.3"/>
    <row r="888" s="3" customFormat="1" x14ac:dyDescent="0.3"/>
    <row r="889" s="3" customFormat="1" x14ac:dyDescent="0.3"/>
    <row r="890" s="3" customFormat="1" x14ac:dyDescent="0.3"/>
    <row r="891" s="3" customFormat="1" x14ac:dyDescent="0.3"/>
    <row r="892" s="3" customFormat="1" x14ac:dyDescent="0.3"/>
    <row r="893" s="3" customFormat="1" x14ac:dyDescent="0.3"/>
    <row r="894" s="3" customFormat="1" x14ac:dyDescent="0.3"/>
    <row r="895" s="3" customFormat="1" x14ac:dyDescent="0.3"/>
    <row r="896" s="3" customFormat="1" x14ac:dyDescent="0.3"/>
    <row r="897" s="3" customFormat="1" x14ac:dyDescent="0.3"/>
    <row r="898" s="3" customFormat="1" x14ac:dyDescent="0.3"/>
    <row r="899" s="3" customFormat="1" x14ac:dyDescent="0.3"/>
    <row r="900" s="3" customFormat="1" x14ac:dyDescent="0.3"/>
    <row r="901" s="3" customFormat="1" x14ac:dyDescent="0.3"/>
    <row r="902" s="3" customFormat="1" x14ac:dyDescent="0.3"/>
    <row r="903" s="3" customFormat="1" x14ac:dyDescent="0.3"/>
    <row r="904" s="3" customFormat="1" x14ac:dyDescent="0.3"/>
    <row r="905" s="3" customFormat="1" x14ac:dyDescent="0.3"/>
    <row r="906" s="3" customFormat="1" x14ac:dyDescent="0.3"/>
    <row r="907" s="3" customFormat="1" x14ac:dyDescent="0.3"/>
    <row r="908" s="3" customFormat="1" x14ac:dyDescent="0.3"/>
    <row r="909" s="3" customFormat="1" x14ac:dyDescent="0.3"/>
    <row r="910" s="3" customFormat="1" x14ac:dyDescent="0.3"/>
    <row r="911" s="3" customFormat="1" x14ac:dyDescent="0.3"/>
    <row r="912" s="3" customFormat="1" x14ac:dyDescent="0.3"/>
    <row r="913" s="3" customFormat="1" x14ac:dyDescent="0.3"/>
    <row r="914" s="3" customFormat="1" x14ac:dyDescent="0.3"/>
    <row r="915" s="3" customFormat="1" x14ac:dyDescent="0.3"/>
    <row r="916" s="3" customFormat="1" x14ac:dyDescent="0.3"/>
    <row r="917" s="3" customFormat="1" x14ac:dyDescent="0.3"/>
    <row r="918" s="3" customFormat="1" x14ac:dyDescent="0.3"/>
    <row r="919" s="3" customFormat="1" x14ac:dyDescent="0.3"/>
    <row r="920" s="3" customFormat="1" x14ac:dyDescent="0.3"/>
    <row r="921" s="3" customFormat="1" x14ac:dyDescent="0.3"/>
    <row r="922" s="3" customFormat="1" x14ac:dyDescent="0.3"/>
    <row r="923" s="3" customFormat="1" x14ac:dyDescent="0.3"/>
    <row r="924" s="3" customFormat="1" x14ac:dyDescent="0.3"/>
    <row r="925" s="3" customFormat="1" x14ac:dyDescent="0.3"/>
    <row r="926" s="3" customFormat="1" x14ac:dyDescent="0.3"/>
    <row r="927" s="3" customFormat="1" x14ac:dyDescent="0.3"/>
    <row r="928" s="3" customFormat="1" x14ac:dyDescent="0.3"/>
    <row r="929" s="3" customFormat="1" x14ac:dyDescent="0.3"/>
    <row r="930" s="3" customFormat="1" x14ac:dyDescent="0.3"/>
    <row r="931" s="3" customFormat="1" x14ac:dyDescent="0.3"/>
    <row r="932" s="3" customFormat="1" x14ac:dyDescent="0.3"/>
    <row r="933" s="3" customFormat="1" x14ac:dyDescent="0.3"/>
    <row r="934" s="3" customFormat="1" x14ac:dyDescent="0.3"/>
    <row r="935" s="3" customFormat="1" x14ac:dyDescent="0.3"/>
    <row r="936" s="3" customFormat="1" x14ac:dyDescent="0.3"/>
    <row r="937" s="3" customFormat="1" x14ac:dyDescent="0.3"/>
    <row r="938" s="3" customFormat="1" x14ac:dyDescent="0.3"/>
    <row r="939" s="3" customFormat="1" x14ac:dyDescent="0.3"/>
    <row r="940" s="3" customFormat="1" x14ac:dyDescent="0.3"/>
    <row r="941" s="3" customFormat="1" x14ac:dyDescent="0.3"/>
    <row r="942" s="3" customFormat="1" x14ac:dyDescent="0.3"/>
    <row r="943" s="3" customFormat="1" x14ac:dyDescent="0.3"/>
    <row r="944" s="3" customFormat="1" x14ac:dyDescent="0.3"/>
    <row r="945" s="3" customFormat="1" x14ac:dyDescent="0.3"/>
    <row r="946" s="3" customFormat="1" x14ac:dyDescent="0.3"/>
    <row r="947" s="3" customFormat="1" x14ac:dyDescent="0.3"/>
    <row r="948" s="3" customFormat="1" x14ac:dyDescent="0.3"/>
    <row r="949" s="3" customFormat="1" x14ac:dyDescent="0.3"/>
    <row r="950" s="3" customFormat="1" x14ac:dyDescent="0.3"/>
    <row r="951" s="3" customFormat="1" x14ac:dyDescent="0.3"/>
    <row r="952" s="3" customFormat="1" x14ac:dyDescent="0.3"/>
    <row r="953" s="3" customFormat="1" x14ac:dyDescent="0.3"/>
    <row r="954" s="3" customFormat="1" x14ac:dyDescent="0.3"/>
    <row r="955" s="3" customFormat="1" x14ac:dyDescent="0.3"/>
    <row r="956" s="3" customFormat="1" x14ac:dyDescent="0.3"/>
    <row r="957" s="3" customFormat="1" x14ac:dyDescent="0.3"/>
    <row r="958" s="3" customFormat="1" x14ac:dyDescent="0.3"/>
    <row r="959" s="3" customFormat="1" x14ac:dyDescent="0.3"/>
    <row r="960" s="3" customFormat="1" x14ac:dyDescent="0.3"/>
    <row r="961" s="3" customFormat="1" x14ac:dyDescent="0.3"/>
    <row r="962" s="3" customFormat="1" x14ac:dyDescent="0.3"/>
    <row r="963" s="3" customFormat="1" x14ac:dyDescent="0.3"/>
    <row r="964" s="3" customFormat="1" x14ac:dyDescent="0.3"/>
    <row r="965" s="3" customFormat="1" x14ac:dyDescent="0.3"/>
    <row r="966" s="3" customFormat="1" x14ac:dyDescent="0.3"/>
    <row r="967" s="3" customFormat="1" x14ac:dyDescent="0.3"/>
    <row r="968" s="3" customFormat="1" x14ac:dyDescent="0.3"/>
    <row r="969" s="3" customFormat="1" x14ac:dyDescent="0.3"/>
    <row r="970" s="3" customFormat="1" x14ac:dyDescent="0.3"/>
    <row r="971" s="3" customFormat="1" x14ac:dyDescent="0.3"/>
    <row r="972" s="3" customFormat="1" x14ac:dyDescent="0.3"/>
    <row r="973" s="3" customFormat="1" x14ac:dyDescent="0.3"/>
    <row r="974" s="3" customFormat="1" x14ac:dyDescent="0.3"/>
    <row r="975" s="3" customFormat="1" x14ac:dyDescent="0.3"/>
    <row r="976" s="3" customFormat="1" x14ac:dyDescent="0.3"/>
    <row r="977" s="3" customFormat="1" x14ac:dyDescent="0.3"/>
    <row r="978" s="3" customFormat="1" x14ac:dyDescent="0.3"/>
    <row r="979" s="3" customFormat="1" x14ac:dyDescent="0.3"/>
    <row r="980" s="3" customFormat="1" x14ac:dyDescent="0.3"/>
    <row r="981" s="3" customFormat="1" x14ac:dyDescent="0.3"/>
    <row r="982" s="3" customFormat="1" x14ac:dyDescent="0.3"/>
    <row r="983" s="3" customFormat="1" x14ac:dyDescent="0.3"/>
    <row r="984" s="3" customFormat="1" x14ac:dyDescent="0.3"/>
    <row r="985" s="3" customFormat="1" x14ac:dyDescent="0.3"/>
    <row r="986" s="3" customFormat="1" x14ac:dyDescent="0.3"/>
    <row r="987" s="3" customFormat="1" x14ac:dyDescent="0.3"/>
    <row r="988" s="3" customFormat="1" x14ac:dyDescent="0.3"/>
    <row r="989" s="3" customFormat="1" x14ac:dyDescent="0.3"/>
    <row r="990" s="3" customFormat="1" x14ac:dyDescent="0.3"/>
    <row r="991" s="3" customFormat="1" x14ac:dyDescent="0.3"/>
    <row r="992" s="3" customFormat="1" x14ac:dyDescent="0.3"/>
    <row r="993" s="3" customFormat="1" x14ac:dyDescent="0.3"/>
    <row r="994" s="3" customFormat="1" x14ac:dyDescent="0.3"/>
    <row r="995" s="3" customFormat="1" x14ac:dyDescent="0.3"/>
    <row r="996" s="3" customFormat="1" x14ac:dyDescent="0.3"/>
    <row r="997" s="3" customFormat="1" x14ac:dyDescent="0.3"/>
    <row r="998" s="3" customFormat="1" x14ac:dyDescent="0.3"/>
    <row r="999" s="3" customFormat="1" x14ac:dyDescent="0.3"/>
    <row r="1000" s="3" customFormat="1" x14ac:dyDescent="0.3"/>
    <row r="1001" s="3" customFormat="1" x14ac:dyDescent="0.3"/>
    <row r="1002" s="3" customFormat="1" x14ac:dyDescent="0.3"/>
    <row r="1003" s="3" customFormat="1" x14ac:dyDescent="0.3"/>
    <row r="1004" s="3" customFormat="1" x14ac:dyDescent="0.3"/>
    <row r="1005" s="3" customFormat="1" x14ac:dyDescent="0.3"/>
    <row r="1006" s="3" customFormat="1" x14ac:dyDescent="0.3"/>
    <row r="1007" s="3" customFormat="1" x14ac:dyDescent="0.3"/>
    <row r="1008" s="3" customFormat="1" x14ac:dyDescent="0.3"/>
    <row r="1009" s="3" customFormat="1" x14ac:dyDescent="0.3"/>
    <row r="1010" s="3" customFormat="1" x14ac:dyDescent="0.3"/>
    <row r="1011" s="3" customFormat="1" x14ac:dyDescent="0.3"/>
    <row r="1012" s="3" customFormat="1" x14ac:dyDescent="0.3"/>
    <row r="1013" s="3" customFormat="1" x14ac:dyDescent="0.3"/>
    <row r="1014" s="3" customFormat="1" x14ac:dyDescent="0.3"/>
    <row r="1015" s="3" customFormat="1" x14ac:dyDescent="0.3"/>
    <row r="1016" s="3" customFormat="1" x14ac:dyDescent="0.3"/>
    <row r="1017" s="3" customFormat="1" x14ac:dyDescent="0.3"/>
    <row r="1018" s="3" customFormat="1" x14ac:dyDescent="0.3"/>
    <row r="1019" s="3" customFormat="1" x14ac:dyDescent="0.3"/>
    <row r="1020" s="3" customFormat="1" x14ac:dyDescent="0.3"/>
    <row r="1021" s="3" customFormat="1" x14ac:dyDescent="0.3"/>
    <row r="1022" s="3" customFormat="1" x14ac:dyDescent="0.3"/>
    <row r="1023" s="3" customFormat="1" x14ac:dyDescent="0.3"/>
    <row r="1024" s="3" customFormat="1" x14ac:dyDescent="0.3"/>
    <row r="1025" s="3" customFormat="1" x14ac:dyDescent="0.3"/>
    <row r="1026" s="3" customFormat="1" x14ac:dyDescent="0.3"/>
    <row r="1027" s="3" customFormat="1" x14ac:dyDescent="0.3"/>
    <row r="1028" s="3" customFormat="1" x14ac:dyDescent="0.3"/>
    <row r="1029" s="3" customFormat="1" x14ac:dyDescent="0.3"/>
    <row r="1030" s="3" customFormat="1" x14ac:dyDescent="0.3"/>
    <row r="1031" s="3" customFormat="1" x14ac:dyDescent="0.3"/>
    <row r="1032" s="3" customFormat="1" x14ac:dyDescent="0.3"/>
    <row r="1033" s="3" customFormat="1" x14ac:dyDescent="0.3"/>
    <row r="1034" s="3" customFormat="1" x14ac:dyDescent="0.3"/>
    <row r="1035" s="3" customFormat="1" x14ac:dyDescent="0.3"/>
    <row r="1036" s="3" customFormat="1" x14ac:dyDescent="0.3"/>
    <row r="1037" s="3" customFormat="1" x14ac:dyDescent="0.3"/>
    <row r="1038" s="3" customFormat="1" x14ac:dyDescent="0.3"/>
    <row r="1039" s="3" customFormat="1" x14ac:dyDescent="0.3"/>
    <row r="1040" s="3" customFormat="1" x14ac:dyDescent="0.3"/>
    <row r="1041" s="3" customFormat="1" x14ac:dyDescent="0.3"/>
    <row r="1042" s="3" customFormat="1" x14ac:dyDescent="0.3"/>
    <row r="1043" s="3" customFormat="1" x14ac:dyDescent="0.3"/>
    <row r="1044" s="3" customFormat="1" x14ac:dyDescent="0.3"/>
    <row r="1045" s="3" customFormat="1" x14ac:dyDescent="0.3"/>
    <row r="1046" s="3" customFormat="1" x14ac:dyDescent="0.3"/>
    <row r="1047" s="3" customFormat="1" x14ac:dyDescent="0.3"/>
    <row r="1048" s="3" customFormat="1" x14ac:dyDescent="0.3"/>
    <row r="1049" s="3" customFormat="1" x14ac:dyDescent="0.3"/>
    <row r="1050" s="3" customFormat="1" x14ac:dyDescent="0.3"/>
    <row r="1051" s="3" customFormat="1" x14ac:dyDescent="0.3"/>
    <row r="1052" s="3" customFormat="1" x14ac:dyDescent="0.3"/>
    <row r="1053" s="3" customFormat="1" x14ac:dyDescent="0.3"/>
    <row r="1054" s="3" customFormat="1" x14ac:dyDescent="0.3"/>
    <row r="1055" s="3" customFormat="1" x14ac:dyDescent="0.3"/>
    <row r="1056" s="3" customFormat="1" x14ac:dyDescent="0.3"/>
    <row r="1057" spans="1:13" s="3" customFormat="1" x14ac:dyDescent="0.3"/>
    <row r="1058" spans="1:13" s="3" customFormat="1" x14ac:dyDescent="0.3"/>
    <row r="1059" spans="1:13" s="3" customFormat="1" x14ac:dyDescent="0.3"/>
    <row r="1060" spans="1:13" s="3" customFormat="1" x14ac:dyDescent="0.3"/>
    <row r="1061" spans="1:13" s="3" customFormat="1" x14ac:dyDescent="0.3"/>
    <row r="1062" spans="1:13" s="3" customFormat="1" x14ac:dyDescent="0.3"/>
    <row r="1063" spans="1:13" s="3" customFormat="1" x14ac:dyDescent="0.3"/>
    <row r="1064" spans="1:13" s="3" customFormat="1" x14ac:dyDescent="0.3"/>
    <row r="1065" spans="1:13" s="3" customFormat="1" x14ac:dyDescent="0.3"/>
    <row r="1066" spans="1:13" s="3" customFormat="1" x14ac:dyDescent="0.3"/>
    <row r="1067" spans="1:13" s="3" customFormat="1" x14ac:dyDescent="0.3"/>
    <row r="1068" spans="1:13" x14ac:dyDescent="0.3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</row>
    <row r="1069" spans="1:13" x14ac:dyDescent="0.3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</row>
    <row r="1070" spans="1:13" x14ac:dyDescent="0.3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</row>
    <row r="1071" spans="1:13" x14ac:dyDescent="0.3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</row>
    <row r="1072" spans="1:13" x14ac:dyDescent="0.3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</row>
  </sheetData>
  <mergeCells count="43">
    <mergeCell ref="D32:H32"/>
    <mergeCell ref="D28:H28"/>
    <mergeCell ref="A56:M56"/>
    <mergeCell ref="C16:D16"/>
    <mergeCell ref="C19:D19"/>
    <mergeCell ref="J19:L19"/>
    <mergeCell ref="C21:D21"/>
    <mergeCell ref="J21:L21"/>
    <mergeCell ref="C23:D23"/>
    <mergeCell ref="J23:L23"/>
    <mergeCell ref="C25:D25"/>
    <mergeCell ref="J25:L25"/>
    <mergeCell ref="J42:L42"/>
    <mergeCell ref="D33:H33"/>
    <mergeCell ref="D29:H29"/>
    <mergeCell ref="D30:H30"/>
    <mergeCell ref="D31:H31"/>
    <mergeCell ref="A35:M36"/>
    <mergeCell ref="A57:M57"/>
    <mergeCell ref="A58:M58"/>
    <mergeCell ref="A1:M1"/>
    <mergeCell ref="A2:M2"/>
    <mergeCell ref="L3:M5"/>
    <mergeCell ref="D3:H3"/>
    <mergeCell ref="D4:H4"/>
    <mergeCell ref="D5:H5"/>
    <mergeCell ref="D6:H6"/>
    <mergeCell ref="D7:H7"/>
    <mergeCell ref="D8:H8"/>
    <mergeCell ref="A12:M13"/>
    <mergeCell ref="A14:M14"/>
    <mergeCell ref="A55:M55"/>
    <mergeCell ref="A50:M53"/>
    <mergeCell ref="C48:D48"/>
    <mergeCell ref="J48:L48"/>
    <mergeCell ref="A37:M37"/>
    <mergeCell ref="C39:D39"/>
    <mergeCell ref="J39:L39"/>
    <mergeCell ref="C42:D42"/>
    <mergeCell ref="C44:D44"/>
    <mergeCell ref="J44:L44"/>
    <mergeCell ref="C46:D46"/>
    <mergeCell ref="J46:L46"/>
  </mergeCells>
  <conditionalFormatting sqref="F16 F19 F25:F27">
    <cfRule type="expression" dxfId="173" priority="48" stopIfTrue="1">
      <formula>#REF!="G"</formula>
    </cfRule>
    <cfRule type="expression" dxfId="172" priority="46" stopIfTrue="1">
      <formula>#REF!="P"</formula>
    </cfRule>
    <cfRule type="expression" dxfId="171" priority="47" stopIfTrue="1">
      <formula>#REF!="E"</formula>
    </cfRule>
  </conditionalFormatting>
  <conditionalFormatting sqref="F21">
    <cfRule type="expression" dxfId="170" priority="35" stopIfTrue="1">
      <formula>#REF!="E"</formula>
    </cfRule>
    <cfRule type="expression" dxfId="169" priority="34" stopIfTrue="1">
      <formula>#REF!="P"</formula>
    </cfRule>
    <cfRule type="expression" dxfId="168" priority="36" stopIfTrue="1">
      <formula>#REF!="G"</formula>
    </cfRule>
  </conditionalFormatting>
  <conditionalFormatting sqref="F23">
    <cfRule type="expression" dxfId="167" priority="30" stopIfTrue="1">
      <formula>#REF!="G"</formula>
    </cfRule>
    <cfRule type="expression" dxfId="166" priority="29" stopIfTrue="1">
      <formula>#REF!="E"</formula>
    </cfRule>
    <cfRule type="expression" dxfId="165" priority="28" stopIfTrue="1">
      <formula>#REF!="P"</formula>
    </cfRule>
  </conditionalFormatting>
  <conditionalFormatting sqref="F39 F42 F48">
    <cfRule type="expression" dxfId="164" priority="16" stopIfTrue="1">
      <formula>#REF!="P"</formula>
    </cfRule>
    <cfRule type="expression" dxfId="163" priority="17" stopIfTrue="1">
      <formula>#REF!="E"</formula>
    </cfRule>
    <cfRule type="expression" dxfId="162" priority="18" stopIfTrue="1">
      <formula>#REF!="G"</formula>
    </cfRule>
  </conditionalFormatting>
  <conditionalFormatting sqref="F44">
    <cfRule type="expression" dxfId="161" priority="10" stopIfTrue="1">
      <formula>#REF!="P"</formula>
    </cfRule>
    <cfRule type="expression" dxfId="160" priority="11" stopIfTrue="1">
      <formula>#REF!="E"</formula>
    </cfRule>
    <cfRule type="expression" dxfId="159" priority="12" stopIfTrue="1">
      <formula>#REF!="G"</formula>
    </cfRule>
  </conditionalFormatting>
  <conditionalFormatting sqref="F46">
    <cfRule type="expression" dxfId="158" priority="4" stopIfTrue="1">
      <formula>#REF!="P"</formula>
    </cfRule>
    <cfRule type="expression" dxfId="157" priority="5" stopIfTrue="1">
      <formula>#REF!="E"</formula>
    </cfRule>
    <cfRule type="expression" dxfId="156" priority="6" stopIfTrue="1">
      <formula>#REF!="G"</formula>
    </cfRule>
  </conditionalFormatting>
  <conditionalFormatting sqref="H16 H19 H25:H27">
    <cfRule type="expression" dxfId="155" priority="43" stopIfTrue="1">
      <formula>#REF!="P"</formula>
    </cfRule>
    <cfRule type="expression" dxfId="154" priority="44" stopIfTrue="1">
      <formula>#REF!="E"</formula>
    </cfRule>
    <cfRule type="expression" dxfId="153" priority="45" stopIfTrue="1">
      <formula>#REF!="G"</formula>
    </cfRule>
  </conditionalFormatting>
  <conditionalFormatting sqref="H21">
    <cfRule type="expression" dxfId="152" priority="33" stopIfTrue="1">
      <formula>#REF!="G"</formula>
    </cfRule>
    <cfRule type="expression" dxfId="151" priority="32" stopIfTrue="1">
      <formula>#REF!="E"</formula>
    </cfRule>
    <cfRule type="expression" dxfId="150" priority="31" stopIfTrue="1">
      <formula>#REF!="P"</formula>
    </cfRule>
  </conditionalFormatting>
  <conditionalFormatting sqref="H23">
    <cfRule type="expression" dxfId="149" priority="25" stopIfTrue="1">
      <formula>#REF!="P"</formula>
    </cfRule>
    <cfRule type="expression" dxfId="148" priority="26" stopIfTrue="1">
      <formula>#REF!="E"</formula>
    </cfRule>
    <cfRule type="expression" dxfId="147" priority="27" stopIfTrue="1">
      <formula>#REF!="G"</formula>
    </cfRule>
  </conditionalFormatting>
  <conditionalFormatting sqref="H39 H42 H48">
    <cfRule type="expression" dxfId="146" priority="15" stopIfTrue="1">
      <formula>#REF!="G"</formula>
    </cfRule>
    <cfRule type="expression" dxfId="145" priority="14" stopIfTrue="1">
      <formula>#REF!="E"</formula>
    </cfRule>
    <cfRule type="expression" dxfId="144" priority="13" stopIfTrue="1">
      <formula>#REF!="P"</formula>
    </cfRule>
  </conditionalFormatting>
  <conditionalFormatting sqref="H44">
    <cfRule type="expression" dxfId="143" priority="9" stopIfTrue="1">
      <formula>#REF!="G"</formula>
    </cfRule>
    <cfRule type="expression" dxfId="142" priority="8" stopIfTrue="1">
      <formula>#REF!="E"</formula>
    </cfRule>
    <cfRule type="expression" dxfId="141" priority="7" stopIfTrue="1">
      <formula>#REF!="P"</formula>
    </cfRule>
  </conditionalFormatting>
  <conditionalFormatting sqref="H46">
    <cfRule type="expression" dxfId="140" priority="3" stopIfTrue="1">
      <formula>#REF!="G"</formula>
    </cfRule>
    <cfRule type="expression" dxfId="139" priority="2" stopIfTrue="1">
      <formula>#REF!="E"</formula>
    </cfRule>
    <cfRule type="expression" dxfId="138" priority="1" stopIfTrue="1">
      <formula>#REF!="P"</formula>
    </cfRule>
  </conditionalFormatting>
  <hyperlinks>
    <hyperlink ref="A57" r:id="rId1" display="mailto:soccermelgar@outlook.com" xr:uid="{00000000-0004-0000-0800-000000000000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scale="51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D1073"/>
  <sheetViews>
    <sheetView view="pageBreakPreview" zoomScaleNormal="100" zoomScaleSheetLayoutView="100" workbookViewId="0">
      <selection sqref="A1:M1"/>
    </sheetView>
  </sheetViews>
  <sheetFormatPr baseColWidth="10" defaultRowHeight="14.4" x14ac:dyDescent="0.3"/>
  <cols>
    <col min="1" max="1" width="12.109375" customWidth="1"/>
    <col min="2" max="4" width="17.109375" customWidth="1"/>
    <col min="5" max="5" width="0" hidden="1" customWidth="1"/>
    <col min="6" max="6" width="5.6640625" customWidth="1"/>
    <col min="7" max="7" width="4.109375" customWidth="1"/>
    <col min="8" max="8" width="5.6640625" customWidth="1"/>
    <col min="9" max="9" width="17.109375" hidden="1" customWidth="1"/>
    <col min="10" max="10" width="17.109375" customWidth="1"/>
    <col min="11" max="11" width="0" hidden="1" customWidth="1"/>
    <col min="12" max="12" width="17.109375" customWidth="1"/>
    <col min="13" max="13" width="15.6640625" customWidth="1"/>
  </cols>
  <sheetData>
    <row r="1" spans="1:30" s="3" customFormat="1" ht="60" customHeight="1" x14ac:dyDescent="0.3">
      <c r="A1" s="427" t="e">
        <f>+'IMPRIMIR (A-B) 1-2'!A1:M1</f>
        <v>#VALUE!</v>
      </c>
      <c r="B1" s="427"/>
      <c r="C1" s="427"/>
      <c r="D1" s="427"/>
      <c r="E1" s="427"/>
      <c r="F1" s="427"/>
      <c r="G1" s="427"/>
      <c r="H1" s="427"/>
      <c r="I1" s="427"/>
      <c r="J1" s="427"/>
      <c r="K1" s="427"/>
      <c r="L1" s="427"/>
      <c r="M1" s="427"/>
    </row>
    <row r="2" spans="1:30" s="3" customFormat="1" ht="45" customHeight="1" thickBot="1" x14ac:dyDescent="0.35">
      <c r="A2" s="428" t="s">
        <v>5</v>
      </c>
      <c r="B2" s="428"/>
      <c r="C2" s="428"/>
      <c r="D2" s="428"/>
      <c r="E2" s="428"/>
      <c r="F2" s="428"/>
      <c r="G2" s="428"/>
      <c r="H2" s="428"/>
      <c r="I2" s="428"/>
      <c r="J2" s="428"/>
      <c r="K2" s="428"/>
      <c r="L2" s="428"/>
      <c r="M2" s="428"/>
    </row>
    <row r="3" spans="1:30" s="3" customFormat="1" ht="25.5" customHeight="1" thickBot="1" x14ac:dyDescent="0.35">
      <c r="D3" s="421">
        <f>+'GRUPOS PRE JUVENIL'!C6</f>
        <v>0</v>
      </c>
      <c r="E3" s="422"/>
      <c r="F3" s="422"/>
      <c r="G3" s="422"/>
      <c r="H3" s="423"/>
      <c r="I3" s="102"/>
      <c r="J3" s="102"/>
      <c r="L3" s="429"/>
      <c r="M3" s="429"/>
    </row>
    <row r="4" spans="1:30" s="3" customFormat="1" ht="37.5" customHeight="1" thickBot="1" x14ac:dyDescent="0.35">
      <c r="D4" s="417">
        <f>+'GRUPOS PRE JUVENIL'!C7</f>
        <v>0</v>
      </c>
      <c r="E4" s="418"/>
      <c r="F4" s="418"/>
      <c r="G4" s="418"/>
      <c r="H4" s="419"/>
      <c r="I4" s="103"/>
      <c r="J4" s="103"/>
      <c r="L4" s="429"/>
      <c r="M4" s="429"/>
    </row>
    <row r="5" spans="1:30" s="3" customFormat="1" ht="37.5" customHeight="1" thickBot="1" x14ac:dyDescent="0.35">
      <c r="D5" s="417">
        <f>+'GRUPOS PRE JUVENIL'!C8</f>
        <v>0</v>
      </c>
      <c r="E5" s="418"/>
      <c r="F5" s="418"/>
      <c r="G5" s="418"/>
      <c r="H5" s="419"/>
      <c r="I5" s="103"/>
      <c r="J5" s="103"/>
      <c r="L5" s="429"/>
      <c r="M5" s="429"/>
    </row>
    <row r="6" spans="1:30" s="3" customFormat="1" ht="37.5" customHeight="1" thickBot="1" x14ac:dyDescent="0.35">
      <c r="D6" s="417">
        <f>+'GRUPOS PRE JUVENIL'!C9</f>
        <v>0</v>
      </c>
      <c r="E6" s="418"/>
      <c r="F6" s="418"/>
      <c r="G6" s="418"/>
      <c r="H6" s="419"/>
      <c r="I6" s="103"/>
      <c r="J6" s="103"/>
    </row>
    <row r="7" spans="1:30" s="3" customFormat="1" ht="38.25" customHeight="1" thickBot="1" x14ac:dyDescent="0.35">
      <c r="D7" s="417">
        <f>+'GRUPOS PRE JUVENIL'!C10</f>
        <v>0</v>
      </c>
      <c r="E7" s="418"/>
      <c r="F7" s="418"/>
      <c r="G7" s="418"/>
      <c r="H7" s="419"/>
      <c r="I7" s="103"/>
      <c r="J7" s="103"/>
    </row>
    <row r="8" spans="1:30" s="3" customFormat="1" ht="37.5" customHeight="1" x14ac:dyDescent="0.3">
      <c r="D8" s="417">
        <f>+'GRUPOS PRE JUVENIL'!C11</f>
        <v>0</v>
      </c>
      <c r="E8" s="418"/>
      <c r="F8" s="418"/>
      <c r="G8" s="418"/>
      <c r="H8" s="419"/>
      <c r="I8" s="103"/>
      <c r="J8" s="103"/>
    </row>
    <row r="9" spans="1:30" s="3" customFormat="1" ht="17.25" customHeight="1" x14ac:dyDescent="0.3"/>
    <row r="10" spans="1:30" s="3" customFormat="1" ht="24" customHeight="1" x14ac:dyDescent="0.55000000000000004">
      <c r="B10" s="65" t="str">
        <f>+'GRUPOS PRE JUVENIL'!D3</f>
        <v>NACIDOS 2016 2017</v>
      </c>
    </row>
    <row r="11" spans="1:30" s="3" customFormat="1" ht="21" x14ac:dyDescent="0.4">
      <c r="B11" s="80" t="str">
        <f>+'GRUPOS PRE JUVENIL'!D4</f>
        <v>SEPTIEMBRE 28 Y 29 DEL 2024</v>
      </c>
    </row>
    <row r="12" spans="1:30" s="3" customFormat="1" ht="37.5" customHeight="1" x14ac:dyDescent="0.3">
      <c r="A12" s="452">
        <f>+'GRUPOS PRE JUVENIL'!C6</f>
        <v>0</v>
      </c>
      <c r="B12" s="452"/>
      <c r="C12" s="452"/>
      <c r="D12" s="452"/>
      <c r="E12" s="452"/>
      <c r="F12" s="452"/>
      <c r="G12" s="452"/>
      <c r="H12" s="452"/>
      <c r="I12" s="452"/>
      <c r="J12" s="452"/>
      <c r="K12" s="452"/>
      <c r="L12" s="452"/>
      <c r="M12" s="452"/>
    </row>
    <row r="13" spans="1:30" s="3" customFormat="1" ht="15" customHeight="1" x14ac:dyDescent="0.3">
      <c r="A13" s="453"/>
      <c r="B13" s="453"/>
      <c r="C13" s="453"/>
      <c r="D13" s="453"/>
      <c r="E13" s="453"/>
      <c r="F13" s="453"/>
      <c r="G13" s="453"/>
      <c r="H13" s="453"/>
      <c r="I13" s="453"/>
      <c r="J13" s="453"/>
      <c r="K13" s="453"/>
      <c r="L13" s="453"/>
      <c r="M13" s="453"/>
    </row>
    <row r="14" spans="1:30" ht="23.4" x14ac:dyDescent="0.3">
      <c r="A14" s="381" t="s">
        <v>51</v>
      </c>
      <c r="B14" s="439"/>
      <c r="C14" s="439"/>
      <c r="D14" s="439"/>
      <c r="E14" s="439"/>
      <c r="F14" s="439"/>
      <c r="G14" s="439"/>
      <c r="H14" s="439"/>
      <c r="I14" s="439"/>
      <c r="J14" s="439"/>
      <c r="K14" s="439"/>
      <c r="L14" s="439"/>
      <c r="M14" s="439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 spans="1:30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 spans="1:30" ht="30" customHeight="1" x14ac:dyDescent="0.3">
      <c r="A16" s="128" t="e">
        <f>+#REF!</f>
        <v>#REF!</v>
      </c>
      <c r="B16" s="129" t="e">
        <f>+#REF!</f>
        <v>#REF!</v>
      </c>
      <c r="C16" s="313" t="e">
        <f>+#REF!</f>
        <v>#REF!</v>
      </c>
      <c r="D16" s="313"/>
      <c r="E16" s="143" t="e">
        <f>IF(AND(F16&lt;&gt;"",H16&lt;&gt;""),IF(F16=H16,"E",IF(F16&gt;H16,"G","P")),"")</f>
        <v>#REF!</v>
      </c>
      <c r="F16" s="151" t="e">
        <f>+#REF!</f>
        <v>#REF!</v>
      </c>
      <c r="G16" s="1" t="s">
        <v>14</v>
      </c>
      <c r="H16" s="151" t="e">
        <f>+#REF!</f>
        <v>#REF!</v>
      </c>
      <c r="I16" s="143" t="e">
        <f>IF(AND(H16&lt;&gt;"",F16&lt;&gt;""),IF(H16=F16,"E",IF(H16&gt;F16,"G","P")),"")</f>
        <v>#REF!</v>
      </c>
      <c r="J16" s="313" t="e">
        <f>+#REF!</f>
        <v>#REF!</v>
      </c>
      <c r="K16" s="313"/>
      <c r="L16" s="313"/>
      <c r="M16" s="125" t="e">
        <f>+#REF!</f>
        <v>#REF!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1:30" hidden="1" x14ac:dyDescent="0.3">
      <c r="G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 spans="1:30" ht="10.5" customHeight="1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 spans="1:30" ht="30" customHeight="1" x14ac:dyDescent="0.3">
      <c r="A19" s="144" t="e">
        <f>+#REF!</f>
        <v>#REF!</v>
      </c>
      <c r="B19" s="145" t="e">
        <f>+#REF!</f>
        <v>#REF!</v>
      </c>
      <c r="C19" s="438" t="e">
        <f>+#REF!</f>
        <v>#REF!</v>
      </c>
      <c r="D19" s="438"/>
      <c r="E19" s="146" t="e">
        <f>IF(AND(F19&lt;&gt;"",H19&lt;&gt;""),IF(F19=H19,"E",IF(F19&gt;H19,"G","P")),"")</f>
        <v>#REF!</v>
      </c>
      <c r="F19" s="151" t="e">
        <f>+#REF!</f>
        <v>#REF!</v>
      </c>
      <c r="G19" s="1" t="s">
        <v>14</v>
      </c>
      <c r="H19" s="151" t="e">
        <f>+#REF!</f>
        <v>#REF!</v>
      </c>
      <c r="I19" s="146" t="e">
        <f>IF(AND(H19&lt;&gt;"",F19&lt;&gt;""),IF(H19=F19,"E",IF(H19&gt;F19,"G","P")),"")</f>
        <v>#REF!</v>
      </c>
      <c r="J19" s="438" t="e">
        <f>+#REF!</f>
        <v>#REF!</v>
      </c>
      <c r="K19" s="438"/>
      <c r="L19" s="438"/>
      <c r="M19" s="147" t="e">
        <f>+#REF!</f>
        <v>#REF!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1:30" s="3" customFormat="1" ht="10.5" customHeight="1" x14ac:dyDescent="0.3">
      <c r="A20" s="104"/>
      <c r="B20" s="130"/>
      <c r="C20" s="130"/>
      <c r="D20" s="130"/>
    </row>
    <row r="21" spans="1:30" s="3" customFormat="1" ht="30" customHeight="1" x14ac:dyDescent="0.3">
      <c r="A21" s="128" t="e">
        <f>+#REF!</f>
        <v>#REF!</v>
      </c>
      <c r="B21" s="129" t="e">
        <f>+#REF!</f>
        <v>#REF!</v>
      </c>
      <c r="C21" s="313" t="e">
        <f>+#REF!</f>
        <v>#REF!</v>
      </c>
      <c r="D21" s="313"/>
      <c r="E21" s="143" t="e">
        <f>IF(AND(F21&lt;&gt;"",H21&lt;&gt;""),IF(F21=H21,"E",IF(F21&gt;H21,"G","P")),"")</f>
        <v>#REF!</v>
      </c>
      <c r="F21" s="151" t="e">
        <f>+#REF!</f>
        <v>#REF!</v>
      </c>
      <c r="G21" s="1" t="s">
        <v>14</v>
      </c>
      <c r="H21" s="151" t="e">
        <f>+#REF!</f>
        <v>#REF!</v>
      </c>
      <c r="I21" s="143" t="e">
        <f>IF(AND(H21&lt;&gt;"",F21&lt;&gt;""),IF(H21=F21,"E",IF(H21&gt;F21,"G","P")),"")</f>
        <v>#REF!</v>
      </c>
      <c r="J21" s="313" t="e">
        <f>+#REF!</f>
        <v>#REF!</v>
      </c>
      <c r="K21" s="313"/>
      <c r="L21" s="313"/>
      <c r="M21" s="125" t="e">
        <f>+#REF!</f>
        <v>#REF!</v>
      </c>
    </row>
    <row r="22" spans="1:30" s="3" customFormat="1" ht="10.5" customHeight="1" x14ac:dyDescent="0.3">
      <c r="A22" s="104"/>
      <c r="B22" s="130"/>
      <c r="C22" s="130"/>
      <c r="D22" s="130"/>
    </row>
    <row r="23" spans="1:30" s="3" customFormat="1" ht="30" customHeight="1" x14ac:dyDescent="0.3">
      <c r="A23" s="144" t="e">
        <f>+#REF!</f>
        <v>#REF!</v>
      </c>
      <c r="B23" s="145" t="e">
        <f>+#REF!</f>
        <v>#REF!</v>
      </c>
      <c r="C23" s="438" t="e">
        <f>+#REF!</f>
        <v>#REF!</v>
      </c>
      <c r="D23" s="438"/>
      <c r="E23" s="146" t="e">
        <f>IF(AND(F23&lt;&gt;"",H23&lt;&gt;""),IF(F23=H23,"E",IF(F23&gt;H23,"G","P")),"")</f>
        <v>#REF!</v>
      </c>
      <c r="F23" s="151" t="e">
        <f>+#REF!</f>
        <v>#REF!</v>
      </c>
      <c r="G23" s="1" t="s">
        <v>14</v>
      </c>
      <c r="H23" s="151" t="e">
        <f>+#REF!</f>
        <v>#REF!</v>
      </c>
      <c r="I23" s="146" t="e">
        <f>IF(AND(H23&lt;&gt;"",F23&lt;&gt;""),IF(H23=F23,"E",IF(H23&gt;F23,"G","P")),"")</f>
        <v>#REF!</v>
      </c>
      <c r="J23" s="438" t="e">
        <f>+#REF!</f>
        <v>#REF!</v>
      </c>
      <c r="K23" s="438"/>
      <c r="L23" s="438"/>
      <c r="M23" s="147" t="e">
        <f>+#REF!</f>
        <v>#REF!</v>
      </c>
    </row>
    <row r="24" spans="1:30" s="3" customFormat="1" ht="10.5" customHeight="1" x14ac:dyDescent="0.3">
      <c r="A24" s="104"/>
      <c r="B24" s="130"/>
      <c r="C24" s="130"/>
      <c r="D24" s="130"/>
    </row>
    <row r="25" spans="1:30" s="3" customFormat="1" ht="30" customHeight="1" x14ac:dyDescent="0.3">
      <c r="A25" s="128" t="e">
        <f>+#REF!</f>
        <v>#REF!</v>
      </c>
      <c r="B25" s="129" t="e">
        <f>+#REF!</f>
        <v>#REF!</v>
      </c>
      <c r="C25" s="313" t="e">
        <f>+#REF!</f>
        <v>#REF!</v>
      </c>
      <c r="D25" s="313"/>
      <c r="E25" s="143" t="e">
        <f>IF(AND(F25&lt;&gt;"",H25&lt;&gt;""),IF(F25=H25,"E",IF(F25&gt;H25,"G","P")),"")</f>
        <v>#REF!</v>
      </c>
      <c r="F25" s="151" t="e">
        <f>+#REF!</f>
        <v>#REF!</v>
      </c>
      <c r="G25" s="1" t="s">
        <v>14</v>
      </c>
      <c r="H25" s="151" t="e">
        <f>+#REF!</f>
        <v>#REF!</v>
      </c>
      <c r="I25" s="143" t="e">
        <f>IF(AND(H25&lt;&gt;"",F25&lt;&gt;""),IF(H25=F25,"E",IF(H25&gt;F25,"G","P")),"")</f>
        <v>#REF!</v>
      </c>
      <c r="J25" s="313" t="e">
        <f>+#REF!</f>
        <v>#REF!</v>
      </c>
      <c r="K25" s="313"/>
      <c r="L25" s="313"/>
      <c r="M25" s="125" t="e">
        <f>+#REF!</f>
        <v>#REF!</v>
      </c>
    </row>
    <row r="26" spans="1:30" s="3" customFormat="1" ht="21" customHeight="1" x14ac:dyDescent="0.3">
      <c r="A26" s="131"/>
      <c r="B26" s="132"/>
      <c r="C26" s="133"/>
      <c r="D26" s="133"/>
      <c r="E26" s="134"/>
      <c r="F26" s="135"/>
      <c r="G26" s="1"/>
      <c r="H26" s="135"/>
      <c r="I26" s="134"/>
      <c r="J26" s="133"/>
      <c r="K26" s="133"/>
      <c r="L26" s="133"/>
      <c r="M26" s="136"/>
    </row>
    <row r="27" spans="1:30" s="3" customFormat="1" ht="21" customHeight="1" thickBot="1" x14ac:dyDescent="0.35">
      <c r="A27" s="131"/>
      <c r="B27" s="132"/>
      <c r="C27" s="133"/>
      <c r="D27" s="133"/>
      <c r="E27" s="134"/>
      <c r="F27" s="135"/>
      <c r="G27" s="1"/>
      <c r="H27" s="135"/>
      <c r="I27" s="134"/>
      <c r="J27" s="133"/>
      <c r="K27" s="133"/>
      <c r="L27" s="133"/>
      <c r="M27" s="136"/>
    </row>
    <row r="28" spans="1:30" s="3" customFormat="1" ht="25.5" customHeight="1" thickBot="1" x14ac:dyDescent="0.35">
      <c r="A28" s="131"/>
      <c r="B28" s="132"/>
      <c r="C28" s="133"/>
      <c r="D28" s="410" t="str">
        <f>+'GRUPOS PRE JUVENIL'!E6</f>
        <v>GRUPO A</v>
      </c>
      <c r="E28" s="411"/>
      <c r="F28" s="411"/>
      <c r="G28" s="411"/>
      <c r="H28" s="412"/>
    </row>
    <row r="29" spans="1:30" s="3" customFormat="1" ht="37.5" customHeight="1" thickBot="1" x14ac:dyDescent="0.35">
      <c r="A29" s="131"/>
      <c r="B29" s="132"/>
      <c r="C29" s="133"/>
      <c r="D29" s="417" t="str">
        <f>+'GRUPOS PRE JUVENIL'!E7</f>
        <v>BLUEMARTIN F.C .</v>
      </c>
      <c r="E29" s="418"/>
      <c r="F29" s="418"/>
      <c r="G29" s="418"/>
      <c r="H29" s="419"/>
    </row>
    <row r="30" spans="1:30" s="3" customFormat="1" ht="37.5" customHeight="1" thickBot="1" x14ac:dyDescent="0.35">
      <c r="A30" s="131"/>
      <c r="B30" s="132"/>
      <c r="C30" s="133"/>
      <c r="D30" s="417" t="str">
        <f>+'GRUPOS PRE JUVENIL'!E8</f>
        <v>TEMPLO DEL FÚTBOL</v>
      </c>
      <c r="E30" s="418"/>
      <c r="F30" s="418"/>
      <c r="G30" s="418"/>
      <c r="H30" s="419"/>
    </row>
    <row r="31" spans="1:30" s="3" customFormat="1" ht="37.5" customHeight="1" thickBot="1" x14ac:dyDescent="0.35">
      <c r="A31" s="131"/>
      <c r="B31" s="132"/>
      <c r="C31" s="133"/>
      <c r="D31" s="417" t="str">
        <f>+'GRUPOS PRE JUVENIL'!E9</f>
        <v>CLUB REAL IBAGUE F.C</v>
      </c>
      <c r="E31" s="418"/>
      <c r="F31" s="418"/>
      <c r="G31" s="418"/>
      <c r="H31" s="419"/>
    </row>
    <row r="32" spans="1:30" s="3" customFormat="1" ht="37.5" customHeight="1" thickBot="1" x14ac:dyDescent="0.35">
      <c r="A32" s="131"/>
      <c r="B32" s="132"/>
      <c r="C32" s="133"/>
      <c r="D32" s="417" t="e">
        <f>+'GRUPOS PRE JUVENIL'!#REF!</f>
        <v>#REF!</v>
      </c>
      <c r="E32" s="418"/>
      <c r="F32" s="418"/>
      <c r="G32" s="418"/>
      <c r="H32" s="419"/>
    </row>
    <row r="33" spans="1:30" s="3" customFormat="1" ht="37.5" customHeight="1" x14ac:dyDescent="0.3">
      <c r="A33" s="131"/>
      <c r="B33" s="132"/>
      <c r="C33" s="133"/>
      <c r="D33" s="417" t="e">
        <f>+'GRUPOS PRE JUVENIL'!#REF!</f>
        <v>#REF!</v>
      </c>
      <c r="E33" s="418"/>
      <c r="F33" s="418"/>
      <c r="G33" s="418"/>
      <c r="H33" s="419"/>
    </row>
    <row r="34" spans="1:30" s="3" customFormat="1" ht="15" customHeight="1" x14ac:dyDescent="0.3">
      <c r="A34" s="131"/>
      <c r="B34" s="132"/>
      <c r="C34" s="133"/>
      <c r="D34" s="150"/>
      <c r="E34" s="150"/>
      <c r="F34" s="150"/>
      <c r="G34" s="150"/>
      <c r="H34" s="150"/>
    </row>
    <row r="35" spans="1:30" s="3" customFormat="1" ht="15" customHeight="1" x14ac:dyDescent="0.3">
      <c r="A35" s="131"/>
      <c r="B35" s="132"/>
      <c r="C35" s="133"/>
      <c r="D35" s="150"/>
      <c r="E35" s="150"/>
      <c r="F35" s="150"/>
      <c r="G35" s="150"/>
      <c r="H35" s="150"/>
    </row>
    <row r="36" spans="1:30" s="3" customFormat="1" ht="37.5" customHeight="1" x14ac:dyDescent="0.3">
      <c r="A36" s="450" t="str">
        <f>+'GRUPOS PRE JUVENIL'!E6</f>
        <v>GRUPO A</v>
      </c>
      <c r="B36" s="450"/>
      <c r="C36" s="450"/>
      <c r="D36" s="450"/>
      <c r="E36" s="450"/>
      <c r="F36" s="450"/>
      <c r="G36" s="450"/>
      <c r="H36" s="450"/>
      <c r="I36" s="450"/>
      <c r="J36" s="450"/>
      <c r="K36" s="450"/>
      <c r="L36" s="450"/>
      <c r="M36" s="450"/>
    </row>
    <row r="37" spans="1:30" s="3" customFormat="1" ht="15" customHeight="1" x14ac:dyDescent="0.3">
      <c r="A37" s="451"/>
      <c r="B37" s="451"/>
      <c r="C37" s="451"/>
      <c r="D37" s="451"/>
      <c r="E37" s="451"/>
      <c r="F37" s="451"/>
      <c r="G37" s="451"/>
      <c r="H37" s="451"/>
      <c r="I37" s="451"/>
      <c r="J37" s="451"/>
      <c r="K37" s="451"/>
      <c r="L37" s="451"/>
      <c r="M37" s="451"/>
    </row>
    <row r="38" spans="1:30" ht="23.4" x14ac:dyDescent="0.3">
      <c r="A38" s="381" t="s">
        <v>51</v>
      </c>
      <c r="B38" s="439"/>
      <c r="C38" s="439"/>
      <c r="D38" s="439"/>
      <c r="E38" s="439"/>
      <c r="F38" s="439"/>
      <c r="G38" s="439"/>
      <c r="H38" s="439"/>
      <c r="I38" s="439"/>
      <c r="J38" s="439"/>
      <c r="K38" s="439"/>
      <c r="L38" s="439"/>
      <c r="M38" s="439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 spans="1:30" ht="10.5" customHeigh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1:30" ht="30" customHeight="1" x14ac:dyDescent="0.3">
      <c r="A40" s="144">
        <f>+'GRUPO A'!B26</f>
        <v>42812</v>
      </c>
      <c r="B40" s="145" t="str">
        <f>+'GRUPO A'!C26</f>
        <v>07:00. a.m.</v>
      </c>
      <c r="C40" s="438" t="str">
        <f>+'GRUPO A'!E26</f>
        <v>TEMPLO DEL FÚTBOL</v>
      </c>
      <c r="D40" s="438"/>
      <c r="E40" s="124" t="str">
        <f>IF(AND(F40&lt;&gt;"",H40&lt;&gt;""),IF(F40=H40,"E",IF(F40&gt;H40,"G","P")),"")</f>
        <v>G</v>
      </c>
      <c r="F40" s="151">
        <f>+'GRUPO A'!G26</f>
        <v>2</v>
      </c>
      <c r="G40" s="1" t="s">
        <v>14</v>
      </c>
      <c r="H40" s="151">
        <f>+'GRUPO A'!I26</f>
        <v>0</v>
      </c>
      <c r="I40" s="124" t="str">
        <f>IF(AND(H40&lt;&gt;"",F40&lt;&gt;""),IF(H40=F40,"E",IF(H40&gt;F40,"G","P")),"")</f>
        <v>P</v>
      </c>
      <c r="J40" s="438" t="str">
        <f>+'GRUPO A'!K26</f>
        <v>CENTAUROS DEL ARIARI</v>
      </c>
      <c r="K40" s="438"/>
      <c r="L40" s="438"/>
      <c r="M40" s="147" t="str">
        <f>+'GRUPO A'!M26</f>
        <v>CANCHA 1 B</v>
      </c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1:30" hidden="1" x14ac:dyDescent="0.3">
      <c r="G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 spans="1:30" ht="10.5" customHeigh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 spans="1:30" ht="30" customHeight="1" x14ac:dyDescent="0.3">
      <c r="A43" s="128">
        <f>+'GRUPO A'!B23</f>
        <v>42813</v>
      </c>
      <c r="B43" s="129" t="str">
        <f>+'GRUPO A'!C23</f>
        <v>01:20. p.m.</v>
      </c>
      <c r="C43" s="313" t="str">
        <f>+'GRUPO A'!E23</f>
        <v>BLUEMARTIN F.C .</v>
      </c>
      <c r="D43" s="313"/>
      <c r="E43" s="124" t="str">
        <f>IF(AND(F43&lt;&gt;"",H43&lt;&gt;""),IF(F43=H43,"E",IF(F43&gt;H43,"G","P")),"")</f>
        <v>G</v>
      </c>
      <c r="F43" s="151">
        <f>+'GRUPO A'!G23</f>
        <v>1</v>
      </c>
      <c r="G43" s="1" t="s">
        <v>14</v>
      </c>
      <c r="H43" s="151">
        <f>+'GRUPO A'!I23</f>
        <v>0</v>
      </c>
      <c r="I43" s="124" t="str">
        <f>IF(AND(H43&lt;&gt;"",F43&lt;&gt;""),IF(H43=F43,"E",IF(H43&gt;F43,"G","P")),"")</f>
        <v>P</v>
      </c>
      <c r="J43" s="313" t="str">
        <f>+'GRUPO A'!K23</f>
        <v>CLUB REAL IBAGUE F.C</v>
      </c>
      <c r="K43" s="313"/>
      <c r="L43" s="313"/>
      <c r="M43" s="125" t="str">
        <f>+'GRUPO A'!M23</f>
        <v>CANCHA 1 A</v>
      </c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 spans="1:30" s="3" customFormat="1" ht="10.5" customHeight="1" x14ac:dyDescent="0.3">
      <c r="A44" s="104"/>
      <c r="B44" s="130"/>
      <c r="C44" s="130"/>
      <c r="D44" s="130"/>
    </row>
    <row r="45" spans="1:30" s="3" customFormat="1" ht="30" customHeight="1" x14ac:dyDescent="0.3">
      <c r="A45" s="144">
        <f>+'GRUPO A'!B35</f>
        <v>0</v>
      </c>
      <c r="B45" s="145">
        <f>+'GRUPO A'!C35</f>
        <v>0</v>
      </c>
      <c r="C45" s="438">
        <f>+'GRUPO A'!E35</f>
        <v>0</v>
      </c>
      <c r="D45" s="438"/>
      <c r="E45" s="124" t="str">
        <f>IF(AND(F45&lt;&gt;"",H45&lt;&gt;""),IF(F45=H45,"E",IF(F45&gt;H45,"G","P")),"")</f>
        <v>E</v>
      </c>
      <c r="F45" s="151">
        <f>+'GRUPO A'!G35</f>
        <v>0</v>
      </c>
      <c r="G45" s="1" t="s">
        <v>14</v>
      </c>
      <c r="H45" s="151">
        <f>+'GRUPO A'!I35</f>
        <v>0</v>
      </c>
      <c r="I45" s="124" t="str">
        <f>IF(AND(H45&lt;&gt;"",F45&lt;&gt;""),IF(H45=F45,"E",IF(H45&gt;F45,"G","P")),"")</f>
        <v>E</v>
      </c>
      <c r="J45" s="438">
        <f>+'GRUPO A'!K35</f>
        <v>0</v>
      </c>
      <c r="K45" s="438"/>
      <c r="L45" s="438"/>
      <c r="M45" s="147">
        <f>+'GRUPO A'!M35</f>
        <v>0</v>
      </c>
    </row>
    <row r="46" spans="1:30" s="3" customFormat="1" ht="10.5" customHeight="1" x14ac:dyDescent="0.3">
      <c r="A46" s="104"/>
      <c r="B46" s="130"/>
      <c r="C46" s="130"/>
      <c r="D46" s="130"/>
    </row>
    <row r="47" spans="1:30" s="3" customFormat="1" ht="30" customHeight="1" x14ac:dyDescent="0.3">
      <c r="A47" s="128">
        <f>+'GRUPO A'!B32</f>
        <v>42812</v>
      </c>
      <c r="B47" s="129" t="str">
        <f>+'GRUPO A'!C32</f>
        <v>03:00. p.m.</v>
      </c>
      <c r="C47" s="313" t="str">
        <f>+'GRUPO A'!E32</f>
        <v>CLUB CAMPESTRE IBAGUE</v>
      </c>
      <c r="D47" s="313"/>
      <c r="E47" s="124" t="str">
        <f>IF(AND(F47&lt;&gt;"",H47&lt;&gt;""),IF(F47=H47,"E",IF(F47&gt;H47,"G","P")),"")</f>
        <v>G</v>
      </c>
      <c r="F47" s="151">
        <f>+'GRUPO A'!G32</f>
        <v>2</v>
      </c>
      <c r="G47" s="1" t="s">
        <v>14</v>
      </c>
      <c r="H47" s="151">
        <f>+'GRUPO A'!I32</f>
        <v>1</v>
      </c>
      <c r="I47" s="124" t="str">
        <f>IF(AND(H47&lt;&gt;"",F47&lt;&gt;""),IF(H47=F47,"E",IF(H47&gt;F47,"G","P")),"")</f>
        <v>P</v>
      </c>
      <c r="J47" s="313" t="str">
        <f>+'GRUPO A'!K32</f>
        <v>BLUEMARTIN F.C .</v>
      </c>
      <c r="K47" s="313"/>
      <c r="L47" s="313"/>
      <c r="M47" s="125" t="str">
        <f>+'GRUPO A'!M32</f>
        <v>CANCHA 1 B</v>
      </c>
    </row>
    <row r="48" spans="1:30" s="3" customFormat="1" ht="10.5" customHeight="1" x14ac:dyDescent="0.3">
      <c r="A48" s="104"/>
      <c r="B48" s="130"/>
      <c r="C48" s="130"/>
      <c r="D48" s="130"/>
    </row>
    <row r="49" spans="1:13" s="3" customFormat="1" ht="30" customHeight="1" x14ac:dyDescent="0.3">
      <c r="A49" s="144">
        <f>+'GRUPO A'!B29</f>
        <v>42812</v>
      </c>
      <c r="B49" s="145" t="str">
        <f>+'GRUPO A'!C29</f>
        <v>03:00. p.m.</v>
      </c>
      <c r="C49" s="438" t="str">
        <f>+'GRUPO A'!E29</f>
        <v>CLUB REAL IBAGUE F.C</v>
      </c>
      <c r="D49" s="438"/>
      <c r="E49" s="124" t="str">
        <f>IF(AND(F49&lt;&gt;"",H49&lt;&gt;""),IF(F49=H49,"E",IF(F49&gt;H49,"G","P")),"")</f>
        <v>P</v>
      </c>
      <c r="F49" s="151">
        <f>+'GRUPO A'!G29</f>
        <v>0</v>
      </c>
      <c r="G49" s="1" t="s">
        <v>14</v>
      </c>
      <c r="H49" s="151">
        <f>+'GRUPO A'!I29</f>
        <v>3</v>
      </c>
      <c r="I49" s="124" t="str">
        <f>IF(AND(H49&lt;&gt;"",F49&lt;&gt;""),IF(H49=F49,"E",IF(H49&gt;F49,"G","P")),"")</f>
        <v>G</v>
      </c>
      <c r="J49" s="438" t="str">
        <f>+'GRUPO A'!K29</f>
        <v>TEMPLO DEL FÚTBOL</v>
      </c>
      <c r="K49" s="438"/>
      <c r="L49" s="438"/>
      <c r="M49" s="147" t="str">
        <f>+'GRUPO A'!M29</f>
        <v>CANCHA 1 C</v>
      </c>
    </row>
    <row r="50" spans="1:13" s="3" customFormat="1" ht="15.6" x14ac:dyDescent="0.3">
      <c r="A50" s="116"/>
      <c r="B50" s="116"/>
      <c r="C50" s="116"/>
      <c r="D50" s="116"/>
      <c r="E50" s="116"/>
      <c r="F50" s="116"/>
      <c r="G50" s="116"/>
      <c r="H50" s="116"/>
      <c r="I50" s="116"/>
      <c r="J50" s="116"/>
      <c r="K50" s="116"/>
      <c r="L50" s="116"/>
      <c r="M50" s="116"/>
    </row>
    <row r="51" spans="1:13" s="3" customFormat="1" x14ac:dyDescent="0.3">
      <c r="A51" s="435" t="s">
        <v>44</v>
      </c>
      <c r="B51" s="435"/>
      <c r="C51" s="435"/>
      <c r="D51" s="435"/>
      <c r="E51" s="435"/>
      <c r="F51" s="435"/>
      <c r="G51" s="435"/>
      <c r="H51" s="435"/>
      <c r="I51" s="435"/>
      <c r="J51" s="435"/>
      <c r="K51" s="435"/>
      <c r="L51" s="435"/>
      <c r="M51" s="435"/>
    </row>
    <row r="52" spans="1:13" s="3" customFormat="1" x14ac:dyDescent="0.3">
      <c r="A52" s="435"/>
      <c r="B52" s="435"/>
      <c r="C52" s="435"/>
      <c r="D52" s="435"/>
      <c r="E52" s="435"/>
      <c r="F52" s="435"/>
      <c r="G52" s="435"/>
      <c r="H52" s="435"/>
      <c r="I52" s="435"/>
      <c r="J52" s="435"/>
      <c r="K52" s="435"/>
      <c r="L52" s="435"/>
      <c r="M52" s="435"/>
    </row>
    <row r="53" spans="1:13" s="3" customFormat="1" x14ac:dyDescent="0.3">
      <c r="A53" s="435"/>
      <c r="B53" s="435"/>
      <c r="C53" s="435"/>
      <c r="D53" s="435"/>
      <c r="E53" s="435"/>
      <c r="F53" s="435"/>
      <c r="G53" s="435"/>
      <c r="H53" s="435"/>
      <c r="I53" s="435"/>
      <c r="J53" s="435"/>
      <c r="K53" s="435"/>
      <c r="L53" s="435"/>
      <c r="M53" s="435"/>
    </row>
    <row r="54" spans="1:13" s="3" customFormat="1" x14ac:dyDescent="0.3">
      <c r="A54" s="435"/>
      <c r="B54" s="435"/>
      <c r="C54" s="435"/>
      <c r="D54" s="435"/>
      <c r="E54" s="435"/>
      <c r="F54" s="435"/>
      <c r="G54" s="435"/>
      <c r="H54" s="435"/>
      <c r="I54" s="435"/>
      <c r="J54" s="435"/>
      <c r="K54" s="435"/>
      <c r="L54" s="435"/>
      <c r="M54" s="435"/>
    </row>
    <row r="55" spans="1:13" s="3" customFormat="1" ht="15.6" x14ac:dyDescent="0.3">
      <c r="A55" s="126"/>
      <c r="B55" s="126"/>
      <c r="C55" s="126"/>
      <c r="D55" s="126"/>
      <c r="E55" s="126"/>
      <c r="F55" s="126"/>
      <c r="G55" s="126"/>
      <c r="H55" s="126"/>
      <c r="I55" s="126"/>
      <c r="J55" s="126"/>
      <c r="K55" s="126"/>
      <c r="L55" s="126"/>
      <c r="M55" s="126"/>
    </row>
    <row r="56" spans="1:13" s="3" customFormat="1" x14ac:dyDescent="0.3">
      <c r="A56" s="436" t="s">
        <v>27</v>
      </c>
      <c r="B56" s="436"/>
      <c r="C56" s="436"/>
      <c r="D56" s="436"/>
      <c r="E56" s="436"/>
      <c r="F56" s="436"/>
      <c r="G56" s="436"/>
      <c r="H56" s="436"/>
      <c r="I56" s="436"/>
      <c r="J56" s="436"/>
      <c r="K56" s="436"/>
      <c r="L56" s="436"/>
      <c r="M56" s="436"/>
    </row>
    <row r="57" spans="1:13" s="3" customFormat="1" x14ac:dyDescent="0.3">
      <c r="A57" s="436" t="s">
        <v>28</v>
      </c>
      <c r="B57" s="436"/>
      <c r="C57" s="436"/>
      <c r="D57" s="436"/>
      <c r="E57" s="436"/>
      <c r="F57" s="436"/>
      <c r="G57" s="436"/>
      <c r="H57" s="436"/>
      <c r="I57" s="436"/>
      <c r="J57" s="436"/>
      <c r="K57" s="436"/>
      <c r="L57" s="436"/>
      <c r="M57" s="436"/>
    </row>
    <row r="58" spans="1:13" s="3" customFormat="1" x14ac:dyDescent="0.3">
      <c r="A58" s="437" t="s">
        <v>29</v>
      </c>
      <c r="B58" s="437"/>
      <c r="C58" s="437"/>
      <c r="D58" s="437"/>
      <c r="E58" s="437"/>
      <c r="F58" s="437"/>
      <c r="G58" s="437"/>
      <c r="H58" s="437"/>
      <c r="I58" s="437"/>
      <c r="J58" s="437"/>
      <c r="K58" s="437"/>
      <c r="L58" s="437"/>
      <c r="M58" s="437"/>
    </row>
    <row r="59" spans="1:13" s="3" customFormat="1" x14ac:dyDescent="0.3">
      <c r="A59" s="436" t="s">
        <v>30</v>
      </c>
      <c r="B59" s="436"/>
      <c r="C59" s="436"/>
      <c r="D59" s="436"/>
      <c r="E59" s="436"/>
      <c r="F59" s="436"/>
      <c r="G59" s="436"/>
      <c r="H59" s="436"/>
      <c r="I59" s="436"/>
      <c r="J59" s="436"/>
      <c r="K59" s="436"/>
      <c r="L59" s="436"/>
      <c r="M59" s="436"/>
    </row>
    <row r="60" spans="1:13" s="3" customFormat="1" x14ac:dyDescent="0.3"/>
    <row r="61" spans="1:13" s="3" customFormat="1" x14ac:dyDescent="0.3"/>
    <row r="62" spans="1:13" s="3" customFormat="1" x14ac:dyDescent="0.3"/>
    <row r="63" spans="1:13" s="3" customFormat="1" x14ac:dyDescent="0.3"/>
    <row r="64" spans="1:13" s="3" customFormat="1" x14ac:dyDescent="0.3"/>
    <row r="65" s="3" customFormat="1" x14ac:dyDescent="0.3"/>
    <row r="66" s="3" customFormat="1" x14ac:dyDescent="0.3"/>
    <row r="67" s="3" customFormat="1" x14ac:dyDescent="0.3"/>
    <row r="68" s="3" customFormat="1" x14ac:dyDescent="0.3"/>
    <row r="69" s="3" customFormat="1" x14ac:dyDescent="0.3"/>
    <row r="70" s="3" customFormat="1" x14ac:dyDescent="0.3"/>
    <row r="71" s="3" customFormat="1" x14ac:dyDescent="0.3"/>
    <row r="72" s="3" customFormat="1" x14ac:dyDescent="0.3"/>
    <row r="73" s="3" customFormat="1" x14ac:dyDescent="0.3"/>
    <row r="74" s="3" customFormat="1" x14ac:dyDescent="0.3"/>
    <row r="75" s="3" customFormat="1" x14ac:dyDescent="0.3"/>
    <row r="76" s="3" customFormat="1" x14ac:dyDescent="0.3"/>
    <row r="77" s="3" customFormat="1" x14ac:dyDescent="0.3"/>
    <row r="78" s="3" customFormat="1" x14ac:dyDescent="0.3"/>
    <row r="79" s="3" customFormat="1" x14ac:dyDescent="0.3"/>
    <row r="80" s="3" customFormat="1" x14ac:dyDescent="0.3"/>
    <row r="81" s="3" customFormat="1" x14ac:dyDescent="0.3"/>
    <row r="82" s="3" customFormat="1" x14ac:dyDescent="0.3"/>
    <row r="83" s="3" customFormat="1" x14ac:dyDescent="0.3"/>
    <row r="84" s="3" customFormat="1" x14ac:dyDescent="0.3"/>
    <row r="85" s="3" customFormat="1" x14ac:dyDescent="0.3"/>
    <row r="86" s="3" customFormat="1" x14ac:dyDescent="0.3"/>
    <row r="87" s="3" customFormat="1" x14ac:dyDescent="0.3"/>
    <row r="88" s="3" customFormat="1" x14ac:dyDescent="0.3"/>
    <row r="89" s="3" customFormat="1" x14ac:dyDescent="0.3"/>
    <row r="90" s="3" customFormat="1" x14ac:dyDescent="0.3"/>
    <row r="91" s="3" customFormat="1" x14ac:dyDescent="0.3"/>
    <row r="92" s="3" customFormat="1" x14ac:dyDescent="0.3"/>
    <row r="93" s="3" customFormat="1" x14ac:dyDescent="0.3"/>
    <row r="94" s="3" customFormat="1" x14ac:dyDescent="0.3"/>
    <row r="95" s="3" customFormat="1" x14ac:dyDescent="0.3"/>
    <row r="96" s="3" customFormat="1" x14ac:dyDescent="0.3"/>
    <row r="97" s="3" customFormat="1" x14ac:dyDescent="0.3"/>
    <row r="98" s="3" customFormat="1" x14ac:dyDescent="0.3"/>
    <row r="99" s="3" customFormat="1" x14ac:dyDescent="0.3"/>
    <row r="100" s="3" customFormat="1" x14ac:dyDescent="0.3"/>
    <row r="101" s="3" customFormat="1" x14ac:dyDescent="0.3"/>
    <row r="102" s="3" customFormat="1" x14ac:dyDescent="0.3"/>
    <row r="103" s="3" customFormat="1" x14ac:dyDescent="0.3"/>
    <row r="104" s="3" customFormat="1" x14ac:dyDescent="0.3"/>
    <row r="105" s="3" customFormat="1" x14ac:dyDescent="0.3"/>
    <row r="106" s="3" customFormat="1" x14ac:dyDescent="0.3"/>
    <row r="107" s="3" customFormat="1" x14ac:dyDescent="0.3"/>
    <row r="108" s="3" customFormat="1" x14ac:dyDescent="0.3"/>
    <row r="109" s="3" customFormat="1" x14ac:dyDescent="0.3"/>
    <row r="110" s="3" customFormat="1" x14ac:dyDescent="0.3"/>
    <row r="111" s="3" customFormat="1" x14ac:dyDescent="0.3"/>
    <row r="112" s="3" customFormat="1" x14ac:dyDescent="0.3"/>
    <row r="113" s="3" customFormat="1" x14ac:dyDescent="0.3"/>
    <row r="114" s="3" customFormat="1" x14ac:dyDescent="0.3"/>
    <row r="115" s="3" customFormat="1" x14ac:dyDescent="0.3"/>
    <row r="116" s="3" customFormat="1" x14ac:dyDescent="0.3"/>
    <row r="117" s="3" customFormat="1" x14ac:dyDescent="0.3"/>
    <row r="118" s="3" customFormat="1" x14ac:dyDescent="0.3"/>
    <row r="119" s="3" customFormat="1" x14ac:dyDescent="0.3"/>
    <row r="120" s="3" customFormat="1" x14ac:dyDescent="0.3"/>
    <row r="121" s="3" customFormat="1" x14ac:dyDescent="0.3"/>
    <row r="122" s="3" customFormat="1" x14ac:dyDescent="0.3"/>
    <row r="123" s="3" customFormat="1" x14ac:dyDescent="0.3"/>
    <row r="124" s="3" customFormat="1" x14ac:dyDescent="0.3"/>
    <row r="125" s="3" customFormat="1" x14ac:dyDescent="0.3"/>
    <row r="126" s="3" customFormat="1" x14ac:dyDescent="0.3"/>
    <row r="127" s="3" customFormat="1" x14ac:dyDescent="0.3"/>
    <row r="128" s="3" customFormat="1" x14ac:dyDescent="0.3"/>
    <row r="129" s="3" customFormat="1" x14ac:dyDescent="0.3"/>
    <row r="130" s="3" customFormat="1" x14ac:dyDescent="0.3"/>
    <row r="131" s="3" customFormat="1" x14ac:dyDescent="0.3"/>
    <row r="132" s="3" customFormat="1" x14ac:dyDescent="0.3"/>
    <row r="133" s="3" customFormat="1" x14ac:dyDescent="0.3"/>
    <row r="134" s="3" customFormat="1" x14ac:dyDescent="0.3"/>
    <row r="135" s="3" customFormat="1" x14ac:dyDescent="0.3"/>
    <row r="136" s="3" customFormat="1" x14ac:dyDescent="0.3"/>
    <row r="137" s="3" customFormat="1" x14ac:dyDescent="0.3"/>
    <row r="138" s="3" customFormat="1" x14ac:dyDescent="0.3"/>
    <row r="139" s="3" customFormat="1" x14ac:dyDescent="0.3"/>
    <row r="140" s="3" customFormat="1" x14ac:dyDescent="0.3"/>
    <row r="141" s="3" customFormat="1" x14ac:dyDescent="0.3"/>
    <row r="142" s="3" customFormat="1" x14ac:dyDescent="0.3"/>
    <row r="143" s="3" customFormat="1" x14ac:dyDescent="0.3"/>
    <row r="144" s="3" customFormat="1" x14ac:dyDescent="0.3"/>
    <row r="145" s="3" customFormat="1" x14ac:dyDescent="0.3"/>
    <row r="146" s="3" customFormat="1" x14ac:dyDescent="0.3"/>
    <row r="147" s="3" customFormat="1" x14ac:dyDescent="0.3"/>
    <row r="148" s="3" customFormat="1" x14ac:dyDescent="0.3"/>
    <row r="149" s="3" customFormat="1" x14ac:dyDescent="0.3"/>
    <row r="150" s="3" customFormat="1" x14ac:dyDescent="0.3"/>
    <row r="151" s="3" customFormat="1" x14ac:dyDescent="0.3"/>
    <row r="152" s="3" customFormat="1" x14ac:dyDescent="0.3"/>
    <row r="153" s="3" customFormat="1" x14ac:dyDescent="0.3"/>
    <row r="154" s="3" customFormat="1" x14ac:dyDescent="0.3"/>
    <row r="155" s="3" customFormat="1" x14ac:dyDescent="0.3"/>
    <row r="156" s="3" customFormat="1" x14ac:dyDescent="0.3"/>
    <row r="157" s="3" customFormat="1" x14ac:dyDescent="0.3"/>
    <row r="158" s="3" customFormat="1" x14ac:dyDescent="0.3"/>
    <row r="159" s="3" customFormat="1" x14ac:dyDescent="0.3"/>
    <row r="160" s="3" customFormat="1" x14ac:dyDescent="0.3"/>
    <row r="161" s="3" customFormat="1" x14ac:dyDescent="0.3"/>
    <row r="162" s="3" customFormat="1" x14ac:dyDescent="0.3"/>
    <row r="163" s="3" customFormat="1" x14ac:dyDescent="0.3"/>
    <row r="164" s="3" customFormat="1" x14ac:dyDescent="0.3"/>
    <row r="165" s="3" customFormat="1" x14ac:dyDescent="0.3"/>
    <row r="166" s="3" customFormat="1" x14ac:dyDescent="0.3"/>
    <row r="167" s="3" customFormat="1" x14ac:dyDescent="0.3"/>
    <row r="168" s="3" customFormat="1" x14ac:dyDescent="0.3"/>
    <row r="169" s="3" customFormat="1" x14ac:dyDescent="0.3"/>
    <row r="170" s="3" customFormat="1" x14ac:dyDescent="0.3"/>
    <row r="171" s="3" customFormat="1" x14ac:dyDescent="0.3"/>
    <row r="172" s="3" customFormat="1" x14ac:dyDescent="0.3"/>
    <row r="173" s="3" customFormat="1" x14ac:dyDescent="0.3"/>
    <row r="174" s="3" customFormat="1" x14ac:dyDescent="0.3"/>
    <row r="175" s="3" customFormat="1" x14ac:dyDescent="0.3"/>
    <row r="176" s="3" customFormat="1" x14ac:dyDescent="0.3"/>
    <row r="177" s="3" customFormat="1" x14ac:dyDescent="0.3"/>
    <row r="178" s="3" customFormat="1" x14ac:dyDescent="0.3"/>
    <row r="179" s="3" customFormat="1" x14ac:dyDescent="0.3"/>
    <row r="180" s="3" customFormat="1" x14ac:dyDescent="0.3"/>
    <row r="181" s="3" customFormat="1" x14ac:dyDescent="0.3"/>
    <row r="182" s="3" customFormat="1" x14ac:dyDescent="0.3"/>
    <row r="183" s="3" customFormat="1" x14ac:dyDescent="0.3"/>
    <row r="184" s="3" customFormat="1" x14ac:dyDescent="0.3"/>
    <row r="185" s="3" customFormat="1" x14ac:dyDescent="0.3"/>
    <row r="186" s="3" customFormat="1" x14ac:dyDescent="0.3"/>
    <row r="187" s="3" customFormat="1" x14ac:dyDescent="0.3"/>
    <row r="188" s="3" customFormat="1" x14ac:dyDescent="0.3"/>
    <row r="189" s="3" customFormat="1" x14ac:dyDescent="0.3"/>
    <row r="190" s="3" customFormat="1" x14ac:dyDescent="0.3"/>
    <row r="191" s="3" customFormat="1" x14ac:dyDescent="0.3"/>
    <row r="192" s="3" customFormat="1" x14ac:dyDescent="0.3"/>
    <row r="193" s="3" customFormat="1" x14ac:dyDescent="0.3"/>
    <row r="194" s="3" customFormat="1" x14ac:dyDescent="0.3"/>
    <row r="195" s="3" customFormat="1" x14ac:dyDescent="0.3"/>
    <row r="196" s="3" customFormat="1" x14ac:dyDescent="0.3"/>
    <row r="197" s="3" customFormat="1" x14ac:dyDescent="0.3"/>
    <row r="198" s="3" customFormat="1" x14ac:dyDescent="0.3"/>
    <row r="199" s="3" customFormat="1" x14ac:dyDescent="0.3"/>
    <row r="200" s="3" customFormat="1" x14ac:dyDescent="0.3"/>
    <row r="201" s="3" customFormat="1" x14ac:dyDescent="0.3"/>
    <row r="202" s="3" customFormat="1" x14ac:dyDescent="0.3"/>
    <row r="203" s="3" customFormat="1" x14ac:dyDescent="0.3"/>
    <row r="204" s="3" customFormat="1" x14ac:dyDescent="0.3"/>
    <row r="205" s="3" customFormat="1" x14ac:dyDescent="0.3"/>
    <row r="206" s="3" customFormat="1" x14ac:dyDescent="0.3"/>
    <row r="207" s="3" customFormat="1" x14ac:dyDescent="0.3"/>
    <row r="208" s="3" customFormat="1" x14ac:dyDescent="0.3"/>
    <row r="209" s="3" customFormat="1" x14ac:dyDescent="0.3"/>
    <row r="210" s="3" customFormat="1" x14ac:dyDescent="0.3"/>
    <row r="211" s="3" customFormat="1" x14ac:dyDescent="0.3"/>
    <row r="212" s="3" customFormat="1" x14ac:dyDescent="0.3"/>
    <row r="213" s="3" customFormat="1" x14ac:dyDescent="0.3"/>
    <row r="214" s="3" customFormat="1" x14ac:dyDescent="0.3"/>
    <row r="215" s="3" customFormat="1" x14ac:dyDescent="0.3"/>
    <row r="216" s="3" customFormat="1" x14ac:dyDescent="0.3"/>
    <row r="217" s="3" customFormat="1" x14ac:dyDescent="0.3"/>
    <row r="218" s="3" customFormat="1" x14ac:dyDescent="0.3"/>
    <row r="219" s="3" customFormat="1" x14ac:dyDescent="0.3"/>
    <row r="220" s="3" customFormat="1" x14ac:dyDescent="0.3"/>
    <row r="221" s="3" customFormat="1" x14ac:dyDescent="0.3"/>
    <row r="222" s="3" customFormat="1" x14ac:dyDescent="0.3"/>
    <row r="223" s="3" customFormat="1" x14ac:dyDescent="0.3"/>
    <row r="224" s="3" customFormat="1" x14ac:dyDescent="0.3"/>
    <row r="225" s="3" customFormat="1" x14ac:dyDescent="0.3"/>
    <row r="226" s="3" customFormat="1" x14ac:dyDescent="0.3"/>
    <row r="227" s="3" customFormat="1" x14ac:dyDescent="0.3"/>
    <row r="228" s="3" customFormat="1" x14ac:dyDescent="0.3"/>
    <row r="229" s="3" customFormat="1" x14ac:dyDescent="0.3"/>
    <row r="230" s="3" customFormat="1" x14ac:dyDescent="0.3"/>
    <row r="231" s="3" customFormat="1" x14ac:dyDescent="0.3"/>
    <row r="232" s="3" customFormat="1" x14ac:dyDescent="0.3"/>
    <row r="233" s="3" customFormat="1" x14ac:dyDescent="0.3"/>
    <row r="234" s="3" customFormat="1" x14ac:dyDescent="0.3"/>
    <row r="235" s="3" customFormat="1" x14ac:dyDescent="0.3"/>
    <row r="236" s="3" customFormat="1" x14ac:dyDescent="0.3"/>
    <row r="237" s="3" customFormat="1" x14ac:dyDescent="0.3"/>
    <row r="238" s="3" customFormat="1" x14ac:dyDescent="0.3"/>
    <row r="239" s="3" customFormat="1" x14ac:dyDescent="0.3"/>
    <row r="240" s="3" customFormat="1" x14ac:dyDescent="0.3"/>
    <row r="241" s="3" customFormat="1" x14ac:dyDescent="0.3"/>
    <row r="242" s="3" customFormat="1" x14ac:dyDescent="0.3"/>
    <row r="243" s="3" customFormat="1" x14ac:dyDescent="0.3"/>
    <row r="244" s="3" customFormat="1" x14ac:dyDescent="0.3"/>
    <row r="245" s="3" customFormat="1" x14ac:dyDescent="0.3"/>
    <row r="246" s="3" customFormat="1" x14ac:dyDescent="0.3"/>
    <row r="247" s="3" customFormat="1" x14ac:dyDescent="0.3"/>
    <row r="248" s="3" customFormat="1" x14ac:dyDescent="0.3"/>
    <row r="249" s="3" customFormat="1" x14ac:dyDescent="0.3"/>
    <row r="250" s="3" customFormat="1" x14ac:dyDescent="0.3"/>
    <row r="251" s="3" customFormat="1" x14ac:dyDescent="0.3"/>
    <row r="252" s="3" customFormat="1" x14ac:dyDescent="0.3"/>
    <row r="253" s="3" customFormat="1" x14ac:dyDescent="0.3"/>
    <row r="254" s="3" customFormat="1" x14ac:dyDescent="0.3"/>
    <row r="255" s="3" customFormat="1" x14ac:dyDescent="0.3"/>
    <row r="256" s="3" customFormat="1" x14ac:dyDescent="0.3"/>
    <row r="257" s="3" customFormat="1" x14ac:dyDescent="0.3"/>
    <row r="258" s="3" customFormat="1" x14ac:dyDescent="0.3"/>
    <row r="259" s="3" customFormat="1" x14ac:dyDescent="0.3"/>
    <row r="260" s="3" customFormat="1" x14ac:dyDescent="0.3"/>
    <row r="261" s="3" customFormat="1" x14ac:dyDescent="0.3"/>
    <row r="262" s="3" customFormat="1" x14ac:dyDescent="0.3"/>
    <row r="263" s="3" customFormat="1" x14ac:dyDescent="0.3"/>
    <row r="264" s="3" customFormat="1" x14ac:dyDescent="0.3"/>
    <row r="265" s="3" customFormat="1" x14ac:dyDescent="0.3"/>
    <row r="266" s="3" customFormat="1" x14ac:dyDescent="0.3"/>
    <row r="267" s="3" customFormat="1" x14ac:dyDescent="0.3"/>
    <row r="268" s="3" customFormat="1" x14ac:dyDescent="0.3"/>
    <row r="269" s="3" customFormat="1" x14ac:dyDescent="0.3"/>
    <row r="270" s="3" customFormat="1" x14ac:dyDescent="0.3"/>
    <row r="271" s="3" customFormat="1" x14ac:dyDescent="0.3"/>
    <row r="272" s="3" customFormat="1" x14ac:dyDescent="0.3"/>
    <row r="273" s="3" customFormat="1" x14ac:dyDescent="0.3"/>
    <row r="274" s="3" customFormat="1" x14ac:dyDescent="0.3"/>
    <row r="275" s="3" customFormat="1" x14ac:dyDescent="0.3"/>
    <row r="276" s="3" customFormat="1" x14ac:dyDescent="0.3"/>
    <row r="277" s="3" customFormat="1" x14ac:dyDescent="0.3"/>
    <row r="278" s="3" customFormat="1" x14ac:dyDescent="0.3"/>
    <row r="279" s="3" customFormat="1" x14ac:dyDescent="0.3"/>
    <row r="280" s="3" customFormat="1" x14ac:dyDescent="0.3"/>
    <row r="281" s="3" customFormat="1" x14ac:dyDescent="0.3"/>
    <row r="282" s="3" customFormat="1" x14ac:dyDescent="0.3"/>
    <row r="283" s="3" customFormat="1" x14ac:dyDescent="0.3"/>
    <row r="284" s="3" customFormat="1" x14ac:dyDescent="0.3"/>
    <row r="285" s="3" customFormat="1" x14ac:dyDescent="0.3"/>
    <row r="286" s="3" customFormat="1" x14ac:dyDescent="0.3"/>
    <row r="287" s="3" customFormat="1" x14ac:dyDescent="0.3"/>
    <row r="288" s="3" customFormat="1" x14ac:dyDescent="0.3"/>
    <row r="289" s="3" customFormat="1" x14ac:dyDescent="0.3"/>
    <row r="290" s="3" customFormat="1" x14ac:dyDescent="0.3"/>
    <row r="291" s="3" customFormat="1" x14ac:dyDescent="0.3"/>
    <row r="292" s="3" customFormat="1" x14ac:dyDescent="0.3"/>
    <row r="293" s="3" customFormat="1" x14ac:dyDescent="0.3"/>
    <row r="294" s="3" customFormat="1" x14ac:dyDescent="0.3"/>
    <row r="295" s="3" customFormat="1" x14ac:dyDescent="0.3"/>
    <row r="296" s="3" customFormat="1" x14ac:dyDescent="0.3"/>
    <row r="297" s="3" customFormat="1" x14ac:dyDescent="0.3"/>
    <row r="298" s="3" customFormat="1" x14ac:dyDescent="0.3"/>
    <row r="299" s="3" customFormat="1" x14ac:dyDescent="0.3"/>
    <row r="300" s="3" customFormat="1" x14ac:dyDescent="0.3"/>
    <row r="301" s="3" customFormat="1" x14ac:dyDescent="0.3"/>
    <row r="302" s="3" customFormat="1" x14ac:dyDescent="0.3"/>
    <row r="303" s="3" customFormat="1" x14ac:dyDescent="0.3"/>
    <row r="304" s="3" customFormat="1" x14ac:dyDescent="0.3"/>
    <row r="305" s="3" customFormat="1" x14ac:dyDescent="0.3"/>
    <row r="306" s="3" customFormat="1" x14ac:dyDescent="0.3"/>
    <row r="307" s="3" customFormat="1" x14ac:dyDescent="0.3"/>
    <row r="308" s="3" customFormat="1" x14ac:dyDescent="0.3"/>
    <row r="309" s="3" customFormat="1" x14ac:dyDescent="0.3"/>
    <row r="310" s="3" customFormat="1" x14ac:dyDescent="0.3"/>
    <row r="311" s="3" customFormat="1" x14ac:dyDescent="0.3"/>
    <row r="312" s="3" customFormat="1" x14ac:dyDescent="0.3"/>
    <row r="313" s="3" customFormat="1" x14ac:dyDescent="0.3"/>
    <row r="314" s="3" customFormat="1" x14ac:dyDescent="0.3"/>
    <row r="315" s="3" customFormat="1" x14ac:dyDescent="0.3"/>
    <row r="316" s="3" customFormat="1" x14ac:dyDescent="0.3"/>
    <row r="317" s="3" customFormat="1" x14ac:dyDescent="0.3"/>
    <row r="318" s="3" customFormat="1" x14ac:dyDescent="0.3"/>
    <row r="319" s="3" customFormat="1" x14ac:dyDescent="0.3"/>
    <row r="320" s="3" customFormat="1" x14ac:dyDescent="0.3"/>
    <row r="321" s="3" customFormat="1" x14ac:dyDescent="0.3"/>
    <row r="322" s="3" customFormat="1" x14ac:dyDescent="0.3"/>
    <row r="323" s="3" customFormat="1" x14ac:dyDescent="0.3"/>
    <row r="324" s="3" customFormat="1" x14ac:dyDescent="0.3"/>
    <row r="325" s="3" customFormat="1" x14ac:dyDescent="0.3"/>
    <row r="326" s="3" customFormat="1" x14ac:dyDescent="0.3"/>
    <row r="327" s="3" customFormat="1" x14ac:dyDescent="0.3"/>
    <row r="328" s="3" customFormat="1" x14ac:dyDescent="0.3"/>
    <row r="329" s="3" customFormat="1" x14ac:dyDescent="0.3"/>
    <row r="330" s="3" customFormat="1" x14ac:dyDescent="0.3"/>
    <row r="331" s="3" customFormat="1" x14ac:dyDescent="0.3"/>
    <row r="332" s="3" customFormat="1" x14ac:dyDescent="0.3"/>
    <row r="333" s="3" customFormat="1" x14ac:dyDescent="0.3"/>
    <row r="334" s="3" customFormat="1" x14ac:dyDescent="0.3"/>
    <row r="335" s="3" customFormat="1" x14ac:dyDescent="0.3"/>
    <row r="336" s="3" customFormat="1" x14ac:dyDescent="0.3"/>
    <row r="337" s="3" customFormat="1" x14ac:dyDescent="0.3"/>
    <row r="338" s="3" customFormat="1" x14ac:dyDescent="0.3"/>
    <row r="339" s="3" customFormat="1" x14ac:dyDescent="0.3"/>
    <row r="340" s="3" customFormat="1" x14ac:dyDescent="0.3"/>
    <row r="341" s="3" customFormat="1" x14ac:dyDescent="0.3"/>
    <row r="342" s="3" customFormat="1" x14ac:dyDescent="0.3"/>
    <row r="343" s="3" customFormat="1" x14ac:dyDescent="0.3"/>
    <row r="344" s="3" customFormat="1" x14ac:dyDescent="0.3"/>
    <row r="345" s="3" customFormat="1" x14ac:dyDescent="0.3"/>
    <row r="346" s="3" customFormat="1" x14ac:dyDescent="0.3"/>
    <row r="347" s="3" customFormat="1" x14ac:dyDescent="0.3"/>
    <row r="348" s="3" customFormat="1" x14ac:dyDescent="0.3"/>
    <row r="349" s="3" customFormat="1" x14ac:dyDescent="0.3"/>
    <row r="350" s="3" customFormat="1" x14ac:dyDescent="0.3"/>
    <row r="351" s="3" customFormat="1" x14ac:dyDescent="0.3"/>
    <row r="352" s="3" customFormat="1" x14ac:dyDescent="0.3"/>
    <row r="353" s="3" customFormat="1" x14ac:dyDescent="0.3"/>
    <row r="354" s="3" customFormat="1" x14ac:dyDescent="0.3"/>
    <row r="355" s="3" customFormat="1" x14ac:dyDescent="0.3"/>
    <row r="356" s="3" customFormat="1" x14ac:dyDescent="0.3"/>
    <row r="357" s="3" customFormat="1" x14ac:dyDescent="0.3"/>
    <row r="358" s="3" customFormat="1" x14ac:dyDescent="0.3"/>
    <row r="359" s="3" customFormat="1" x14ac:dyDescent="0.3"/>
    <row r="360" s="3" customFormat="1" x14ac:dyDescent="0.3"/>
    <row r="361" s="3" customFormat="1" x14ac:dyDescent="0.3"/>
    <row r="362" s="3" customFormat="1" x14ac:dyDescent="0.3"/>
    <row r="363" s="3" customFormat="1" x14ac:dyDescent="0.3"/>
    <row r="364" s="3" customFormat="1" x14ac:dyDescent="0.3"/>
    <row r="365" s="3" customFormat="1" x14ac:dyDescent="0.3"/>
    <row r="366" s="3" customFormat="1" x14ac:dyDescent="0.3"/>
    <row r="367" s="3" customFormat="1" x14ac:dyDescent="0.3"/>
    <row r="368" s="3" customFormat="1" x14ac:dyDescent="0.3"/>
    <row r="369" s="3" customFormat="1" x14ac:dyDescent="0.3"/>
    <row r="370" s="3" customFormat="1" x14ac:dyDescent="0.3"/>
    <row r="371" s="3" customFormat="1" x14ac:dyDescent="0.3"/>
    <row r="372" s="3" customFormat="1" x14ac:dyDescent="0.3"/>
    <row r="373" s="3" customFormat="1" x14ac:dyDescent="0.3"/>
    <row r="374" s="3" customFormat="1" x14ac:dyDescent="0.3"/>
    <row r="375" s="3" customFormat="1" x14ac:dyDescent="0.3"/>
    <row r="376" s="3" customFormat="1" x14ac:dyDescent="0.3"/>
    <row r="377" s="3" customFormat="1" x14ac:dyDescent="0.3"/>
    <row r="378" s="3" customFormat="1" x14ac:dyDescent="0.3"/>
    <row r="379" s="3" customFormat="1" x14ac:dyDescent="0.3"/>
    <row r="380" s="3" customFormat="1" x14ac:dyDescent="0.3"/>
    <row r="381" s="3" customFormat="1" x14ac:dyDescent="0.3"/>
    <row r="382" s="3" customFormat="1" x14ac:dyDescent="0.3"/>
    <row r="383" s="3" customFormat="1" x14ac:dyDescent="0.3"/>
    <row r="384" s="3" customFormat="1" x14ac:dyDescent="0.3"/>
    <row r="385" s="3" customFormat="1" x14ac:dyDescent="0.3"/>
    <row r="386" s="3" customFormat="1" x14ac:dyDescent="0.3"/>
    <row r="387" s="3" customFormat="1" x14ac:dyDescent="0.3"/>
    <row r="388" s="3" customFormat="1" x14ac:dyDescent="0.3"/>
    <row r="389" s="3" customFormat="1" x14ac:dyDescent="0.3"/>
    <row r="390" s="3" customFormat="1" x14ac:dyDescent="0.3"/>
    <row r="391" s="3" customFormat="1" x14ac:dyDescent="0.3"/>
    <row r="392" s="3" customFormat="1" x14ac:dyDescent="0.3"/>
    <row r="393" s="3" customFormat="1" x14ac:dyDescent="0.3"/>
    <row r="394" s="3" customFormat="1" x14ac:dyDescent="0.3"/>
    <row r="395" s="3" customFormat="1" x14ac:dyDescent="0.3"/>
    <row r="396" s="3" customFormat="1" x14ac:dyDescent="0.3"/>
    <row r="397" s="3" customFormat="1" x14ac:dyDescent="0.3"/>
    <row r="398" s="3" customFormat="1" x14ac:dyDescent="0.3"/>
    <row r="399" s="3" customFormat="1" x14ac:dyDescent="0.3"/>
    <row r="400" s="3" customFormat="1" x14ac:dyDescent="0.3"/>
    <row r="401" s="3" customFormat="1" x14ac:dyDescent="0.3"/>
    <row r="402" s="3" customFormat="1" x14ac:dyDescent="0.3"/>
    <row r="403" s="3" customFormat="1" x14ac:dyDescent="0.3"/>
    <row r="404" s="3" customFormat="1" x14ac:dyDescent="0.3"/>
    <row r="405" s="3" customFormat="1" x14ac:dyDescent="0.3"/>
    <row r="406" s="3" customFormat="1" x14ac:dyDescent="0.3"/>
    <row r="407" s="3" customFormat="1" x14ac:dyDescent="0.3"/>
    <row r="408" s="3" customFormat="1" x14ac:dyDescent="0.3"/>
    <row r="409" s="3" customFormat="1" x14ac:dyDescent="0.3"/>
    <row r="410" s="3" customFormat="1" x14ac:dyDescent="0.3"/>
    <row r="411" s="3" customFormat="1" x14ac:dyDescent="0.3"/>
    <row r="412" s="3" customFormat="1" x14ac:dyDescent="0.3"/>
    <row r="413" s="3" customFormat="1" x14ac:dyDescent="0.3"/>
    <row r="414" s="3" customFormat="1" x14ac:dyDescent="0.3"/>
    <row r="415" s="3" customFormat="1" x14ac:dyDescent="0.3"/>
    <row r="416" s="3" customFormat="1" x14ac:dyDescent="0.3"/>
    <row r="417" s="3" customFormat="1" x14ac:dyDescent="0.3"/>
    <row r="418" s="3" customFormat="1" x14ac:dyDescent="0.3"/>
    <row r="419" s="3" customFormat="1" x14ac:dyDescent="0.3"/>
    <row r="420" s="3" customFormat="1" x14ac:dyDescent="0.3"/>
    <row r="421" s="3" customFormat="1" x14ac:dyDescent="0.3"/>
    <row r="422" s="3" customFormat="1" x14ac:dyDescent="0.3"/>
    <row r="423" s="3" customFormat="1" x14ac:dyDescent="0.3"/>
    <row r="424" s="3" customFormat="1" x14ac:dyDescent="0.3"/>
    <row r="425" s="3" customFormat="1" x14ac:dyDescent="0.3"/>
    <row r="426" s="3" customFormat="1" x14ac:dyDescent="0.3"/>
    <row r="427" s="3" customFormat="1" x14ac:dyDescent="0.3"/>
    <row r="428" s="3" customFormat="1" x14ac:dyDescent="0.3"/>
    <row r="429" s="3" customFormat="1" x14ac:dyDescent="0.3"/>
    <row r="430" s="3" customFormat="1" x14ac:dyDescent="0.3"/>
    <row r="431" s="3" customFormat="1" x14ac:dyDescent="0.3"/>
    <row r="432" s="3" customFormat="1" x14ac:dyDescent="0.3"/>
    <row r="433" s="3" customFormat="1" x14ac:dyDescent="0.3"/>
    <row r="434" s="3" customFormat="1" x14ac:dyDescent="0.3"/>
    <row r="435" s="3" customFormat="1" x14ac:dyDescent="0.3"/>
    <row r="436" s="3" customFormat="1" x14ac:dyDescent="0.3"/>
    <row r="437" s="3" customFormat="1" x14ac:dyDescent="0.3"/>
    <row r="438" s="3" customFormat="1" x14ac:dyDescent="0.3"/>
    <row r="439" s="3" customFormat="1" x14ac:dyDescent="0.3"/>
    <row r="440" s="3" customFormat="1" x14ac:dyDescent="0.3"/>
    <row r="441" s="3" customFormat="1" x14ac:dyDescent="0.3"/>
    <row r="442" s="3" customFormat="1" x14ac:dyDescent="0.3"/>
    <row r="443" s="3" customFormat="1" x14ac:dyDescent="0.3"/>
    <row r="444" s="3" customFormat="1" x14ac:dyDescent="0.3"/>
    <row r="445" s="3" customFormat="1" x14ac:dyDescent="0.3"/>
    <row r="446" s="3" customFormat="1" x14ac:dyDescent="0.3"/>
    <row r="447" s="3" customFormat="1" x14ac:dyDescent="0.3"/>
    <row r="448" s="3" customFormat="1" x14ac:dyDescent="0.3"/>
    <row r="449" s="3" customFormat="1" x14ac:dyDescent="0.3"/>
    <row r="450" s="3" customFormat="1" x14ac:dyDescent="0.3"/>
    <row r="451" s="3" customFormat="1" x14ac:dyDescent="0.3"/>
    <row r="452" s="3" customFormat="1" x14ac:dyDescent="0.3"/>
    <row r="453" s="3" customFormat="1" x14ac:dyDescent="0.3"/>
    <row r="454" s="3" customFormat="1" x14ac:dyDescent="0.3"/>
    <row r="455" s="3" customFormat="1" x14ac:dyDescent="0.3"/>
    <row r="456" s="3" customFormat="1" x14ac:dyDescent="0.3"/>
    <row r="457" s="3" customFormat="1" x14ac:dyDescent="0.3"/>
    <row r="458" s="3" customFormat="1" x14ac:dyDescent="0.3"/>
    <row r="459" s="3" customFormat="1" x14ac:dyDescent="0.3"/>
    <row r="460" s="3" customFormat="1" x14ac:dyDescent="0.3"/>
    <row r="461" s="3" customFormat="1" x14ac:dyDescent="0.3"/>
    <row r="462" s="3" customFormat="1" x14ac:dyDescent="0.3"/>
    <row r="463" s="3" customFormat="1" x14ac:dyDescent="0.3"/>
    <row r="464" s="3" customFormat="1" x14ac:dyDescent="0.3"/>
    <row r="465" s="3" customFormat="1" x14ac:dyDescent="0.3"/>
    <row r="466" s="3" customFormat="1" x14ac:dyDescent="0.3"/>
    <row r="467" s="3" customFormat="1" x14ac:dyDescent="0.3"/>
    <row r="468" s="3" customFormat="1" x14ac:dyDescent="0.3"/>
    <row r="469" s="3" customFormat="1" x14ac:dyDescent="0.3"/>
    <row r="470" s="3" customFormat="1" x14ac:dyDescent="0.3"/>
    <row r="471" s="3" customFormat="1" x14ac:dyDescent="0.3"/>
    <row r="472" s="3" customFormat="1" x14ac:dyDescent="0.3"/>
    <row r="473" s="3" customFormat="1" x14ac:dyDescent="0.3"/>
    <row r="474" s="3" customFormat="1" x14ac:dyDescent="0.3"/>
    <row r="475" s="3" customFormat="1" x14ac:dyDescent="0.3"/>
    <row r="476" s="3" customFormat="1" x14ac:dyDescent="0.3"/>
    <row r="477" s="3" customFormat="1" x14ac:dyDescent="0.3"/>
    <row r="478" s="3" customFormat="1" x14ac:dyDescent="0.3"/>
    <row r="479" s="3" customFormat="1" x14ac:dyDescent="0.3"/>
    <row r="480" s="3" customFormat="1" x14ac:dyDescent="0.3"/>
    <row r="481" s="3" customFormat="1" x14ac:dyDescent="0.3"/>
    <row r="482" s="3" customFormat="1" x14ac:dyDescent="0.3"/>
    <row r="483" s="3" customFormat="1" x14ac:dyDescent="0.3"/>
    <row r="484" s="3" customFormat="1" x14ac:dyDescent="0.3"/>
    <row r="485" s="3" customFormat="1" x14ac:dyDescent="0.3"/>
    <row r="486" s="3" customFormat="1" x14ac:dyDescent="0.3"/>
    <row r="487" s="3" customFormat="1" x14ac:dyDescent="0.3"/>
    <row r="488" s="3" customFormat="1" x14ac:dyDescent="0.3"/>
    <row r="489" s="3" customFormat="1" x14ac:dyDescent="0.3"/>
    <row r="490" s="3" customFormat="1" x14ac:dyDescent="0.3"/>
    <row r="491" s="3" customFormat="1" x14ac:dyDescent="0.3"/>
    <row r="492" s="3" customFormat="1" x14ac:dyDescent="0.3"/>
    <row r="493" s="3" customFormat="1" x14ac:dyDescent="0.3"/>
    <row r="494" s="3" customFormat="1" x14ac:dyDescent="0.3"/>
    <row r="495" s="3" customFormat="1" x14ac:dyDescent="0.3"/>
    <row r="496" s="3" customFormat="1" x14ac:dyDescent="0.3"/>
    <row r="497" s="3" customFormat="1" x14ac:dyDescent="0.3"/>
    <row r="498" s="3" customFormat="1" x14ac:dyDescent="0.3"/>
    <row r="499" s="3" customFormat="1" x14ac:dyDescent="0.3"/>
    <row r="500" s="3" customFormat="1" x14ac:dyDescent="0.3"/>
    <row r="501" s="3" customFormat="1" x14ac:dyDescent="0.3"/>
    <row r="502" s="3" customFormat="1" x14ac:dyDescent="0.3"/>
    <row r="503" s="3" customFormat="1" x14ac:dyDescent="0.3"/>
    <row r="504" s="3" customFormat="1" x14ac:dyDescent="0.3"/>
    <row r="505" s="3" customFormat="1" x14ac:dyDescent="0.3"/>
    <row r="506" s="3" customFormat="1" x14ac:dyDescent="0.3"/>
    <row r="507" s="3" customFormat="1" x14ac:dyDescent="0.3"/>
    <row r="508" s="3" customFormat="1" x14ac:dyDescent="0.3"/>
    <row r="509" s="3" customFormat="1" x14ac:dyDescent="0.3"/>
    <row r="510" s="3" customFormat="1" x14ac:dyDescent="0.3"/>
    <row r="511" s="3" customFormat="1" x14ac:dyDescent="0.3"/>
    <row r="512" s="3" customFormat="1" x14ac:dyDescent="0.3"/>
    <row r="513" s="3" customFormat="1" x14ac:dyDescent="0.3"/>
    <row r="514" s="3" customFormat="1" x14ac:dyDescent="0.3"/>
    <row r="515" s="3" customFormat="1" x14ac:dyDescent="0.3"/>
    <row r="516" s="3" customFormat="1" x14ac:dyDescent="0.3"/>
    <row r="517" s="3" customFormat="1" x14ac:dyDescent="0.3"/>
    <row r="518" s="3" customFormat="1" x14ac:dyDescent="0.3"/>
    <row r="519" s="3" customFormat="1" x14ac:dyDescent="0.3"/>
    <row r="520" s="3" customFormat="1" x14ac:dyDescent="0.3"/>
    <row r="521" s="3" customFormat="1" x14ac:dyDescent="0.3"/>
    <row r="522" s="3" customFormat="1" x14ac:dyDescent="0.3"/>
    <row r="523" s="3" customFormat="1" x14ac:dyDescent="0.3"/>
    <row r="524" s="3" customFormat="1" x14ac:dyDescent="0.3"/>
    <row r="525" s="3" customFormat="1" x14ac:dyDescent="0.3"/>
    <row r="526" s="3" customFormat="1" x14ac:dyDescent="0.3"/>
    <row r="527" s="3" customFormat="1" x14ac:dyDescent="0.3"/>
    <row r="528" s="3" customFormat="1" x14ac:dyDescent="0.3"/>
    <row r="529" s="3" customFormat="1" x14ac:dyDescent="0.3"/>
    <row r="530" s="3" customFormat="1" x14ac:dyDescent="0.3"/>
    <row r="531" s="3" customFormat="1" x14ac:dyDescent="0.3"/>
    <row r="532" s="3" customFormat="1" x14ac:dyDescent="0.3"/>
    <row r="533" s="3" customFormat="1" x14ac:dyDescent="0.3"/>
    <row r="534" s="3" customFormat="1" x14ac:dyDescent="0.3"/>
    <row r="535" s="3" customFormat="1" x14ac:dyDescent="0.3"/>
    <row r="536" s="3" customFormat="1" x14ac:dyDescent="0.3"/>
    <row r="537" s="3" customFormat="1" x14ac:dyDescent="0.3"/>
    <row r="538" s="3" customFormat="1" x14ac:dyDescent="0.3"/>
    <row r="539" s="3" customFormat="1" x14ac:dyDescent="0.3"/>
    <row r="540" s="3" customFormat="1" x14ac:dyDescent="0.3"/>
    <row r="541" s="3" customFormat="1" x14ac:dyDescent="0.3"/>
    <row r="542" s="3" customFormat="1" x14ac:dyDescent="0.3"/>
    <row r="543" s="3" customFormat="1" x14ac:dyDescent="0.3"/>
    <row r="544" s="3" customFormat="1" x14ac:dyDescent="0.3"/>
    <row r="545" s="3" customFormat="1" x14ac:dyDescent="0.3"/>
    <row r="546" s="3" customFormat="1" x14ac:dyDescent="0.3"/>
    <row r="547" s="3" customFormat="1" x14ac:dyDescent="0.3"/>
    <row r="548" s="3" customFormat="1" x14ac:dyDescent="0.3"/>
    <row r="549" s="3" customFormat="1" x14ac:dyDescent="0.3"/>
    <row r="550" s="3" customFormat="1" x14ac:dyDescent="0.3"/>
    <row r="551" s="3" customFormat="1" x14ac:dyDescent="0.3"/>
    <row r="552" s="3" customFormat="1" x14ac:dyDescent="0.3"/>
    <row r="553" s="3" customFormat="1" x14ac:dyDescent="0.3"/>
    <row r="554" s="3" customFormat="1" x14ac:dyDescent="0.3"/>
    <row r="555" s="3" customFormat="1" x14ac:dyDescent="0.3"/>
    <row r="556" s="3" customFormat="1" x14ac:dyDescent="0.3"/>
    <row r="557" s="3" customFormat="1" x14ac:dyDescent="0.3"/>
    <row r="558" s="3" customFormat="1" x14ac:dyDescent="0.3"/>
    <row r="559" s="3" customFormat="1" x14ac:dyDescent="0.3"/>
    <row r="560" s="3" customFormat="1" x14ac:dyDescent="0.3"/>
    <row r="561" s="3" customFormat="1" x14ac:dyDescent="0.3"/>
    <row r="562" s="3" customFormat="1" x14ac:dyDescent="0.3"/>
    <row r="563" s="3" customFormat="1" x14ac:dyDescent="0.3"/>
    <row r="564" s="3" customFormat="1" x14ac:dyDescent="0.3"/>
    <row r="565" s="3" customFormat="1" x14ac:dyDescent="0.3"/>
    <row r="566" s="3" customFormat="1" x14ac:dyDescent="0.3"/>
    <row r="567" s="3" customFormat="1" x14ac:dyDescent="0.3"/>
    <row r="568" s="3" customFormat="1" x14ac:dyDescent="0.3"/>
    <row r="569" s="3" customFormat="1" x14ac:dyDescent="0.3"/>
    <row r="570" s="3" customFormat="1" x14ac:dyDescent="0.3"/>
    <row r="571" s="3" customFormat="1" x14ac:dyDescent="0.3"/>
    <row r="572" s="3" customFormat="1" x14ac:dyDescent="0.3"/>
    <row r="573" s="3" customFormat="1" x14ac:dyDescent="0.3"/>
    <row r="574" s="3" customFormat="1" x14ac:dyDescent="0.3"/>
    <row r="575" s="3" customFormat="1" x14ac:dyDescent="0.3"/>
    <row r="576" s="3" customFormat="1" x14ac:dyDescent="0.3"/>
    <row r="577" s="3" customFormat="1" x14ac:dyDescent="0.3"/>
    <row r="578" s="3" customFormat="1" x14ac:dyDescent="0.3"/>
    <row r="579" s="3" customFormat="1" x14ac:dyDescent="0.3"/>
    <row r="580" s="3" customFormat="1" x14ac:dyDescent="0.3"/>
    <row r="581" s="3" customFormat="1" x14ac:dyDescent="0.3"/>
    <row r="582" s="3" customFormat="1" x14ac:dyDescent="0.3"/>
    <row r="583" s="3" customFormat="1" x14ac:dyDescent="0.3"/>
    <row r="584" s="3" customFormat="1" x14ac:dyDescent="0.3"/>
    <row r="585" s="3" customFormat="1" x14ac:dyDescent="0.3"/>
    <row r="586" s="3" customFormat="1" x14ac:dyDescent="0.3"/>
    <row r="587" s="3" customFormat="1" x14ac:dyDescent="0.3"/>
    <row r="588" s="3" customFormat="1" x14ac:dyDescent="0.3"/>
    <row r="589" s="3" customFormat="1" x14ac:dyDescent="0.3"/>
    <row r="590" s="3" customFormat="1" x14ac:dyDescent="0.3"/>
    <row r="591" s="3" customFormat="1" x14ac:dyDescent="0.3"/>
    <row r="592" s="3" customFormat="1" x14ac:dyDescent="0.3"/>
    <row r="593" s="3" customFormat="1" x14ac:dyDescent="0.3"/>
    <row r="594" s="3" customFormat="1" x14ac:dyDescent="0.3"/>
    <row r="595" s="3" customFormat="1" x14ac:dyDescent="0.3"/>
    <row r="596" s="3" customFormat="1" x14ac:dyDescent="0.3"/>
    <row r="597" s="3" customFormat="1" x14ac:dyDescent="0.3"/>
    <row r="598" s="3" customFormat="1" x14ac:dyDescent="0.3"/>
    <row r="599" s="3" customFormat="1" x14ac:dyDescent="0.3"/>
    <row r="600" s="3" customFormat="1" x14ac:dyDescent="0.3"/>
    <row r="601" s="3" customFormat="1" x14ac:dyDescent="0.3"/>
    <row r="602" s="3" customFormat="1" x14ac:dyDescent="0.3"/>
    <row r="603" s="3" customFormat="1" x14ac:dyDescent="0.3"/>
    <row r="604" s="3" customFormat="1" x14ac:dyDescent="0.3"/>
    <row r="605" s="3" customFormat="1" x14ac:dyDescent="0.3"/>
    <row r="606" s="3" customFormat="1" x14ac:dyDescent="0.3"/>
    <row r="607" s="3" customFormat="1" x14ac:dyDescent="0.3"/>
    <row r="608" s="3" customFormat="1" x14ac:dyDescent="0.3"/>
    <row r="609" s="3" customFormat="1" x14ac:dyDescent="0.3"/>
    <row r="610" s="3" customFormat="1" x14ac:dyDescent="0.3"/>
    <row r="611" s="3" customFormat="1" x14ac:dyDescent="0.3"/>
    <row r="612" s="3" customFormat="1" x14ac:dyDescent="0.3"/>
    <row r="613" s="3" customFormat="1" x14ac:dyDescent="0.3"/>
    <row r="614" s="3" customFormat="1" x14ac:dyDescent="0.3"/>
    <row r="615" s="3" customFormat="1" x14ac:dyDescent="0.3"/>
    <row r="616" s="3" customFormat="1" x14ac:dyDescent="0.3"/>
    <row r="617" s="3" customFormat="1" x14ac:dyDescent="0.3"/>
    <row r="618" s="3" customFormat="1" x14ac:dyDescent="0.3"/>
    <row r="619" s="3" customFormat="1" x14ac:dyDescent="0.3"/>
    <row r="620" s="3" customFormat="1" x14ac:dyDescent="0.3"/>
    <row r="621" s="3" customFormat="1" x14ac:dyDescent="0.3"/>
    <row r="622" s="3" customFormat="1" x14ac:dyDescent="0.3"/>
    <row r="623" s="3" customFormat="1" x14ac:dyDescent="0.3"/>
    <row r="624" s="3" customFormat="1" x14ac:dyDescent="0.3"/>
    <row r="625" s="3" customFormat="1" x14ac:dyDescent="0.3"/>
    <row r="626" s="3" customFormat="1" x14ac:dyDescent="0.3"/>
    <row r="627" s="3" customFormat="1" x14ac:dyDescent="0.3"/>
    <row r="628" s="3" customFormat="1" x14ac:dyDescent="0.3"/>
    <row r="629" s="3" customFormat="1" x14ac:dyDescent="0.3"/>
    <row r="630" s="3" customFormat="1" x14ac:dyDescent="0.3"/>
    <row r="631" s="3" customFormat="1" x14ac:dyDescent="0.3"/>
    <row r="632" s="3" customFormat="1" x14ac:dyDescent="0.3"/>
    <row r="633" s="3" customFormat="1" x14ac:dyDescent="0.3"/>
    <row r="634" s="3" customFormat="1" x14ac:dyDescent="0.3"/>
    <row r="635" s="3" customFormat="1" x14ac:dyDescent="0.3"/>
    <row r="636" s="3" customFormat="1" x14ac:dyDescent="0.3"/>
    <row r="637" s="3" customFormat="1" x14ac:dyDescent="0.3"/>
    <row r="638" s="3" customFormat="1" x14ac:dyDescent="0.3"/>
    <row r="639" s="3" customFormat="1" x14ac:dyDescent="0.3"/>
    <row r="640" s="3" customFormat="1" x14ac:dyDescent="0.3"/>
    <row r="641" s="3" customFormat="1" x14ac:dyDescent="0.3"/>
    <row r="642" s="3" customFormat="1" x14ac:dyDescent="0.3"/>
    <row r="643" s="3" customFormat="1" x14ac:dyDescent="0.3"/>
    <row r="644" s="3" customFormat="1" x14ac:dyDescent="0.3"/>
    <row r="645" s="3" customFormat="1" x14ac:dyDescent="0.3"/>
    <row r="646" s="3" customFormat="1" x14ac:dyDescent="0.3"/>
    <row r="647" s="3" customFormat="1" x14ac:dyDescent="0.3"/>
    <row r="648" s="3" customFormat="1" x14ac:dyDescent="0.3"/>
    <row r="649" s="3" customFormat="1" x14ac:dyDescent="0.3"/>
    <row r="650" s="3" customFormat="1" x14ac:dyDescent="0.3"/>
    <row r="651" s="3" customFormat="1" x14ac:dyDescent="0.3"/>
    <row r="652" s="3" customFormat="1" x14ac:dyDescent="0.3"/>
    <row r="653" s="3" customFormat="1" x14ac:dyDescent="0.3"/>
    <row r="654" s="3" customFormat="1" x14ac:dyDescent="0.3"/>
    <row r="655" s="3" customFormat="1" x14ac:dyDescent="0.3"/>
    <row r="656" s="3" customFormat="1" x14ac:dyDescent="0.3"/>
    <row r="657" s="3" customFormat="1" x14ac:dyDescent="0.3"/>
    <row r="658" s="3" customFormat="1" x14ac:dyDescent="0.3"/>
    <row r="659" s="3" customFormat="1" x14ac:dyDescent="0.3"/>
    <row r="660" s="3" customFormat="1" x14ac:dyDescent="0.3"/>
    <row r="661" s="3" customFormat="1" x14ac:dyDescent="0.3"/>
    <row r="662" s="3" customFormat="1" x14ac:dyDescent="0.3"/>
    <row r="663" s="3" customFormat="1" x14ac:dyDescent="0.3"/>
    <row r="664" s="3" customFormat="1" x14ac:dyDescent="0.3"/>
    <row r="665" s="3" customFormat="1" x14ac:dyDescent="0.3"/>
    <row r="666" s="3" customFormat="1" x14ac:dyDescent="0.3"/>
    <row r="667" s="3" customFormat="1" x14ac:dyDescent="0.3"/>
    <row r="668" s="3" customFormat="1" x14ac:dyDescent="0.3"/>
    <row r="669" s="3" customFormat="1" x14ac:dyDescent="0.3"/>
    <row r="670" s="3" customFormat="1" x14ac:dyDescent="0.3"/>
    <row r="671" s="3" customFormat="1" x14ac:dyDescent="0.3"/>
    <row r="672" s="3" customFormat="1" x14ac:dyDescent="0.3"/>
    <row r="673" s="3" customFormat="1" x14ac:dyDescent="0.3"/>
    <row r="674" s="3" customFormat="1" x14ac:dyDescent="0.3"/>
    <row r="675" s="3" customFormat="1" x14ac:dyDescent="0.3"/>
    <row r="676" s="3" customFormat="1" x14ac:dyDescent="0.3"/>
    <row r="677" s="3" customFormat="1" x14ac:dyDescent="0.3"/>
    <row r="678" s="3" customFormat="1" x14ac:dyDescent="0.3"/>
    <row r="679" s="3" customFormat="1" x14ac:dyDescent="0.3"/>
    <row r="680" s="3" customFormat="1" x14ac:dyDescent="0.3"/>
    <row r="681" s="3" customFormat="1" x14ac:dyDescent="0.3"/>
    <row r="682" s="3" customFormat="1" x14ac:dyDescent="0.3"/>
    <row r="683" s="3" customFormat="1" x14ac:dyDescent="0.3"/>
    <row r="684" s="3" customFormat="1" x14ac:dyDescent="0.3"/>
    <row r="685" s="3" customFormat="1" x14ac:dyDescent="0.3"/>
    <row r="686" s="3" customFormat="1" x14ac:dyDescent="0.3"/>
    <row r="687" s="3" customFormat="1" x14ac:dyDescent="0.3"/>
    <row r="688" s="3" customFormat="1" x14ac:dyDescent="0.3"/>
    <row r="689" s="3" customFormat="1" x14ac:dyDescent="0.3"/>
    <row r="690" s="3" customFormat="1" x14ac:dyDescent="0.3"/>
    <row r="691" s="3" customFormat="1" x14ac:dyDescent="0.3"/>
    <row r="692" s="3" customFormat="1" x14ac:dyDescent="0.3"/>
    <row r="693" s="3" customFormat="1" x14ac:dyDescent="0.3"/>
    <row r="694" s="3" customFormat="1" x14ac:dyDescent="0.3"/>
    <row r="695" s="3" customFormat="1" x14ac:dyDescent="0.3"/>
    <row r="696" s="3" customFormat="1" x14ac:dyDescent="0.3"/>
    <row r="697" s="3" customFormat="1" x14ac:dyDescent="0.3"/>
    <row r="698" s="3" customFormat="1" x14ac:dyDescent="0.3"/>
    <row r="699" s="3" customFormat="1" x14ac:dyDescent="0.3"/>
    <row r="700" s="3" customFormat="1" x14ac:dyDescent="0.3"/>
    <row r="701" s="3" customFormat="1" x14ac:dyDescent="0.3"/>
    <row r="702" s="3" customFormat="1" x14ac:dyDescent="0.3"/>
    <row r="703" s="3" customFormat="1" x14ac:dyDescent="0.3"/>
    <row r="704" s="3" customFormat="1" x14ac:dyDescent="0.3"/>
    <row r="705" s="3" customFormat="1" x14ac:dyDescent="0.3"/>
    <row r="706" s="3" customFormat="1" x14ac:dyDescent="0.3"/>
    <row r="707" s="3" customFormat="1" x14ac:dyDescent="0.3"/>
    <row r="708" s="3" customFormat="1" x14ac:dyDescent="0.3"/>
    <row r="709" s="3" customFormat="1" x14ac:dyDescent="0.3"/>
    <row r="710" s="3" customFormat="1" x14ac:dyDescent="0.3"/>
    <row r="711" s="3" customFormat="1" x14ac:dyDescent="0.3"/>
    <row r="712" s="3" customFormat="1" x14ac:dyDescent="0.3"/>
    <row r="713" s="3" customFormat="1" x14ac:dyDescent="0.3"/>
    <row r="714" s="3" customFormat="1" x14ac:dyDescent="0.3"/>
    <row r="715" s="3" customFormat="1" x14ac:dyDescent="0.3"/>
    <row r="716" s="3" customFormat="1" x14ac:dyDescent="0.3"/>
    <row r="717" s="3" customFormat="1" x14ac:dyDescent="0.3"/>
    <row r="718" s="3" customFormat="1" x14ac:dyDescent="0.3"/>
    <row r="719" s="3" customFormat="1" x14ac:dyDescent="0.3"/>
    <row r="720" s="3" customFormat="1" x14ac:dyDescent="0.3"/>
    <row r="721" s="3" customFormat="1" x14ac:dyDescent="0.3"/>
    <row r="722" s="3" customFormat="1" x14ac:dyDescent="0.3"/>
    <row r="723" s="3" customFormat="1" x14ac:dyDescent="0.3"/>
    <row r="724" s="3" customFormat="1" x14ac:dyDescent="0.3"/>
    <row r="725" s="3" customFormat="1" x14ac:dyDescent="0.3"/>
    <row r="726" s="3" customFormat="1" x14ac:dyDescent="0.3"/>
    <row r="727" s="3" customFormat="1" x14ac:dyDescent="0.3"/>
    <row r="728" s="3" customFormat="1" x14ac:dyDescent="0.3"/>
    <row r="729" s="3" customFormat="1" x14ac:dyDescent="0.3"/>
    <row r="730" s="3" customFormat="1" x14ac:dyDescent="0.3"/>
    <row r="731" s="3" customFormat="1" x14ac:dyDescent="0.3"/>
    <row r="732" s="3" customFormat="1" x14ac:dyDescent="0.3"/>
    <row r="733" s="3" customFormat="1" x14ac:dyDescent="0.3"/>
    <row r="734" s="3" customFormat="1" x14ac:dyDescent="0.3"/>
    <row r="735" s="3" customFormat="1" x14ac:dyDescent="0.3"/>
    <row r="736" s="3" customFormat="1" x14ac:dyDescent="0.3"/>
    <row r="737" s="3" customFormat="1" x14ac:dyDescent="0.3"/>
    <row r="738" s="3" customFormat="1" x14ac:dyDescent="0.3"/>
    <row r="739" s="3" customFormat="1" x14ac:dyDescent="0.3"/>
    <row r="740" s="3" customFormat="1" x14ac:dyDescent="0.3"/>
    <row r="741" s="3" customFormat="1" x14ac:dyDescent="0.3"/>
    <row r="742" s="3" customFormat="1" x14ac:dyDescent="0.3"/>
    <row r="743" s="3" customFormat="1" x14ac:dyDescent="0.3"/>
    <row r="744" s="3" customFormat="1" x14ac:dyDescent="0.3"/>
    <row r="745" s="3" customFormat="1" x14ac:dyDescent="0.3"/>
    <row r="746" s="3" customFormat="1" x14ac:dyDescent="0.3"/>
    <row r="747" s="3" customFormat="1" x14ac:dyDescent="0.3"/>
    <row r="748" s="3" customFormat="1" x14ac:dyDescent="0.3"/>
    <row r="749" s="3" customFormat="1" x14ac:dyDescent="0.3"/>
    <row r="750" s="3" customFormat="1" x14ac:dyDescent="0.3"/>
    <row r="751" s="3" customFormat="1" x14ac:dyDescent="0.3"/>
    <row r="752" s="3" customFormat="1" x14ac:dyDescent="0.3"/>
    <row r="753" s="3" customFormat="1" x14ac:dyDescent="0.3"/>
    <row r="754" s="3" customFormat="1" x14ac:dyDescent="0.3"/>
    <row r="755" s="3" customFormat="1" x14ac:dyDescent="0.3"/>
    <row r="756" s="3" customFormat="1" x14ac:dyDescent="0.3"/>
    <row r="757" s="3" customFormat="1" x14ac:dyDescent="0.3"/>
    <row r="758" s="3" customFormat="1" x14ac:dyDescent="0.3"/>
    <row r="759" s="3" customFormat="1" x14ac:dyDescent="0.3"/>
    <row r="760" s="3" customFormat="1" x14ac:dyDescent="0.3"/>
    <row r="761" s="3" customFormat="1" x14ac:dyDescent="0.3"/>
    <row r="762" s="3" customFormat="1" x14ac:dyDescent="0.3"/>
    <row r="763" s="3" customFormat="1" x14ac:dyDescent="0.3"/>
    <row r="764" s="3" customFormat="1" x14ac:dyDescent="0.3"/>
    <row r="765" s="3" customFormat="1" x14ac:dyDescent="0.3"/>
    <row r="766" s="3" customFormat="1" x14ac:dyDescent="0.3"/>
    <row r="767" s="3" customFormat="1" x14ac:dyDescent="0.3"/>
    <row r="768" s="3" customFormat="1" x14ac:dyDescent="0.3"/>
    <row r="769" s="3" customFormat="1" x14ac:dyDescent="0.3"/>
    <row r="770" s="3" customFormat="1" x14ac:dyDescent="0.3"/>
    <row r="771" s="3" customFormat="1" x14ac:dyDescent="0.3"/>
    <row r="772" s="3" customFormat="1" x14ac:dyDescent="0.3"/>
    <row r="773" s="3" customFormat="1" x14ac:dyDescent="0.3"/>
    <row r="774" s="3" customFormat="1" x14ac:dyDescent="0.3"/>
    <row r="775" s="3" customFormat="1" x14ac:dyDescent="0.3"/>
    <row r="776" s="3" customFormat="1" x14ac:dyDescent="0.3"/>
    <row r="777" s="3" customFormat="1" x14ac:dyDescent="0.3"/>
    <row r="778" s="3" customFormat="1" x14ac:dyDescent="0.3"/>
    <row r="779" s="3" customFormat="1" x14ac:dyDescent="0.3"/>
    <row r="780" s="3" customFormat="1" x14ac:dyDescent="0.3"/>
    <row r="781" s="3" customFormat="1" x14ac:dyDescent="0.3"/>
    <row r="782" s="3" customFormat="1" x14ac:dyDescent="0.3"/>
    <row r="783" s="3" customFormat="1" x14ac:dyDescent="0.3"/>
    <row r="784" s="3" customFormat="1" x14ac:dyDescent="0.3"/>
    <row r="785" s="3" customFormat="1" x14ac:dyDescent="0.3"/>
    <row r="786" s="3" customFormat="1" x14ac:dyDescent="0.3"/>
    <row r="787" s="3" customFormat="1" x14ac:dyDescent="0.3"/>
    <row r="788" s="3" customFormat="1" x14ac:dyDescent="0.3"/>
    <row r="789" s="3" customFormat="1" x14ac:dyDescent="0.3"/>
    <row r="790" s="3" customFormat="1" x14ac:dyDescent="0.3"/>
    <row r="791" s="3" customFormat="1" x14ac:dyDescent="0.3"/>
    <row r="792" s="3" customFormat="1" x14ac:dyDescent="0.3"/>
    <row r="793" s="3" customFormat="1" x14ac:dyDescent="0.3"/>
    <row r="794" s="3" customFormat="1" x14ac:dyDescent="0.3"/>
    <row r="795" s="3" customFormat="1" x14ac:dyDescent="0.3"/>
    <row r="796" s="3" customFormat="1" x14ac:dyDescent="0.3"/>
    <row r="797" s="3" customFormat="1" x14ac:dyDescent="0.3"/>
    <row r="798" s="3" customFormat="1" x14ac:dyDescent="0.3"/>
    <row r="799" s="3" customFormat="1" x14ac:dyDescent="0.3"/>
    <row r="800" s="3" customFormat="1" x14ac:dyDescent="0.3"/>
    <row r="801" s="3" customFormat="1" x14ac:dyDescent="0.3"/>
    <row r="802" s="3" customFormat="1" x14ac:dyDescent="0.3"/>
    <row r="803" s="3" customFormat="1" x14ac:dyDescent="0.3"/>
    <row r="804" s="3" customFormat="1" x14ac:dyDescent="0.3"/>
    <row r="805" s="3" customFormat="1" x14ac:dyDescent="0.3"/>
    <row r="806" s="3" customFormat="1" x14ac:dyDescent="0.3"/>
    <row r="807" s="3" customFormat="1" x14ac:dyDescent="0.3"/>
    <row r="808" s="3" customFormat="1" x14ac:dyDescent="0.3"/>
    <row r="809" s="3" customFormat="1" x14ac:dyDescent="0.3"/>
    <row r="810" s="3" customFormat="1" x14ac:dyDescent="0.3"/>
    <row r="811" s="3" customFormat="1" x14ac:dyDescent="0.3"/>
    <row r="812" s="3" customFormat="1" x14ac:dyDescent="0.3"/>
    <row r="813" s="3" customFormat="1" x14ac:dyDescent="0.3"/>
    <row r="814" s="3" customFormat="1" x14ac:dyDescent="0.3"/>
    <row r="815" s="3" customFormat="1" x14ac:dyDescent="0.3"/>
    <row r="816" s="3" customFormat="1" x14ac:dyDescent="0.3"/>
    <row r="817" s="3" customFormat="1" x14ac:dyDescent="0.3"/>
    <row r="818" s="3" customFormat="1" x14ac:dyDescent="0.3"/>
    <row r="819" s="3" customFormat="1" x14ac:dyDescent="0.3"/>
    <row r="820" s="3" customFormat="1" x14ac:dyDescent="0.3"/>
    <row r="821" s="3" customFormat="1" x14ac:dyDescent="0.3"/>
    <row r="822" s="3" customFormat="1" x14ac:dyDescent="0.3"/>
    <row r="823" s="3" customFormat="1" x14ac:dyDescent="0.3"/>
    <row r="824" s="3" customFormat="1" x14ac:dyDescent="0.3"/>
    <row r="825" s="3" customFormat="1" x14ac:dyDescent="0.3"/>
    <row r="826" s="3" customFormat="1" x14ac:dyDescent="0.3"/>
    <row r="827" s="3" customFormat="1" x14ac:dyDescent="0.3"/>
    <row r="828" s="3" customFormat="1" x14ac:dyDescent="0.3"/>
    <row r="829" s="3" customFormat="1" x14ac:dyDescent="0.3"/>
    <row r="830" s="3" customFormat="1" x14ac:dyDescent="0.3"/>
    <row r="831" s="3" customFormat="1" x14ac:dyDescent="0.3"/>
    <row r="832" s="3" customFormat="1" x14ac:dyDescent="0.3"/>
    <row r="833" s="3" customFormat="1" x14ac:dyDescent="0.3"/>
    <row r="834" s="3" customFormat="1" x14ac:dyDescent="0.3"/>
    <row r="835" s="3" customFormat="1" x14ac:dyDescent="0.3"/>
    <row r="836" s="3" customFormat="1" x14ac:dyDescent="0.3"/>
    <row r="837" s="3" customFormat="1" x14ac:dyDescent="0.3"/>
    <row r="838" s="3" customFormat="1" x14ac:dyDescent="0.3"/>
    <row r="839" s="3" customFormat="1" x14ac:dyDescent="0.3"/>
    <row r="840" s="3" customFormat="1" x14ac:dyDescent="0.3"/>
    <row r="841" s="3" customFormat="1" x14ac:dyDescent="0.3"/>
    <row r="842" s="3" customFormat="1" x14ac:dyDescent="0.3"/>
    <row r="843" s="3" customFormat="1" x14ac:dyDescent="0.3"/>
    <row r="844" s="3" customFormat="1" x14ac:dyDescent="0.3"/>
    <row r="845" s="3" customFormat="1" x14ac:dyDescent="0.3"/>
    <row r="846" s="3" customFormat="1" x14ac:dyDescent="0.3"/>
    <row r="847" s="3" customFormat="1" x14ac:dyDescent="0.3"/>
    <row r="848" s="3" customFormat="1" x14ac:dyDescent="0.3"/>
    <row r="849" s="3" customFormat="1" x14ac:dyDescent="0.3"/>
    <row r="850" s="3" customFormat="1" x14ac:dyDescent="0.3"/>
    <row r="851" s="3" customFormat="1" x14ac:dyDescent="0.3"/>
    <row r="852" s="3" customFormat="1" x14ac:dyDescent="0.3"/>
    <row r="853" s="3" customFormat="1" x14ac:dyDescent="0.3"/>
    <row r="854" s="3" customFormat="1" x14ac:dyDescent="0.3"/>
    <row r="855" s="3" customFormat="1" x14ac:dyDescent="0.3"/>
    <row r="856" s="3" customFormat="1" x14ac:dyDescent="0.3"/>
    <row r="857" s="3" customFormat="1" x14ac:dyDescent="0.3"/>
    <row r="858" s="3" customFormat="1" x14ac:dyDescent="0.3"/>
    <row r="859" s="3" customFormat="1" x14ac:dyDescent="0.3"/>
    <row r="860" s="3" customFormat="1" x14ac:dyDescent="0.3"/>
    <row r="861" s="3" customFormat="1" x14ac:dyDescent="0.3"/>
    <row r="862" s="3" customFormat="1" x14ac:dyDescent="0.3"/>
    <row r="863" s="3" customFormat="1" x14ac:dyDescent="0.3"/>
    <row r="864" s="3" customFormat="1" x14ac:dyDescent="0.3"/>
    <row r="865" s="3" customFormat="1" x14ac:dyDescent="0.3"/>
    <row r="866" s="3" customFormat="1" x14ac:dyDescent="0.3"/>
    <row r="867" s="3" customFormat="1" x14ac:dyDescent="0.3"/>
    <row r="868" s="3" customFormat="1" x14ac:dyDescent="0.3"/>
    <row r="869" s="3" customFormat="1" x14ac:dyDescent="0.3"/>
    <row r="870" s="3" customFormat="1" x14ac:dyDescent="0.3"/>
    <row r="871" s="3" customFormat="1" x14ac:dyDescent="0.3"/>
    <row r="872" s="3" customFormat="1" x14ac:dyDescent="0.3"/>
    <row r="873" s="3" customFormat="1" x14ac:dyDescent="0.3"/>
    <row r="874" s="3" customFormat="1" x14ac:dyDescent="0.3"/>
    <row r="875" s="3" customFormat="1" x14ac:dyDescent="0.3"/>
    <row r="876" s="3" customFormat="1" x14ac:dyDescent="0.3"/>
    <row r="877" s="3" customFormat="1" x14ac:dyDescent="0.3"/>
    <row r="878" s="3" customFormat="1" x14ac:dyDescent="0.3"/>
    <row r="879" s="3" customFormat="1" x14ac:dyDescent="0.3"/>
    <row r="880" s="3" customFormat="1" x14ac:dyDescent="0.3"/>
    <row r="881" s="3" customFormat="1" x14ac:dyDescent="0.3"/>
    <row r="882" s="3" customFormat="1" x14ac:dyDescent="0.3"/>
    <row r="883" s="3" customFormat="1" x14ac:dyDescent="0.3"/>
    <row r="884" s="3" customFormat="1" x14ac:dyDescent="0.3"/>
    <row r="885" s="3" customFormat="1" x14ac:dyDescent="0.3"/>
    <row r="886" s="3" customFormat="1" x14ac:dyDescent="0.3"/>
    <row r="887" s="3" customFormat="1" x14ac:dyDescent="0.3"/>
    <row r="888" s="3" customFormat="1" x14ac:dyDescent="0.3"/>
    <row r="889" s="3" customFormat="1" x14ac:dyDescent="0.3"/>
    <row r="890" s="3" customFormat="1" x14ac:dyDescent="0.3"/>
    <row r="891" s="3" customFormat="1" x14ac:dyDescent="0.3"/>
    <row r="892" s="3" customFormat="1" x14ac:dyDescent="0.3"/>
    <row r="893" s="3" customFormat="1" x14ac:dyDescent="0.3"/>
    <row r="894" s="3" customFormat="1" x14ac:dyDescent="0.3"/>
    <row r="895" s="3" customFormat="1" x14ac:dyDescent="0.3"/>
    <row r="896" s="3" customFormat="1" x14ac:dyDescent="0.3"/>
    <row r="897" s="3" customFormat="1" x14ac:dyDescent="0.3"/>
    <row r="898" s="3" customFormat="1" x14ac:dyDescent="0.3"/>
    <row r="899" s="3" customFormat="1" x14ac:dyDescent="0.3"/>
    <row r="900" s="3" customFormat="1" x14ac:dyDescent="0.3"/>
    <row r="901" s="3" customFormat="1" x14ac:dyDescent="0.3"/>
    <row r="902" s="3" customFormat="1" x14ac:dyDescent="0.3"/>
    <row r="903" s="3" customFormat="1" x14ac:dyDescent="0.3"/>
    <row r="904" s="3" customFormat="1" x14ac:dyDescent="0.3"/>
    <row r="905" s="3" customFormat="1" x14ac:dyDescent="0.3"/>
    <row r="906" s="3" customFormat="1" x14ac:dyDescent="0.3"/>
    <row r="907" s="3" customFormat="1" x14ac:dyDescent="0.3"/>
    <row r="908" s="3" customFormat="1" x14ac:dyDescent="0.3"/>
    <row r="909" s="3" customFormat="1" x14ac:dyDescent="0.3"/>
    <row r="910" s="3" customFormat="1" x14ac:dyDescent="0.3"/>
    <row r="911" s="3" customFormat="1" x14ac:dyDescent="0.3"/>
    <row r="912" s="3" customFormat="1" x14ac:dyDescent="0.3"/>
    <row r="913" s="3" customFormat="1" x14ac:dyDescent="0.3"/>
    <row r="914" s="3" customFormat="1" x14ac:dyDescent="0.3"/>
    <row r="915" s="3" customFormat="1" x14ac:dyDescent="0.3"/>
    <row r="916" s="3" customFormat="1" x14ac:dyDescent="0.3"/>
    <row r="917" s="3" customFormat="1" x14ac:dyDescent="0.3"/>
    <row r="918" s="3" customFormat="1" x14ac:dyDescent="0.3"/>
    <row r="919" s="3" customFormat="1" x14ac:dyDescent="0.3"/>
    <row r="920" s="3" customFormat="1" x14ac:dyDescent="0.3"/>
    <row r="921" s="3" customFormat="1" x14ac:dyDescent="0.3"/>
    <row r="922" s="3" customFormat="1" x14ac:dyDescent="0.3"/>
    <row r="923" s="3" customFormat="1" x14ac:dyDescent="0.3"/>
    <row r="924" s="3" customFormat="1" x14ac:dyDescent="0.3"/>
    <row r="925" s="3" customFormat="1" x14ac:dyDescent="0.3"/>
    <row r="926" s="3" customFormat="1" x14ac:dyDescent="0.3"/>
    <row r="927" s="3" customFormat="1" x14ac:dyDescent="0.3"/>
    <row r="928" s="3" customFormat="1" x14ac:dyDescent="0.3"/>
    <row r="929" s="3" customFormat="1" x14ac:dyDescent="0.3"/>
    <row r="930" s="3" customFormat="1" x14ac:dyDescent="0.3"/>
    <row r="931" s="3" customFormat="1" x14ac:dyDescent="0.3"/>
    <row r="932" s="3" customFormat="1" x14ac:dyDescent="0.3"/>
    <row r="933" s="3" customFormat="1" x14ac:dyDescent="0.3"/>
    <row r="934" s="3" customFormat="1" x14ac:dyDescent="0.3"/>
    <row r="935" s="3" customFormat="1" x14ac:dyDescent="0.3"/>
    <row r="936" s="3" customFormat="1" x14ac:dyDescent="0.3"/>
    <row r="937" s="3" customFormat="1" x14ac:dyDescent="0.3"/>
    <row r="938" s="3" customFormat="1" x14ac:dyDescent="0.3"/>
    <row r="939" s="3" customFormat="1" x14ac:dyDescent="0.3"/>
    <row r="940" s="3" customFormat="1" x14ac:dyDescent="0.3"/>
    <row r="941" s="3" customFormat="1" x14ac:dyDescent="0.3"/>
    <row r="942" s="3" customFormat="1" x14ac:dyDescent="0.3"/>
    <row r="943" s="3" customFormat="1" x14ac:dyDescent="0.3"/>
    <row r="944" s="3" customFormat="1" x14ac:dyDescent="0.3"/>
    <row r="945" s="3" customFormat="1" x14ac:dyDescent="0.3"/>
    <row r="946" s="3" customFormat="1" x14ac:dyDescent="0.3"/>
    <row r="947" s="3" customFormat="1" x14ac:dyDescent="0.3"/>
    <row r="948" s="3" customFormat="1" x14ac:dyDescent="0.3"/>
    <row r="949" s="3" customFormat="1" x14ac:dyDescent="0.3"/>
    <row r="950" s="3" customFormat="1" x14ac:dyDescent="0.3"/>
    <row r="951" s="3" customFormat="1" x14ac:dyDescent="0.3"/>
    <row r="952" s="3" customFormat="1" x14ac:dyDescent="0.3"/>
    <row r="953" s="3" customFormat="1" x14ac:dyDescent="0.3"/>
    <row r="954" s="3" customFormat="1" x14ac:dyDescent="0.3"/>
    <row r="955" s="3" customFormat="1" x14ac:dyDescent="0.3"/>
    <row r="956" s="3" customFormat="1" x14ac:dyDescent="0.3"/>
    <row r="957" s="3" customFormat="1" x14ac:dyDescent="0.3"/>
    <row r="958" s="3" customFormat="1" x14ac:dyDescent="0.3"/>
    <row r="959" s="3" customFormat="1" x14ac:dyDescent="0.3"/>
    <row r="960" s="3" customFormat="1" x14ac:dyDescent="0.3"/>
    <row r="961" s="3" customFormat="1" x14ac:dyDescent="0.3"/>
    <row r="962" s="3" customFormat="1" x14ac:dyDescent="0.3"/>
    <row r="963" s="3" customFormat="1" x14ac:dyDescent="0.3"/>
    <row r="964" s="3" customFormat="1" x14ac:dyDescent="0.3"/>
    <row r="965" s="3" customFormat="1" x14ac:dyDescent="0.3"/>
    <row r="966" s="3" customFormat="1" x14ac:dyDescent="0.3"/>
    <row r="967" s="3" customFormat="1" x14ac:dyDescent="0.3"/>
    <row r="968" s="3" customFormat="1" x14ac:dyDescent="0.3"/>
    <row r="969" s="3" customFormat="1" x14ac:dyDescent="0.3"/>
    <row r="970" s="3" customFormat="1" x14ac:dyDescent="0.3"/>
    <row r="971" s="3" customFormat="1" x14ac:dyDescent="0.3"/>
    <row r="972" s="3" customFormat="1" x14ac:dyDescent="0.3"/>
    <row r="973" s="3" customFormat="1" x14ac:dyDescent="0.3"/>
    <row r="974" s="3" customFormat="1" x14ac:dyDescent="0.3"/>
    <row r="975" s="3" customFormat="1" x14ac:dyDescent="0.3"/>
    <row r="976" s="3" customFormat="1" x14ac:dyDescent="0.3"/>
    <row r="977" s="3" customFormat="1" x14ac:dyDescent="0.3"/>
    <row r="978" s="3" customFormat="1" x14ac:dyDescent="0.3"/>
    <row r="979" s="3" customFormat="1" x14ac:dyDescent="0.3"/>
    <row r="980" s="3" customFormat="1" x14ac:dyDescent="0.3"/>
    <row r="981" s="3" customFormat="1" x14ac:dyDescent="0.3"/>
    <row r="982" s="3" customFormat="1" x14ac:dyDescent="0.3"/>
    <row r="983" s="3" customFormat="1" x14ac:dyDescent="0.3"/>
    <row r="984" s="3" customFormat="1" x14ac:dyDescent="0.3"/>
    <row r="985" s="3" customFormat="1" x14ac:dyDescent="0.3"/>
    <row r="986" s="3" customFormat="1" x14ac:dyDescent="0.3"/>
    <row r="987" s="3" customFormat="1" x14ac:dyDescent="0.3"/>
    <row r="988" s="3" customFormat="1" x14ac:dyDescent="0.3"/>
    <row r="989" s="3" customFormat="1" x14ac:dyDescent="0.3"/>
    <row r="990" s="3" customFormat="1" x14ac:dyDescent="0.3"/>
    <row r="991" s="3" customFormat="1" x14ac:dyDescent="0.3"/>
    <row r="992" s="3" customFormat="1" x14ac:dyDescent="0.3"/>
    <row r="993" s="3" customFormat="1" x14ac:dyDescent="0.3"/>
    <row r="994" s="3" customFormat="1" x14ac:dyDescent="0.3"/>
    <row r="995" s="3" customFormat="1" x14ac:dyDescent="0.3"/>
    <row r="996" s="3" customFormat="1" x14ac:dyDescent="0.3"/>
    <row r="997" s="3" customFormat="1" x14ac:dyDescent="0.3"/>
    <row r="998" s="3" customFormat="1" x14ac:dyDescent="0.3"/>
    <row r="999" s="3" customFormat="1" x14ac:dyDescent="0.3"/>
    <row r="1000" s="3" customFormat="1" x14ac:dyDescent="0.3"/>
    <row r="1001" s="3" customFormat="1" x14ac:dyDescent="0.3"/>
    <row r="1002" s="3" customFormat="1" x14ac:dyDescent="0.3"/>
    <row r="1003" s="3" customFormat="1" x14ac:dyDescent="0.3"/>
    <row r="1004" s="3" customFormat="1" x14ac:dyDescent="0.3"/>
    <row r="1005" s="3" customFormat="1" x14ac:dyDescent="0.3"/>
    <row r="1006" s="3" customFormat="1" x14ac:dyDescent="0.3"/>
    <row r="1007" s="3" customFormat="1" x14ac:dyDescent="0.3"/>
    <row r="1008" s="3" customFormat="1" x14ac:dyDescent="0.3"/>
    <row r="1009" s="3" customFormat="1" x14ac:dyDescent="0.3"/>
    <row r="1010" s="3" customFormat="1" x14ac:dyDescent="0.3"/>
    <row r="1011" s="3" customFormat="1" x14ac:dyDescent="0.3"/>
    <row r="1012" s="3" customFormat="1" x14ac:dyDescent="0.3"/>
    <row r="1013" s="3" customFormat="1" x14ac:dyDescent="0.3"/>
    <row r="1014" s="3" customFormat="1" x14ac:dyDescent="0.3"/>
    <row r="1015" s="3" customFormat="1" x14ac:dyDescent="0.3"/>
    <row r="1016" s="3" customFormat="1" x14ac:dyDescent="0.3"/>
    <row r="1017" s="3" customFormat="1" x14ac:dyDescent="0.3"/>
    <row r="1018" s="3" customFormat="1" x14ac:dyDescent="0.3"/>
    <row r="1019" s="3" customFormat="1" x14ac:dyDescent="0.3"/>
    <row r="1020" s="3" customFormat="1" x14ac:dyDescent="0.3"/>
    <row r="1021" s="3" customFormat="1" x14ac:dyDescent="0.3"/>
    <row r="1022" s="3" customFormat="1" x14ac:dyDescent="0.3"/>
    <row r="1023" s="3" customFormat="1" x14ac:dyDescent="0.3"/>
    <row r="1024" s="3" customFormat="1" x14ac:dyDescent="0.3"/>
    <row r="1025" s="3" customFormat="1" x14ac:dyDescent="0.3"/>
    <row r="1026" s="3" customFormat="1" x14ac:dyDescent="0.3"/>
    <row r="1027" s="3" customFormat="1" x14ac:dyDescent="0.3"/>
    <row r="1028" s="3" customFormat="1" x14ac:dyDescent="0.3"/>
    <row r="1029" s="3" customFormat="1" x14ac:dyDescent="0.3"/>
    <row r="1030" s="3" customFormat="1" x14ac:dyDescent="0.3"/>
    <row r="1031" s="3" customFormat="1" x14ac:dyDescent="0.3"/>
    <row r="1032" s="3" customFormat="1" x14ac:dyDescent="0.3"/>
    <row r="1033" s="3" customFormat="1" x14ac:dyDescent="0.3"/>
    <row r="1034" s="3" customFormat="1" x14ac:dyDescent="0.3"/>
    <row r="1035" s="3" customFormat="1" x14ac:dyDescent="0.3"/>
    <row r="1036" s="3" customFormat="1" x14ac:dyDescent="0.3"/>
    <row r="1037" s="3" customFormat="1" x14ac:dyDescent="0.3"/>
    <row r="1038" s="3" customFormat="1" x14ac:dyDescent="0.3"/>
    <row r="1039" s="3" customFormat="1" x14ac:dyDescent="0.3"/>
    <row r="1040" s="3" customFormat="1" x14ac:dyDescent="0.3"/>
    <row r="1041" s="3" customFormat="1" x14ac:dyDescent="0.3"/>
    <row r="1042" s="3" customFormat="1" x14ac:dyDescent="0.3"/>
    <row r="1043" s="3" customFormat="1" x14ac:dyDescent="0.3"/>
    <row r="1044" s="3" customFormat="1" x14ac:dyDescent="0.3"/>
    <row r="1045" s="3" customFormat="1" x14ac:dyDescent="0.3"/>
    <row r="1046" s="3" customFormat="1" x14ac:dyDescent="0.3"/>
    <row r="1047" s="3" customFormat="1" x14ac:dyDescent="0.3"/>
    <row r="1048" s="3" customFormat="1" x14ac:dyDescent="0.3"/>
    <row r="1049" s="3" customFormat="1" x14ac:dyDescent="0.3"/>
    <row r="1050" s="3" customFormat="1" x14ac:dyDescent="0.3"/>
    <row r="1051" s="3" customFormat="1" x14ac:dyDescent="0.3"/>
    <row r="1052" s="3" customFormat="1" x14ac:dyDescent="0.3"/>
    <row r="1053" s="3" customFormat="1" x14ac:dyDescent="0.3"/>
    <row r="1054" s="3" customFormat="1" x14ac:dyDescent="0.3"/>
    <row r="1055" s="3" customFormat="1" x14ac:dyDescent="0.3"/>
    <row r="1056" s="3" customFormat="1" x14ac:dyDescent="0.3"/>
    <row r="1057" spans="1:13" s="3" customFormat="1" x14ac:dyDescent="0.3"/>
    <row r="1058" spans="1:13" s="3" customFormat="1" x14ac:dyDescent="0.3"/>
    <row r="1059" spans="1:13" s="3" customFormat="1" x14ac:dyDescent="0.3"/>
    <row r="1060" spans="1:13" s="3" customFormat="1" x14ac:dyDescent="0.3"/>
    <row r="1061" spans="1:13" s="3" customFormat="1" x14ac:dyDescent="0.3"/>
    <row r="1062" spans="1:13" s="3" customFormat="1" x14ac:dyDescent="0.3"/>
    <row r="1063" spans="1:13" s="3" customFormat="1" x14ac:dyDescent="0.3"/>
    <row r="1064" spans="1:13" s="3" customFormat="1" x14ac:dyDescent="0.3"/>
    <row r="1065" spans="1:13" s="3" customFormat="1" x14ac:dyDescent="0.3"/>
    <row r="1066" spans="1:13" s="3" customFormat="1" x14ac:dyDescent="0.3"/>
    <row r="1067" spans="1:13" s="3" customFormat="1" x14ac:dyDescent="0.3"/>
    <row r="1068" spans="1:13" s="3" customFormat="1" x14ac:dyDescent="0.3"/>
    <row r="1069" spans="1:13" x14ac:dyDescent="0.3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</row>
    <row r="1070" spans="1:13" x14ac:dyDescent="0.3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</row>
    <row r="1071" spans="1:13" x14ac:dyDescent="0.3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</row>
    <row r="1072" spans="1:13" x14ac:dyDescent="0.3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</row>
    <row r="1073" spans="1:13" x14ac:dyDescent="0.3">
      <c r="A1073" s="3"/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</row>
  </sheetData>
  <mergeCells count="44">
    <mergeCell ref="C16:D16"/>
    <mergeCell ref="J16:L16"/>
    <mergeCell ref="A1:M1"/>
    <mergeCell ref="A2:M2"/>
    <mergeCell ref="D3:H3"/>
    <mergeCell ref="L3:M5"/>
    <mergeCell ref="D4:H4"/>
    <mergeCell ref="D5:H5"/>
    <mergeCell ref="D6:H6"/>
    <mergeCell ref="D7:H7"/>
    <mergeCell ref="D8:H8"/>
    <mergeCell ref="A12:M13"/>
    <mergeCell ref="A14:M14"/>
    <mergeCell ref="C19:D19"/>
    <mergeCell ref="J19:L19"/>
    <mergeCell ref="C21:D21"/>
    <mergeCell ref="J21:L21"/>
    <mergeCell ref="C23:D23"/>
    <mergeCell ref="J23:L23"/>
    <mergeCell ref="C43:D43"/>
    <mergeCell ref="J43:L43"/>
    <mergeCell ref="C25:D25"/>
    <mergeCell ref="J25:L25"/>
    <mergeCell ref="D28:H28"/>
    <mergeCell ref="D29:H29"/>
    <mergeCell ref="D30:H30"/>
    <mergeCell ref="D31:H31"/>
    <mergeCell ref="D32:H32"/>
    <mergeCell ref="D33:H33"/>
    <mergeCell ref="A38:M38"/>
    <mergeCell ref="C40:D40"/>
    <mergeCell ref="J40:L40"/>
    <mergeCell ref="A36:M37"/>
    <mergeCell ref="C45:D45"/>
    <mergeCell ref="J45:L45"/>
    <mergeCell ref="C47:D47"/>
    <mergeCell ref="J47:L47"/>
    <mergeCell ref="C49:D49"/>
    <mergeCell ref="J49:L49"/>
    <mergeCell ref="A51:M54"/>
    <mergeCell ref="A56:M56"/>
    <mergeCell ref="A57:M57"/>
    <mergeCell ref="A58:M58"/>
    <mergeCell ref="A59:M59"/>
  </mergeCells>
  <conditionalFormatting sqref="F16 F19 F25:F27">
    <cfRule type="expression" dxfId="137" priority="36" stopIfTrue="1">
      <formula>#REF!="G"</formula>
    </cfRule>
    <cfRule type="expression" dxfId="136" priority="34" stopIfTrue="1">
      <formula>#REF!="P"</formula>
    </cfRule>
    <cfRule type="expression" dxfId="135" priority="35" stopIfTrue="1">
      <formula>#REF!="E"</formula>
    </cfRule>
  </conditionalFormatting>
  <conditionalFormatting sqref="F21">
    <cfRule type="expression" dxfId="134" priority="29" stopIfTrue="1">
      <formula>#REF!="E"</formula>
    </cfRule>
    <cfRule type="expression" dxfId="133" priority="28" stopIfTrue="1">
      <formula>#REF!="P"</formula>
    </cfRule>
    <cfRule type="expression" dxfId="132" priority="30" stopIfTrue="1">
      <formula>#REF!="G"</formula>
    </cfRule>
  </conditionalFormatting>
  <conditionalFormatting sqref="F23">
    <cfRule type="expression" dxfId="131" priority="24" stopIfTrue="1">
      <formula>#REF!="G"</formula>
    </cfRule>
    <cfRule type="expression" dxfId="130" priority="23" stopIfTrue="1">
      <formula>#REF!="E"</formula>
    </cfRule>
    <cfRule type="expression" dxfId="129" priority="22" stopIfTrue="1">
      <formula>#REF!="P"</formula>
    </cfRule>
  </conditionalFormatting>
  <conditionalFormatting sqref="F40 F43 F49">
    <cfRule type="expression" dxfId="128" priority="16" stopIfTrue="1">
      <formula>#REF!="P"</formula>
    </cfRule>
    <cfRule type="expression" dxfId="127" priority="17" stopIfTrue="1">
      <formula>#REF!="E"</formula>
    </cfRule>
    <cfRule type="expression" dxfId="126" priority="18" stopIfTrue="1">
      <formula>#REF!="G"</formula>
    </cfRule>
  </conditionalFormatting>
  <conditionalFormatting sqref="F45">
    <cfRule type="expression" dxfId="125" priority="10" stopIfTrue="1">
      <formula>#REF!="P"</formula>
    </cfRule>
    <cfRule type="expression" dxfId="124" priority="11" stopIfTrue="1">
      <formula>#REF!="E"</formula>
    </cfRule>
    <cfRule type="expression" dxfId="123" priority="12" stopIfTrue="1">
      <formula>#REF!="G"</formula>
    </cfRule>
  </conditionalFormatting>
  <conditionalFormatting sqref="F47">
    <cfRule type="expression" dxfId="122" priority="4" stopIfTrue="1">
      <formula>#REF!="P"</formula>
    </cfRule>
    <cfRule type="expression" dxfId="121" priority="5" stopIfTrue="1">
      <formula>#REF!="E"</formula>
    </cfRule>
    <cfRule type="expression" dxfId="120" priority="6" stopIfTrue="1">
      <formula>#REF!="G"</formula>
    </cfRule>
  </conditionalFormatting>
  <conditionalFormatting sqref="H16 H19 H25:H27">
    <cfRule type="expression" dxfId="119" priority="31" stopIfTrue="1">
      <formula>#REF!="P"</formula>
    </cfRule>
    <cfRule type="expression" dxfId="118" priority="32" stopIfTrue="1">
      <formula>#REF!="E"</formula>
    </cfRule>
    <cfRule type="expression" dxfId="117" priority="33" stopIfTrue="1">
      <formula>#REF!="G"</formula>
    </cfRule>
  </conditionalFormatting>
  <conditionalFormatting sqref="H21">
    <cfRule type="expression" dxfId="116" priority="27" stopIfTrue="1">
      <formula>#REF!="G"</formula>
    </cfRule>
    <cfRule type="expression" dxfId="115" priority="26" stopIfTrue="1">
      <formula>#REF!="E"</formula>
    </cfRule>
    <cfRule type="expression" dxfId="114" priority="25" stopIfTrue="1">
      <formula>#REF!="P"</formula>
    </cfRule>
  </conditionalFormatting>
  <conditionalFormatting sqref="H23">
    <cfRule type="expression" dxfId="113" priority="19" stopIfTrue="1">
      <formula>#REF!="P"</formula>
    </cfRule>
    <cfRule type="expression" dxfId="112" priority="20" stopIfTrue="1">
      <formula>#REF!="E"</formula>
    </cfRule>
    <cfRule type="expression" dxfId="111" priority="21" stopIfTrue="1">
      <formula>#REF!="G"</formula>
    </cfRule>
  </conditionalFormatting>
  <conditionalFormatting sqref="H40 H43 H49">
    <cfRule type="expression" dxfId="110" priority="15" stopIfTrue="1">
      <formula>#REF!="G"</formula>
    </cfRule>
    <cfRule type="expression" dxfId="109" priority="14" stopIfTrue="1">
      <formula>#REF!="E"</formula>
    </cfRule>
    <cfRule type="expression" dxfId="108" priority="13" stopIfTrue="1">
      <formula>#REF!="P"</formula>
    </cfRule>
  </conditionalFormatting>
  <conditionalFormatting sqref="H45">
    <cfRule type="expression" dxfId="107" priority="9" stopIfTrue="1">
      <formula>#REF!="G"</formula>
    </cfRule>
    <cfRule type="expression" dxfId="106" priority="8" stopIfTrue="1">
      <formula>#REF!="E"</formula>
    </cfRule>
    <cfRule type="expression" dxfId="105" priority="7" stopIfTrue="1">
      <formula>#REF!="P"</formula>
    </cfRule>
  </conditionalFormatting>
  <conditionalFormatting sqref="H47">
    <cfRule type="expression" dxfId="104" priority="3" stopIfTrue="1">
      <formula>#REF!="G"</formula>
    </cfRule>
    <cfRule type="expression" dxfId="103" priority="2" stopIfTrue="1">
      <formula>#REF!="E"</formula>
    </cfRule>
    <cfRule type="expression" dxfId="102" priority="1" stopIfTrue="1">
      <formula>#REF!="P"</formula>
    </cfRule>
  </conditionalFormatting>
  <hyperlinks>
    <hyperlink ref="A58" r:id="rId1" display="mailto:soccermelgar@outlook.com" xr:uid="{00000000-0004-0000-0900-000000000000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scale="51"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1058"/>
  <sheetViews>
    <sheetView view="pageBreakPreview" zoomScaleNormal="100" zoomScaleSheetLayoutView="100" workbookViewId="0">
      <selection sqref="A1:M1"/>
    </sheetView>
  </sheetViews>
  <sheetFormatPr baseColWidth="10" defaultRowHeight="14.4" x14ac:dyDescent="0.3"/>
  <cols>
    <col min="1" max="1" width="12.109375" customWidth="1"/>
    <col min="2" max="4" width="17.109375" customWidth="1"/>
    <col min="5" max="5" width="0" hidden="1" customWidth="1"/>
    <col min="6" max="6" width="5.6640625" customWidth="1"/>
    <col min="7" max="7" width="4.109375" customWidth="1"/>
    <col min="8" max="8" width="5.6640625" customWidth="1"/>
    <col min="9" max="9" width="17.109375" hidden="1" customWidth="1"/>
    <col min="10" max="10" width="17.109375" customWidth="1"/>
    <col min="11" max="11" width="0" hidden="1" customWidth="1"/>
    <col min="12" max="12" width="17.109375" customWidth="1"/>
    <col min="13" max="13" width="15.6640625" customWidth="1"/>
    <col min="14" max="14" width="2" customWidth="1"/>
  </cols>
  <sheetData>
    <row r="1" spans="1:30" s="3" customFormat="1" ht="60" customHeight="1" x14ac:dyDescent="0.3">
      <c r="A1" s="427" t="e">
        <f>+'GRUPOS PRE JUVENIL'!B1:L1</f>
        <v>#VALUE!</v>
      </c>
      <c r="B1" s="427"/>
      <c r="C1" s="427"/>
      <c r="D1" s="427"/>
      <c r="E1" s="427"/>
      <c r="F1" s="427"/>
      <c r="G1" s="427"/>
      <c r="H1" s="427"/>
      <c r="I1" s="427"/>
      <c r="J1" s="427"/>
      <c r="K1" s="427"/>
      <c r="L1" s="427"/>
      <c r="M1" s="427"/>
    </row>
    <row r="2" spans="1:30" s="3" customFormat="1" ht="45" customHeight="1" thickBot="1" x14ac:dyDescent="0.35">
      <c r="A2" s="428" t="s">
        <v>5</v>
      </c>
      <c r="B2" s="428"/>
      <c r="C2" s="428"/>
      <c r="D2" s="428"/>
      <c r="E2" s="428"/>
      <c r="F2" s="428"/>
      <c r="G2" s="428"/>
      <c r="H2" s="428"/>
      <c r="I2" s="428"/>
      <c r="J2" s="428"/>
      <c r="K2" s="428"/>
      <c r="L2" s="428"/>
      <c r="M2" s="428"/>
    </row>
    <row r="3" spans="1:30" s="3" customFormat="1" ht="25.5" customHeight="1" thickBot="1" x14ac:dyDescent="0.35">
      <c r="D3" s="442" t="str">
        <f>+'GRUPOS PRE JUVENIL'!G6</f>
        <v>GRUPO B</v>
      </c>
      <c r="E3" s="443"/>
      <c r="F3" s="443"/>
      <c r="G3" s="443"/>
      <c r="H3" s="444"/>
      <c r="I3" s="102"/>
      <c r="J3" s="102"/>
      <c r="L3" s="429"/>
      <c r="M3" s="429"/>
    </row>
    <row r="4" spans="1:30" s="3" customFormat="1" ht="37.5" customHeight="1" thickBot="1" x14ac:dyDescent="0.35">
      <c r="D4" s="417" t="str">
        <f>+'GRUPOS PRE JUVENIL'!G7</f>
        <v>CLUB CAMPESTRE IBAGUE</v>
      </c>
      <c r="E4" s="418"/>
      <c r="F4" s="418"/>
      <c r="G4" s="418"/>
      <c r="H4" s="419"/>
      <c r="I4" s="103"/>
      <c r="J4" s="103"/>
      <c r="L4" s="429"/>
      <c r="M4" s="429"/>
    </row>
    <row r="5" spans="1:30" s="3" customFormat="1" ht="37.5" customHeight="1" thickBot="1" x14ac:dyDescent="0.35">
      <c r="D5" s="417" t="str">
        <f>+'GRUPOS PRE JUVENIL'!G8</f>
        <v>CENTAUROS DEL ARIARI</v>
      </c>
      <c r="E5" s="418"/>
      <c r="F5" s="418"/>
      <c r="G5" s="418"/>
      <c r="H5" s="419"/>
      <c r="I5" s="103"/>
      <c r="J5" s="103"/>
      <c r="L5" s="429"/>
      <c r="M5" s="429"/>
    </row>
    <row r="6" spans="1:30" s="3" customFormat="1" ht="37.5" customHeight="1" thickBot="1" x14ac:dyDescent="0.35">
      <c r="D6" s="417" t="str">
        <f>+'GRUPOS PRE JUVENIL'!G9</f>
        <v>ATHLETIC MELGAR</v>
      </c>
      <c r="E6" s="418"/>
      <c r="F6" s="418"/>
      <c r="G6" s="418"/>
      <c r="H6" s="419"/>
      <c r="I6" s="103"/>
      <c r="J6" s="103"/>
    </row>
    <row r="7" spans="1:30" s="3" customFormat="1" ht="38.25" customHeight="1" thickBot="1" x14ac:dyDescent="0.35">
      <c r="D7" s="417" t="str">
        <f>+'GRUPOS PRE JUVENIL'!I10</f>
        <v>FÚTBOL CLUB RENACER</v>
      </c>
      <c r="E7" s="418"/>
      <c r="F7" s="418"/>
      <c r="G7" s="418"/>
      <c r="H7" s="419"/>
      <c r="I7" s="103"/>
      <c r="J7" s="103"/>
    </row>
    <row r="8" spans="1:30" s="3" customFormat="1" ht="37.5" customHeight="1" x14ac:dyDescent="0.3">
      <c r="D8" s="417">
        <f>+'GRUPOS PRE JUVENIL'!I11</f>
        <v>0</v>
      </c>
      <c r="E8" s="418"/>
      <c r="F8" s="418"/>
      <c r="G8" s="418"/>
      <c r="H8" s="419"/>
      <c r="I8" s="103"/>
      <c r="J8" s="103"/>
    </row>
    <row r="9" spans="1:30" s="3" customFormat="1" ht="17.25" customHeight="1" x14ac:dyDescent="0.3"/>
    <row r="10" spans="1:30" s="3" customFormat="1" ht="24" customHeight="1" x14ac:dyDescent="0.55000000000000004">
      <c r="B10" s="65" t="str">
        <f>+'GRUPOS PRE JUVENIL'!D3</f>
        <v>NACIDOS 2016 2017</v>
      </c>
    </row>
    <row r="11" spans="1:30" s="3" customFormat="1" ht="21" x14ac:dyDescent="0.4">
      <c r="B11" s="80" t="str">
        <f>+'GRUPOS PRE JUVENIL'!D4</f>
        <v>SEPTIEMBRE 28 Y 29 DEL 2024</v>
      </c>
    </row>
    <row r="12" spans="1:30" s="3" customFormat="1" ht="37.5" customHeight="1" x14ac:dyDescent="0.3">
      <c r="A12" s="460" t="str">
        <f>+'GRUPOS PRE JUVENIL'!G6</f>
        <v>GRUPO B</v>
      </c>
      <c r="B12" s="460"/>
      <c r="C12" s="460"/>
      <c r="D12" s="460"/>
      <c r="E12" s="460"/>
      <c r="F12" s="460"/>
      <c r="G12" s="460"/>
      <c r="H12" s="460"/>
      <c r="I12" s="460"/>
      <c r="J12" s="460"/>
      <c r="K12" s="460"/>
      <c r="L12" s="460"/>
      <c r="M12" s="460"/>
    </row>
    <row r="13" spans="1:30" s="3" customFormat="1" ht="15" customHeight="1" x14ac:dyDescent="0.3">
      <c r="A13" s="461"/>
      <c r="B13" s="461"/>
      <c r="C13" s="461"/>
      <c r="D13" s="461"/>
      <c r="E13" s="461"/>
      <c r="F13" s="461"/>
      <c r="G13" s="461"/>
      <c r="H13" s="461"/>
      <c r="I13" s="461"/>
      <c r="J13" s="461"/>
      <c r="K13" s="461"/>
      <c r="L13" s="461"/>
      <c r="M13" s="461"/>
    </row>
    <row r="14" spans="1:30" ht="23.4" x14ac:dyDescent="0.3">
      <c r="A14" s="381" t="s">
        <v>52</v>
      </c>
      <c r="B14" s="382"/>
      <c r="C14" s="382"/>
      <c r="D14" s="382"/>
      <c r="E14" s="382"/>
      <c r="F14" s="382"/>
      <c r="G14" s="382"/>
      <c r="H14" s="382"/>
      <c r="I14" s="382"/>
      <c r="J14" s="382"/>
      <c r="K14" s="382"/>
      <c r="L14" s="382"/>
      <c r="M14" s="382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 spans="1:30" ht="10.5" customHeigh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 t="s">
        <v>49</v>
      </c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 spans="1:30" ht="30" customHeight="1" x14ac:dyDescent="0.35">
      <c r="A16" s="74">
        <f>+'GRUPO B'!B35</f>
        <v>0</v>
      </c>
      <c r="B16" s="75">
        <f>+'GRUPO B'!C35</f>
        <v>0</v>
      </c>
      <c r="C16" s="416">
        <f>+'GRUPO B'!E35</f>
        <v>0</v>
      </c>
      <c r="D16" s="416"/>
      <c r="E16" s="84" t="str">
        <f>IF(AND(F16&lt;&gt;"",H16&lt;&gt;""),IF(F16=H16,"E",IF(F16&gt;H16,"G","P")),"")</f>
        <v>E</v>
      </c>
      <c r="F16" s="77">
        <f>+'GRUPO B'!G35</f>
        <v>0</v>
      </c>
      <c r="G16" s="109" t="s">
        <v>14</v>
      </c>
      <c r="H16" s="77">
        <f>+'GRUPO B'!I35</f>
        <v>0</v>
      </c>
      <c r="I16" s="84" t="str">
        <f>IF(AND(H16&lt;&gt;"",F16&lt;&gt;""),IF(H16=F16,"E",IF(H16&gt;F16,"G","P")),"")</f>
        <v>E</v>
      </c>
      <c r="J16" s="416">
        <f>+'GRUPO B'!K35</f>
        <v>0</v>
      </c>
      <c r="K16" s="416"/>
      <c r="L16" s="416"/>
      <c r="M16" s="76">
        <f>+'GRUPO B'!M35</f>
        <v>0</v>
      </c>
    </row>
    <row r="17" spans="1:30" hidden="1" x14ac:dyDescent="0.3"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 spans="1:30" s="3" customFormat="1" ht="10.5" customHeight="1" x14ac:dyDescent="0.35">
      <c r="A18" s="104"/>
      <c r="B18" s="115"/>
      <c r="C18" s="115"/>
      <c r="D18" s="115"/>
    </row>
    <row r="19" spans="1:30" s="3" customFormat="1" ht="30" customHeight="1" x14ac:dyDescent="0.35">
      <c r="A19" s="137">
        <f>+'GRUPO B'!B23</f>
        <v>42812</v>
      </c>
      <c r="B19" s="138" t="str">
        <f>+'GRUPO B'!C23</f>
        <v>08:40. p.m.</v>
      </c>
      <c r="C19" s="415" t="str">
        <f>+'GRUPO B'!E23</f>
        <v>CLUB CAMPESTRE IBAGUE</v>
      </c>
      <c r="D19" s="415"/>
      <c r="E19" s="84" t="str">
        <f>IF(AND(F19&lt;&gt;"",H19&lt;&gt;""),IF(F19=H19,"E",IF(F19&gt;H19,"G","P")),"")</f>
        <v>G</v>
      </c>
      <c r="F19" s="77">
        <f>+'GRUPO B'!G23</f>
        <v>2</v>
      </c>
      <c r="G19" s="109" t="s">
        <v>14</v>
      </c>
      <c r="H19" s="77">
        <f>+'GRUPO B'!I23</f>
        <v>0</v>
      </c>
      <c r="I19" s="84" t="str">
        <f>IF(AND(H19&lt;&gt;"",F19&lt;&gt;""),IF(H19=F19,"E",IF(H19&gt;F19,"G","P")),"")</f>
        <v>P</v>
      </c>
      <c r="J19" s="415" t="str">
        <f>+'GRUPO B'!K23</f>
        <v>ATHLETIC MELGAR</v>
      </c>
      <c r="K19" s="415"/>
      <c r="L19" s="415"/>
      <c r="M19" s="139" t="str">
        <f>+'GRUPO B'!M23</f>
        <v>CANCHA 1 B</v>
      </c>
    </row>
    <row r="20" spans="1:30" s="3" customFormat="1" ht="10.5" customHeight="1" x14ac:dyDescent="0.35">
      <c r="A20" s="105"/>
      <c r="B20" s="106"/>
      <c r="C20" s="107"/>
      <c r="D20" s="107"/>
      <c r="E20" s="117"/>
      <c r="F20" s="108"/>
      <c r="G20" s="109"/>
      <c r="H20" s="108"/>
      <c r="I20" s="117"/>
      <c r="J20" s="107"/>
      <c r="K20" s="107"/>
      <c r="L20" s="107"/>
      <c r="M20" s="110"/>
    </row>
    <row r="21" spans="1:30" s="3" customFormat="1" ht="30" customHeight="1" x14ac:dyDescent="0.35">
      <c r="A21" s="74">
        <f>+'GRUPO B'!B26</f>
        <v>42812</v>
      </c>
      <c r="B21" s="75" t="str">
        <f>+'GRUPO B'!C26</f>
        <v>07:00. a.m.</v>
      </c>
      <c r="C21" s="416" t="str">
        <f>+'GRUPO B'!E26</f>
        <v>TEMPLO DEL FÚTBOL</v>
      </c>
      <c r="D21" s="416"/>
      <c r="E21" s="140" t="str">
        <f>IF(AND(F21&lt;&gt;"",H21&lt;&gt;""),IF(F21=H21,"E",IF(F21&gt;H21,"G","P")),"")</f>
        <v>G</v>
      </c>
      <c r="F21" s="141">
        <f>+'GRUPO B'!G26</f>
        <v>2</v>
      </c>
      <c r="G21" s="109" t="s">
        <v>14</v>
      </c>
      <c r="H21" s="141">
        <f>+'GRUPO B'!I26</f>
        <v>0</v>
      </c>
      <c r="I21" s="140" t="str">
        <f>IF(AND(H21&lt;&gt;"",F21&lt;&gt;""),IF(H21=F21,"E",IF(H21&gt;F21,"G","P")),"")</f>
        <v>P</v>
      </c>
      <c r="J21" s="416" t="str">
        <f>+'GRUPO B'!K26</f>
        <v>CENTAUROS DEL ARIARI</v>
      </c>
      <c r="K21" s="416"/>
      <c r="L21" s="416"/>
      <c r="M21" s="76" t="str">
        <f>+'GRUPO B'!M26</f>
        <v>CANCHA 1 B</v>
      </c>
    </row>
    <row r="22" spans="1:30" s="3" customFormat="1" ht="10.5" customHeight="1" x14ac:dyDescent="0.35">
      <c r="A22" s="104"/>
      <c r="B22" s="115"/>
      <c r="C22" s="115"/>
      <c r="D22" s="115"/>
    </row>
    <row r="23" spans="1:30" s="3" customFormat="1" ht="30" customHeight="1" x14ac:dyDescent="0.35">
      <c r="A23" s="137">
        <f>+'GRUPO B'!B29</f>
        <v>42812</v>
      </c>
      <c r="B23" s="138" t="str">
        <f>+'GRUPO B'!C29</f>
        <v>03:00. p.m.</v>
      </c>
      <c r="C23" s="415" t="str">
        <f>+'GRUPO B'!E29</f>
        <v>CENTAUROS DEL ARIARI</v>
      </c>
      <c r="D23" s="415"/>
      <c r="E23" s="117" t="str">
        <f>IF(AND(F23&lt;&gt;"",H23&lt;&gt;""),IF(F23=H23,"E",IF(F23&gt;H23,"G","P")),"")</f>
        <v>P</v>
      </c>
      <c r="F23" s="142">
        <f>+'GRUPO B'!G29</f>
        <v>0</v>
      </c>
      <c r="G23" s="109" t="s">
        <v>14</v>
      </c>
      <c r="H23" s="142">
        <f>+'GRUPO B'!I29</f>
        <v>1</v>
      </c>
      <c r="I23" s="117" t="str">
        <f>IF(AND(H23&lt;&gt;"",F23&lt;&gt;""),IF(H23=F23,"E",IF(H23&gt;F23,"G","P")),"")</f>
        <v>G</v>
      </c>
      <c r="J23" s="415" t="str">
        <f>+'GRUPO B'!K29</f>
        <v>ATHLETIC MELGAR</v>
      </c>
      <c r="K23" s="415"/>
      <c r="L23" s="415"/>
      <c r="M23" s="139" t="str">
        <f>+'GRUPO B'!M29</f>
        <v>CANCHA 1 A</v>
      </c>
    </row>
    <row r="24" spans="1:30" s="3" customFormat="1" ht="10.5" customHeight="1" x14ac:dyDescent="0.35">
      <c r="A24" s="105"/>
      <c r="B24" s="106"/>
      <c r="C24" s="107"/>
      <c r="D24" s="107"/>
      <c r="E24" s="117"/>
      <c r="F24" s="108"/>
      <c r="G24" s="109"/>
      <c r="H24" s="108"/>
      <c r="I24" s="117"/>
      <c r="J24" s="107"/>
      <c r="K24" s="107"/>
      <c r="L24" s="107"/>
      <c r="M24" s="110"/>
    </row>
    <row r="25" spans="1:30" s="3" customFormat="1" ht="30" customHeight="1" x14ac:dyDescent="0.35">
      <c r="A25" s="74">
        <f>+'GRUPO B'!B32</f>
        <v>42812</v>
      </c>
      <c r="B25" s="75" t="str">
        <f>+'GRUPO B'!C32</f>
        <v>03:00. p.m.</v>
      </c>
      <c r="C25" s="416" t="str">
        <f>+'GRUPO B'!E32</f>
        <v>CLUB CAMPESTRE IBAGUE</v>
      </c>
      <c r="D25" s="416"/>
      <c r="E25" s="140" t="str">
        <f>IF(AND(F25&lt;&gt;"",H25&lt;&gt;""),IF(F25=H25,"E",IF(F25&gt;H25,"G","P")),"")</f>
        <v>G</v>
      </c>
      <c r="F25" s="141">
        <f>+'GRUPO B'!G32</f>
        <v>2</v>
      </c>
      <c r="G25" s="109" t="s">
        <v>14</v>
      </c>
      <c r="H25" s="141">
        <f>+'GRUPO B'!I32</f>
        <v>1</v>
      </c>
      <c r="I25" s="140" t="str">
        <f>IF(AND(H25&lt;&gt;"",F25&lt;&gt;""),IF(H25=F25,"E",IF(H25&gt;F25,"G","P")),"")</f>
        <v>P</v>
      </c>
      <c r="J25" s="416" t="str">
        <f>+'GRUPO B'!K32</f>
        <v>BLUEMARTIN F.C .</v>
      </c>
      <c r="K25" s="416"/>
      <c r="L25" s="416"/>
      <c r="M25" s="76" t="str">
        <f>+'GRUPO B'!M32</f>
        <v>CANCHA 1 B</v>
      </c>
    </row>
    <row r="26" spans="1:30" s="3" customFormat="1" ht="21" customHeight="1" x14ac:dyDescent="0.35">
      <c r="A26" s="105"/>
      <c r="B26" s="106"/>
      <c r="C26" s="107"/>
      <c r="D26" s="107"/>
      <c r="E26" s="117"/>
      <c r="F26" s="108"/>
      <c r="G26" s="109"/>
      <c r="H26" s="108"/>
      <c r="I26" s="117"/>
      <c r="J26" s="107"/>
      <c r="K26" s="127"/>
      <c r="L26" s="127"/>
      <c r="M26" s="110"/>
    </row>
    <row r="27" spans="1:30" s="3" customFormat="1" ht="21" customHeight="1" thickBot="1" x14ac:dyDescent="0.4">
      <c r="A27" s="105"/>
      <c r="B27" s="106"/>
      <c r="C27" s="107"/>
      <c r="D27" s="107"/>
      <c r="E27" s="117"/>
      <c r="F27" s="108"/>
      <c r="G27" s="109"/>
      <c r="H27" s="108"/>
      <c r="I27" s="117"/>
      <c r="J27" s="107"/>
      <c r="K27" s="127"/>
      <c r="L27" s="127"/>
      <c r="M27" s="110"/>
    </row>
    <row r="28" spans="1:30" s="3" customFormat="1" ht="25.5" customHeight="1" thickBot="1" x14ac:dyDescent="0.55000000000000004">
      <c r="A28" s="105"/>
      <c r="B28" s="106"/>
      <c r="C28" s="107"/>
      <c r="D28" s="457">
        <f>+'GRUPOS PRE JUVENIL'!K6</f>
        <v>0</v>
      </c>
      <c r="E28" s="458"/>
      <c r="F28" s="458"/>
      <c r="G28" s="458"/>
      <c r="H28" s="459"/>
      <c r="I28" s="117"/>
      <c r="J28" s="107"/>
      <c r="K28" s="127"/>
      <c r="L28" s="127"/>
      <c r="M28" s="110"/>
    </row>
    <row r="29" spans="1:30" s="3" customFormat="1" ht="37.5" customHeight="1" thickBot="1" x14ac:dyDescent="0.4">
      <c r="A29" s="105"/>
      <c r="B29" s="106"/>
      <c r="C29" s="107"/>
      <c r="D29" s="454">
        <f>+'GRUPOS PRE JUVENIL'!K7</f>
        <v>0</v>
      </c>
      <c r="E29" s="455"/>
      <c r="F29" s="455"/>
      <c r="G29" s="455"/>
      <c r="H29" s="456"/>
      <c r="I29" s="117"/>
      <c r="J29" s="107"/>
      <c r="K29" s="127"/>
      <c r="L29" s="127"/>
      <c r="M29" s="110"/>
    </row>
    <row r="30" spans="1:30" s="3" customFormat="1" ht="37.5" customHeight="1" thickBot="1" x14ac:dyDescent="0.4">
      <c r="A30" s="105"/>
      <c r="B30" s="106"/>
      <c r="C30" s="107"/>
      <c r="D30" s="454">
        <f>+'GRUPOS PRE JUVENIL'!K8</f>
        <v>0</v>
      </c>
      <c r="E30" s="455"/>
      <c r="F30" s="455"/>
      <c r="G30" s="455"/>
      <c r="H30" s="456"/>
      <c r="I30" s="117"/>
      <c r="J30" s="107"/>
      <c r="K30" s="127"/>
      <c r="L30" s="127"/>
      <c r="M30" s="110"/>
    </row>
    <row r="31" spans="1:30" s="3" customFormat="1" ht="37.5" customHeight="1" thickBot="1" x14ac:dyDescent="0.4">
      <c r="A31" s="105"/>
      <c r="B31" s="106"/>
      <c r="C31" s="107"/>
      <c r="D31" s="454" t="e">
        <f>+'GRUPOS PRE JUVENIL'!#REF!</f>
        <v>#REF!</v>
      </c>
      <c r="E31" s="455"/>
      <c r="F31" s="455"/>
      <c r="G31" s="455"/>
      <c r="H31" s="456"/>
      <c r="I31" s="117"/>
      <c r="J31" s="107"/>
      <c r="K31" s="127"/>
      <c r="L31" s="127"/>
      <c r="M31" s="110"/>
    </row>
    <row r="32" spans="1:30" s="3" customFormat="1" ht="37.5" customHeight="1" thickBot="1" x14ac:dyDescent="0.4">
      <c r="A32" s="105"/>
      <c r="B32" s="106"/>
      <c r="C32" s="107"/>
      <c r="D32" s="454">
        <f>+'GRUPOS PRE JUVENIL'!K10</f>
        <v>0</v>
      </c>
      <c r="E32" s="455"/>
      <c r="F32" s="455"/>
      <c r="G32" s="455"/>
      <c r="H32" s="456"/>
      <c r="I32" s="117"/>
      <c r="J32" s="107"/>
      <c r="K32" s="127"/>
      <c r="L32" s="127"/>
      <c r="M32" s="110"/>
    </row>
    <row r="33" spans="1:13" s="3" customFormat="1" ht="37.5" customHeight="1" thickBot="1" x14ac:dyDescent="0.4">
      <c r="A33" s="105"/>
      <c r="B33" s="106"/>
      <c r="C33" s="107"/>
      <c r="D33" s="454">
        <f>+'GRUPOS PRE JUVENIL'!K11</f>
        <v>0</v>
      </c>
      <c r="E33" s="455"/>
      <c r="F33" s="455"/>
      <c r="G33" s="455"/>
      <c r="H33" s="456"/>
      <c r="I33" s="117"/>
      <c r="J33" s="107"/>
      <c r="K33" s="127"/>
      <c r="L33" s="127"/>
      <c r="M33" s="110"/>
    </row>
    <row r="34" spans="1:13" s="3" customFormat="1" ht="15" customHeight="1" x14ac:dyDescent="0.35">
      <c r="A34" s="105"/>
      <c r="B34" s="106"/>
      <c r="C34" s="107"/>
      <c r="D34" s="107"/>
      <c r="E34" s="117"/>
      <c r="F34" s="108"/>
      <c r="G34" s="109"/>
      <c r="H34" s="108"/>
      <c r="I34" s="117"/>
      <c r="J34" s="107"/>
      <c r="K34" s="127"/>
      <c r="L34" s="127"/>
      <c r="M34" s="110"/>
    </row>
    <row r="35" spans="1:13" s="3" customFormat="1" ht="15" customHeight="1" x14ac:dyDescent="0.3">
      <c r="A35" s="440">
        <f>+'GRUPOS PRE JUVENIL'!K6</f>
        <v>0</v>
      </c>
      <c r="B35" s="440"/>
      <c r="C35" s="440"/>
      <c r="D35" s="440"/>
      <c r="E35" s="440"/>
      <c r="F35" s="440"/>
      <c r="G35" s="440"/>
      <c r="H35" s="440"/>
      <c r="I35" s="440"/>
      <c r="J35" s="440"/>
      <c r="K35" s="440"/>
      <c r="L35" s="440"/>
      <c r="M35" s="440"/>
    </row>
    <row r="36" spans="1:13" s="3" customFormat="1" ht="36.75" customHeight="1" x14ac:dyDescent="0.3">
      <c r="A36" s="441"/>
      <c r="B36" s="441"/>
      <c r="C36" s="441"/>
      <c r="D36" s="441"/>
      <c r="E36" s="441"/>
      <c r="F36" s="441"/>
      <c r="G36" s="441"/>
      <c r="H36" s="441"/>
      <c r="I36" s="441"/>
      <c r="J36" s="441"/>
      <c r="K36" s="441"/>
      <c r="L36" s="441"/>
      <c r="M36" s="441"/>
    </row>
    <row r="37" spans="1:13" s="3" customFormat="1" ht="15" customHeight="1" x14ac:dyDescent="0.3"/>
    <row r="38" spans="1:13" s="3" customFormat="1" ht="30" customHeight="1" x14ac:dyDescent="0.35">
      <c r="A38" s="137" t="e">
        <f>+#REF!</f>
        <v>#REF!</v>
      </c>
      <c r="B38" s="138" t="e">
        <f>+#REF!</f>
        <v>#REF!</v>
      </c>
      <c r="C38" s="415" t="e">
        <f>+#REF!</f>
        <v>#REF!</v>
      </c>
      <c r="D38" s="415"/>
      <c r="E38" s="117" t="e">
        <f>IF(AND(F38&lt;&gt;"",H38&lt;&gt;""),IF(F38=H38,"E",IF(F38&gt;H38,"G","P")),"")</f>
        <v>#REF!</v>
      </c>
      <c r="F38" s="152" t="e">
        <f>+#REF!</f>
        <v>#REF!</v>
      </c>
      <c r="G38" s="109" t="s">
        <v>14</v>
      </c>
      <c r="H38" s="152" t="e">
        <f>+#REF!</f>
        <v>#REF!</v>
      </c>
      <c r="I38" s="117" t="e">
        <f>IF(AND(H38&lt;&gt;"",F38&lt;&gt;""),IF(H38=F38,"E",IF(H38&gt;F38,"G","P")),"")</f>
        <v>#REF!</v>
      </c>
      <c r="J38" s="415" t="e">
        <f>+#REF!</f>
        <v>#REF!</v>
      </c>
      <c r="K38" s="415"/>
      <c r="L38" s="415"/>
      <c r="M38" s="139" t="e">
        <f>+#REF!</f>
        <v>#REF!</v>
      </c>
    </row>
    <row r="39" spans="1:13" s="3" customFormat="1" ht="10.5" customHeight="1" x14ac:dyDescent="0.3"/>
    <row r="40" spans="1:13" s="3" customFormat="1" ht="30" customHeight="1" x14ac:dyDescent="0.35">
      <c r="A40" s="74" t="e">
        <f>+#REF!</f>
        <v>#REF!</v>
      </c>
      <c r="B40" s="75" t="e">
        <f>+#REF!</f>
        <v>#REF!</v>
      </c>
      <c r="C40" s="416" t="e">
        <f>+#REF!</f>
        <v>#REF!</v>
      </c>
      <c r="D40" s="416"/>
      <c r="E40" s="140" t="e">
        <f>IF(AND(F40&lt;&gt;"",H40&lt;&gt;""),IF(F40=H40,"E",IF(F40&gt;H40,"G","P")),"")</f>
        <v>#REF!</v>
      </c>
      <c r="F40" s="152" t="e">
        <f>+#REF!</f>
        <v>#REF!</v>
      </c>
      <c r="G40" s="109" t="s">
        <v>14</v>
      </c>
      <c r="H40" s="152" t="e">
        <f>+#REF!</f>
        <v>#REF!</v>
      </c>
      <c r="I40" s="140" t="e">
        <f>IF(AND(H40&lt;&gt;"",F40&lt;&gt;""),IF(H40=F40,"E",IF(H40&gt;F40,"G","P")),"")</f>
        <v>#REF!</v>
      </c>
      <c r="J40" s="416" t="e">
        <f>+#REF!</f>
        <v>#REF!</v>
      </c>
      <c r="K40" s="416"/>
      <c r="L40" s="416"/>
      <c r="M40" s="76" t="e">
        <f>+#REF!</f>
        <v>#REF!</v>
      </c>
    </row>
    <row r="41" spans="1:13" s="3" customFormat="1" ht="10.5" customHeight="1" x14ac:dyDescent="0.35">
      <c r="A41" s="105"/>
      <c r="B41" s="106"/>
      <c r="C41" s="107"/>
      <c r="D41" s="107"/>
      <c r="E41" s="117"/>
      <c r="F41" s="108"/>
      <c r="G41" s="109"/>
      <c r="H41" s="108"/>
      <c r="I41" s="117"/>
      <c r="J41" s="107"/>
      <c r="K41" s="107"/>
      <c r="L41" s="107"/>
      <c r="M41" s="110"/>
    </row>
    <row r="42" spans="1:13" s="3" customFormat="1" ht="30" customHeight="1" x14ac:dyDescent="0.35">
      <c r="A42" s="137" t="e">
        <f>+#REF!</f>
        <v>#REF!</v>
      </c>
      <c r="B42" s="138" t="e">
        <f>+#REF!</f>
        <v>#REF!</v>
      </c>
      <c r="C42" s="415" t="e">
        <f>+#REF!</f>
        <v>#REF!</v>
      </c>
      <c r="D42" s="415"/>
      <c r="E42" s="84" t="e">
        <f>IF(AND(F42&lt;&gt;"",H42&lt;&gt;""),IF(F42=H42,"E",IF(F42&gt;H42,"G","P")),"")</f>
        <v>#REF!</v>
      </c>
      <c r="F42" s="152" t="e">
        <f>+#REF!</f>
        <v>#REF!</v>
      </c>
      <c r="G42" s="109" t="s">
        <v>14</v>
      </c>
      <c r="H42" s="152" t="e">
        <f>+#REF!</f>
        <v>#REF!</v>
      </c>
      <c r="I42" s="84" t="e">
        <f>IF(AND(H42&lt;&gt;"",F42&lt;&gt;""),IF(H42=F42,"E",IF(H42&gt;F42,"G","P")),"")</f>
        <v>#REF!</v>
      </c>
      <c r="J42" s="415" t="e">
        <f>+#REF!</f>
        <v>#REF!</v>
      </c>
      <c r="K42" s="415"/>
      <c r="L42" s="415"/>
      <c r="M42" s="139" t="e">
        <f>+#REF!</f>
        <v>#REF!</v>
      </c>
    </row>
    <row r="43" spans="1:13" s="3" customFormat="1" ht="10.5" customHeight="1" x14ac:dyDescent="0.35">
      <c r="A43" s="104"/>
      <c r="B43" s="115"/>
      <c r="C43" s="115"/>
      <c r="D43" s="115"/>
    </row>
    <row r="44" spans="1:13" s="3" customFormat="1" ht="30" customHeight="1" x14ac:dyDescent="0.35">
      <c r="A44" s="74" t="e">
        <f>+#REF!</f>
        <v>#REF!</v>
      </c>
      <c r="B44" s="75" t="e">
        <f>+#REF!</f>
        <v>#REF!</v>
      </c>
      <c r="C44" s="416" t="e">
        <f>+#REF!</f>
        <v>#REF!</v>
      </c>
      <c r="D44" s="416"/>
      <c r="E44" s="84" t="e">
        <f>IF(AND(F44&lt;&gt;"",H44&lt;&gt;""),IF(F44=H44,"E",IF(F44&gt;H44,"G","P")),"")</f>
        <v>#REF!</v>
      </c>
      <c r="F44" s="152" t="e">
        <f>+#REF!</f>
        <v>#REF!</v>
      </c>
      <c r="G44" s="109" t="s">
        <v>14</v>
      </c>
      <c r="H44" s="152" t="e">
        <f>+#REF!</f>
        <v>#REF!</v>
      </c>
      <c r="I44" s="84" t="e">
        <f>IF(AND(H44&lt;&gt;"",F44&lt;&gt;""),IF(H44=F44,"E",IF(H44&gt;F44,"G","P")),"")</f>
        <v>#REF!</v>
      </c>
      <c r="J44" s="416" t="e">
        <f>+#REF!</f>
        <v>#REF!</v>
      </c>
      <c r="K44" s="416"/>
      <c r="L44" s="416"/>
      <c r="M44" s="76" t="e">
        <f>+#REF!</f>
        <v>#REF!</v>
      </c>
    </row>
    <row r="45" spans="1:13" s="3" customFormat="1" ht="10.5" customHeight="1" x14ac:dyDescent="0.35">
      <c r="A45" s="105"/>
      <c r="B45" s="106"/>
      <c r="C45" s="107"/>
      <c r="D45" s="107"/>
      <c r="E45" s="117"/>
      <c r="F45" s="108"/>
      <c r="G45" s="109"/>
      <c r="H45" s="108"/>
      <c r="I45" s="117"/>
      <c r="J45" s="107"/>
      <c r="K45" s="107"/>
      <c r="L45" s="107"/>
      <c r="M45" s="110"/>
    </row>
    <row r="46" spans="1:13" s="3" customFormat="1" ht="30" customHeight="1" x14ac:dyDescent="0.35">
      <c r="A46" s="137" t="e">
        <f>+#REF!</f>
        <v>#REF!</v>
      </c>
      <c r="B46" s="138" t="e">
        <f>+#REF!</f>
        <v>#REF!</v>
      </c>
      <c r="C46" s="415" t="e">
        <f>+#REF!</f>
        <v>#REF!</v>
      </c>
      <c r="D46" s="415"/>
      <c r="E46" s="118" t="e">
        <f>IF(AND(F46&lt;&gt;"",H46&lt;&gt;""),IF(F46=H46,"E",IF(F46&gt;H46,"G","P")),"")</f>
        <v>#REF!</v>
      </c>
      <c r="F46" s="152" t="e">
        <f>+#REF!</f>
        <v>#REF!</v>
      </c>
      <c r="G46" s="109" t="s">
        <v>14</v>
      </c>
      <c r="H46" s="152" t="e">
        <f>+#REF!</f>
        <v>#REF!</v>
      </c>
      <c r="I46" s="118" t="e">
        <f>IF(AND(H46&lt;&gt;"",F46&lt;&gt;""),IF(H46=F46,"E",IF(H46&gt;F46,"G","P")),"")</f>
        <v>#REF!</v>
      </c>
      <c r="J46" s="415" t="e">
        <f>+#REF!</f>
        <v>#REF!</v>
      </c>
      <c r="K46" s="415"/>
      <c r="L46" s="415"/>
      <c r="M46" s="139" t="e">
        <f>+#REF!</f>
        <v>#REF!</v>
      </c>
    </row>
    <row r="47" spans="1:13" s="3" customFormat="1" x14ac:dyDescent="0.3"/>
    <row r="48" spans="1:13" s="3" customFormat="1" x14ac:dyDescent="0.3">
      <c r="A48" s="435" t="s">
        <v>44</v>
      </c>
      <c r="B48" s="435"/>
      <c r="C48" s="435"/>
      <c r="D48" s="435"/>
      <c r="E48" s="435"/>
      <c r="F48" s="435"/>
      <c r="G48" s="435"/>
      <c r="H48" s="435"/>
      <c r="I48" s="435"/>
      <c r="J48" s="435"/>
      <c r="K48" s="435"/>
      <c r="L48" s="435"/>
      <c r="M48" s="435"/>
    </row>
    <row r="49" spans="1:13" s="3" customFormat="1" x14ac:dyDescent="0.3">
      <c r="A49" s="435"/>
      <c r="B49" s="435"/>
      <c r="C49" s="435"/>
      <c r="D49" s="435"/>
      <c r="E49" s="435"/>
      <c r="F49" s="435"/>
      <c r="G49" s="435"/>
      <c r="H49" s="435"/>
      <c r="I49" s="435"/>
      <c r="J49" s="435"/>
      <c r="K49" s="435"/>
      <c r="L49" s="435"/>
      <c r="M49" s="435"/>
    </row>
    <row r="50" spans="1:13" s="3" customFormat="1" x14ac:dyDescent="0.3">
      <c r="A50" s="435"/>
      <c r="B50" s="435"/>
      <c r="C50" s="435"/>
      <c r="D50" s="435"/>
      <c r="E50" s="435"/>
      <c r="F50" s="435"/>
      <c r="G50" s="435"/>
      <c r="H50" s="435"/>
      <c r="I50" s="435"/>
      <c r="J50" s="435"/>
      <c r="K50" s="435"/>
      <c r="L50" s="435"/>
      <c r="M50" s="435"/>
    </row>
    <row r="51" spans="1:13" s="3" customFormat="1" x14ac:dyDescent="0.3">
      <c r="A51" s="435"/>
      <c r="B51" s="435"/>
      <c r="C51" s="435"/>
      <c r="D51" s="435"/>
      <c r="E51" s="435"/>
      <c r="F51" s="435"/>
      <c r="G51" s="435"/>
      <c r="H51" s="435"/>
      <c r="I51" s="435"/>
      <c r="J51" s="435"/>
      <c r="K51" s="435"/>
      <c r="L51" s="435"/>
      <c r="M51" s="435"/>
    </row>
    <row r="52" spans="1:13" s="3" customFormat="1" x14ac:dyDescent="0.3"/>
    <row r="53" spans="1:13" s="3" customFormat="1" x14ac:dyDescent="0.3">
      <c r="A53" s="436" t="s">
        <v>27</v>
      </c>
      <c r="B53" s="436"/>
      <c r="C53" s="436"/>
      <c r="D53" s="436"/>
      <c r="E53" s="436"/>
      <c r="F53" s="436"/>
      <c r="G53" s="436"/>
      <c r="H53" s="436"/>
      <c r="I53" s="436"/>
      <c r="J53" s="436"/>
      <c r="K53" s="436"/>
      <c r="L53" s="436"/>
      <c r="M53" s="436"/>
    </row>
    <row r="54" spans="1:13" s="3" customFormat="1" x14ac:dyDescent="0.3">
      <c r="A54" s="436" t="s">
        <v>28</v>
      </c>
      <c r="B54" s="436"/>
      <c r="C54" s="436"/>
      <c r="D54" s="436"/>
      <c r="E54" s="436"/>
      <c r="F54" s="436"/>
      <c r="G54" s="436"/>
      <c r="H54" s="436"/>
      <c r="I54" s="436"/>
      <c r="J54" s="436"/>
      <c r="K54" s="436"/>
      <c r="L54" s="436"/>
      <c r="M54" s="436"/>
    </row>
    <row r="55" spans="1:13" s="3" customFormat="1" x14ac:dyDescent="0.3">
      <c r="A55" s="437" t="s">
        <v>29</v>
      </c>
      <c r="B55" s="437"/>
      <c r="C55" s="437"/>
      <c r="D55" s="437"/>
      <c r="E55" s="437"/>
      <c r="F55" s="437"/>
      <c r="G55" s="437"/>
      <c r="H55" s="437"/>
      <c r="I55" s="437"/>
      <c r="J55" s="437"/>
      <c r="K55" s="437"/>
      <c r="L55" s="437"/>
      <c r="M55" s="437"/>
    </row>
    <row r="56" spans="1:13" s="3" customFormat="1" x14ac:dyDescent="0.3">
      <c r="A56" s="436" t="s">
        <v>30</v>
      </c>
      <c r="B56" s="436"/>
      <c r="C56" s="436"/>
      <c r="D56" s="436"/>
      <c r="E56" s="436"/>
      <c r="F56" s="436"/>
      <c r="G56" s="436"/>
      <c r="H56" s="436"/>
      <c r="I56" s="436"/>
      <c r="J56" s="436"/>
      <c r="K56" s="436"/>
      <c r="L56" s="436"/>
      <c r="M56" s="436"/>
    </row>
    <row r="57" spans="1:13" s="3" customFormat="1" x14ac:dyDescent="0.3"/>
    <row r="58" spans="1:13" s="3" customFormat="1" x14ac:dyDescent="0.3"/>
    <row r="59" spans="1:13" s="3" customFormat="1" x14ac:dyDescent="0.3"/>
    <row r="60" spans="1:13" s="3" customFormat="1" x14ac:dyDescent="0.3"/>
    <row r="61" spans="1:13" s="3" customFormat="1" x14ac:dyDescent="0.3"/>
    <row r="62" spans="1:13" s="3" customFormat="1" x14ac:dyDescent="0.3"/>
    <row r="63" spans="1:13" s="3" customFormat="1" x14ac:dyDescent="0.3"/>
    <row r="64" spans="1:13" s="3" customFormat="1" x14ac:dyDescent="0.3"/>
    <row r="65" s="3" customFormat="1" x14ac:dyDescent="0.3"/>
    <row r="66" s="3" customFormat="1" x14ac:dyDescent="0.3"/>
    <row r="67" s="3" customFormat="1" x14ac:dyDescent="0.3"/>
    <row r="68" s="3" customFormat="1" x14ac:dyDescent="0.3"/>
    <row r="69" s="3" customFormat="1" x14ac:dyDescent="0.3"/>
    <row r="70" s="3" customFormat="1" x14ac:dyDescent="0.3"/>
    <row r="71" s="3" customFormat="1" x14ac:dyDescent="0.3"/>
    <row r="72" s="3" customFormat="1" x14ac:dyDescent="0.3"/>
    <row r="73" s="3" customFormat="1" x14ac:dyDescent="0.3"/>
    <row r="74" s="3" customFormat="1" x14ac:dyDescent="0.3"/>
    <row r="75" s="3" customFormat="1" x14ac:dyDescent="0.3"/>
    <row r="76" s="3" customFormat="1" x14ac:dyDescent="0.3"/>
    <row r="77" s="3" customFormat="1" x14ac:dyDescent="0.3"/>
    <row r="78" s="3" customFormat="1" x14ac:dyDescent="0.3"/>
    <row r="79" s="3" customFormat="1" x14ac:dyDescent="0.3"/>
    <row r="80" s="3" customFormat="1" x14ac:dyDescent="0.3"/>
    <row r="81" s="3" customFormat="1" x14ac:dyDescent="0.3"/>
    <row r="82" s="3" customFormat="1" x14ac:dyDescent="0.3"/>
    <row r="83" s="3" customFormat="1" x14ac:dyDescent="0.3"/>
    <row r="84" s="3" customFormat="1" x14ac:dyDescent="0.3"/>
    <row r="85" s="3" customFormat="1" x14ac:dyDescent="0.3"/>
    <row r="86" s="3" customFormat="1" x14ac:dyDescent="0.3"/>
    <row r="87" s="3" customFormat="1" x14ac:dyDescent="0.3"/>
    <row r="88" s="3" customFormat="1" x14ac:dyDescent="0.3"/>
    <row r="89" s="3" customFormat="1" x14ac:dyDescent="0.3"/>
    <row r="90" s="3" customFormat="1" x14ac:dyDescent="0.3"/>
    <row r="91" s="3" customFormat="1" x14ac:dyDescent="0.3"/>
    <row r="92" s="3" customFormat="1" x14ac:dyDescent="0.3"/>
    <row r="93" s="3" customFormat="1" x14ac:dyDescent="0.3"/>
    <row r="94" s="3" customFormat="1" x14ac:dyDescent="0.3"/>
    <row r="95" s="3" customFormat="1" x14ac:dyDescent="0.3"/>
    <row r="96" s="3" customFormat="1" x14ac:dyDescent="0.3"/>
    <row r="97" s="3" customFormat="1" x14ac:dyDescent="0.3"/>
    <row r="98" s="3" customFormat="1" x14ac:dyDescent="0.3"/>
    <row r="99" s="3" customFormat="1" x14ac:dyDescent="0.3"/>
    <row r="100" s="3" customFormat="1" x14ac:dyDescent="0.3"/>
    <row r="101" s="3" customFormat="1" x14ac:dyDescent="0.3"/>
    <row r="102" s="3" customFormat="1" x14ac:dyDescent="0.3"/>
    <row r="103" s="3" customFormat="1" x14ac:dyDescent="0.3"/>
    <row r="104" s="3" customFormat="1" x14ac:dyDescent="0.3"/>
    <row r="105" s="3" customFormat="1" x14ac:dyDescent="0.3"/>
    <row r="106" s="3" customFormat="1" x14ac:dyDescent="0.3"/>
    <row r="107" s="3" customFormat="1" x14ac:dyDescent="0.3"/>
    <row r="108" s="3" customFormat="1" x14ac:dyDescent="0.3"/>
    <row r="109" s="3" customFormat="1" x14ac:dyDescent="0.3"/>
    <row r="110" s="3" customFormat="1" x14ac:dyDescent="0.3"/>
    <row r="111" s="3" customFormat="1" x14ac:dyDescent="0.3"/>
    <row r="112" s="3" customFormat="1" x14ac:dyDescent="0.3"/>
    <row r="113" s="3" customFormat="1" x14ac:dyDescent="0.3"/>
    <row r="114" s="3" customFormat="1" x14ac:dyDescent="0.3"/>
    <row r="115" s="3" customFormat="1" x14ac:dyDescent="0.3"/>
    <row r="116" s="3" customFormat="1" x14ac:dyDescent="0.3"/>
    <row r="117" s="3" customFormat="1" x14ac:dyDescent="0.3"/>
    <row r="118" s="3" customFormat="1" x14ac:dyDescent="0.3"/>
    <row r="119" s="3" customFormat="1" x14ac:dyDescent="0.3"/>
    <row r="120" s="3" customFormat="1" x14ac:dyDescent="0.3"/>
    <row r="121" s="3" customFormat="1" x14ac:dyDescent="0.3"/>
    <row r="122" s="3" customFormat="1" x14ac:dyDescent="0.3"/>
    <row r="123" s="3" customFormat="1" x14ac:dyDescent="0.3"/>
    <row r="124" s="3" customFormat="1" x14ac:dyDescent="0.3"/>
    <row r="125" s="3" customFormat="1" x14ac:dyDescent="0.3"/>
    <row r="126" s="3" customFormat="1" x14ac:dyDescent="0.3"/>
    <row r="127" s="3" customFormat="1" x14ac:dyDescent="0.3"/>
    <row r="128" s="3" customFormat="1" x14ac:dyDescent="0.3"/>
    <row r="129" s="3" customFormat="1" x14ac:dyDescent="0.3"/>
    <row r="130" s="3" customFormat="1" x14ac:dyDescent="0.3"/>
    <row r="131" s="3" customFormat="1" x14ac:dyDescent="0.3"/>
    <row r="132" s="3" customFormat="1" x14ac:dyDescent="0.3"/>
    <row r="133" s="3" customFormat="1" x14ac:dyDescent="0.3"/>
    <row r="134" s="3" customFormat="1" x14ac:dyDescent="0.3"/>
    <row r="135" s="3" customFormat="1" x14ac:dyDescent="0.3"/>
    <row r="136" s="3" customFormat="1" x14ac:dyDescent="0.3"/>
    <row r="137" s="3" customFormat="1" x14ac:dyDescent="0.3"/>
    <row r="138" s="3" customFormat="1" x14ac:dyDescent="0.3"/>
    <row r="139" s="3" customFormat="1" x14ac:dyDescent="0.3"/>
    <row r="140" s="3" customFormat="1" x14ac:dyDescent="0.3"/>
    <row r="141" s="3" customFormat="1" x14ac:dyDescent="0.3"/>
    <row r="142" s="3" customFormat="1" x14ac:dyDescent="0.3"/>
    <row r="143" s="3" customFormat="1" x14ac:dyDescent="0.3"/>
    <row r="144" s="3" customFormat="1" x14ac:dyDescent="0.3"/>
    <row r="145" s="3" customFormat="1" x14ac:dyDescent="0.3"/>
    <row r="146" s="3" customFormat="1" x14ac:dyDescent="0.3"/>
    <row r="147" s="3" customFormat="1" x14ac:dyDescent="0.3"/>
    <row r="148" s="3" customFormat="1" x14ac:dyDescent="0.3"/>
    <row r="149" s="3" customFormat="1" x14ac:dyDescent="0.3"/>
    <row r="150" s="3" customFormat="1" x14ac:dyDescent="0.3"/>
    <row r="151" s="3" customFormat="1" x14ac:dyDescent="0.3"/>
    <row r="152" s="3" customFormat="1" x14ac:dyDescent="0.3"/>
    <row r="153" s="3" customFormat="1" x14ac:dyDescent="0.3"/>
    <row r="154" s="3" customFormat="1" x14ac:dyDescent="0.3"/>
    <row r="155" s="3" customFormat="1" x14ac:dyDescent="0.3"/>
    <row r="156" s="3" customFormat="1" x14ac:dyDescent="0.3"/>
    <row r="157" s="3" customFormat="1" x14ac:dyDescent="0.3"/>
    <row r="158" s="3" customFormat="1" x14ac:dyDescent="0.3"/>
    <row r="159" s="3" customFormat="1" x14ac:dyDescent="0.3"/>
    <row r="160" s="3" customFormat="1" x14ac:dyDescent="0.3"/>
    <row r="161" s="3" customFormat="1" x14ac:dyDescent="0.3"/>
    <row r="162" s="3" customFormat="1" x14ac:dyDescent="0.3"/>
    <row r="163" s="3" customFormat="1" x14ac:dyDescent="0.3"/>
    <row r="164" s="3" customFormat="1" x14ac:dyDescent="0.3"/>
    <row r="165" s="3" customFormat="1" x14ac:dyDescent="0.3"/>
    <row r="166" s="3" customFormat="1" x14ac:dyDescent="0.3"/>
    <row r="167" s="3" customFormat="1" x14ac:dyDescent="0.3"/>
    <row r="168" s="3" customFormat="1" x14ac:dyDescent="0.3"/>
    <row r="169" s="3" customFormat="1" x14ac:dyDescent="0.3"/>
    <row r="170" s="3" customFormat="1" x14ac:dyDescent="0.3"/>
    <row r="171" s="3" customFormat="1" x14ac:dyDescent="0.3"/>
    <row r="172" s="3" customFormat="1" x14ac:dyDescent="0.3"/>
    <row r="173" s="3" customFormat="1" x14ac:dyDescent="0.3"/>
    <row r="174" s="3" customFormat="1" x14ac:dyDescent="0.3"/>
    <row r="175" s="3" customFormat="1" x14ac:dyDescent="0.3"/>
    <row r="176" s="3" customFormat="1" x14ac:dyDescent="0.3"/>
    <row r="177" s="3" customFormat="1" x14ac:dyDescent="0.3"/>
    <row r="178" s="3" customFormat="1" x14ac:dyDescent="0.3"/>
    <row r="179" s="3" customFormat="1" x14ac:dyDescent="0.3"/>
    <row r="180" s="3" customFormat="1" x14ac:dyDescent="0.3"/>
    <row r="181" s="3" customFormat="1" x14ac:dyDescent="0.3"/>
    <row r="182" s="3" customFormat="1" x14ac:dyDescent="0.3"/>
    <row r="183" s="3" customFormat="1" x14ac:dyDescent="0.3"/>
    <row r="184" s="3" customFormat="1" x14ac:dyDescent="0.3"/>
    <row r="185" s="3" customFormat="1" x14ac:dyDescent="0.3"/>
    <row r="186" s="3" customFormat="1" x14ac:dyDescent="0.3"/>
    <row r="187" s="3" customFormat="1" x14ac:dyDescent="0.3"/>
    <row r="188" s="3" customFormat="1" x14ac:dyDescent="0.3"/>
    <row r="189" s="3" customFormat="1" x14ac:dyDescent="0.3"/>
    <row r="190" s="3" customFormat="1" x14ac:dyDescent="0.3"/>
    <row r="191" s="3" customFormat="1" x14ac:dyDescent="0.3"/>
    <row r="192" s="3" customFormat="1" x14ac:dyDescent="0.3"/>
    <row r="193" s="3" customFormat="1" x14ac:dyDescent="0.3"/>
    <row r="194" s="3" customFormat="1" x14ac:dyDescent="0.3"/>
    <row r="195" s="3" customFormat="1" x14ac:dyDescent="0.3"/>
    <row r="196" s="3" customFormat="1" x14ac:dyDescent="0.3"/>
    <row r="197" s="3" customFormat="1" x14ac:dyDescent="0.3"/>
    <row r="198" s="3" customFormat="1" x14ac:dyDescent="0.3"/>
    <row r="199" s="3" customFormat="1" x14ac:dyDescent="0.3"/>
    <row r="200" s="3" customFormat="1" x14ac:dyDescent="0.3"/>
    <row r="201" s="3" customFormat="1" x14ac:dyDescent="0.3"/>
    <row r="202" s="3" customFormat="1" x14ac:dyDescent="0.3"/>
    <row r="203" s="3" customFormat="1" x14ac:dyDescent="0.3"/>
    <row r="204" s="3" customFormat="1" x14ac:dyDescent="0.3"/>
    <row r="205" s="3" customFormat="1" x14ac:dyDescent="0.3"/>
    <row r="206" s="3" customFormat="1" x14ac:dyDescent="0.3"/>
    <row r="207" s="3" customFormat="1" x14ac:dyDescent="0.3"/>
    <row r="208" s="3" customFormat="1" x14ac:dyDescent="0.3"/>
    <row r="209" s="3" customFormat="1" x14ac:dyDescent="0.3"/>
    <row r="210" s="3" customFormat="1" x14ac:dyDescent="0.3"/>
    <row r="211" s="3" customFormat="1" x14ac:dyDescent="0.3"/>
    <row r="212" s="3" customFormat="1" x14ac:dyDescent="0.3"/>
    <row r="213" s="3" customFormat="1" x14ac:dyDescent="0.3"/>
    <row r="214" s="3" customFormat="1" x14ac:dyDescent="0.3"/>
    <row r="215" s="3" customFormat="1" x14ac:dyDescent="0.3"/>
    <row r="216" s="3" customFormat="1" x14ac:dyDescent="0.3"/>
    <row r="217" s="3" customFormat="1" x14ac:dyDescent="0.3"/>
    <row r="218" s="3" customFormat="1" x14ac:dyDescent="0.3"/>
    <row r="219" s="3" customFormat="1" x14ac:dyDescent="0.3"/>
    <row r="220" s="3" customFormat="1" x14ac:dyDescent="0.3"/>
    <row r="221" s="3" customFormat="1" x14ac:dyDescent="0.3"/>
    <row r="222" s="3" customFormat="1" x14ac:dyDescent="0.3"/>
    <row r="223" s="3" customFormat="1" x14ac:dyDescent="0.3"/>
    <row r="224" s="3" customFormat="1" x14ac:dyDescent="0.3"/>
    <row r="225" s="3" customFormat="1" x14ac:dyDescent="0.3"/>
    <row r="226" s="3" customFormat="1" x14ac:dyDescent="0.3"/>
    <row r="227" s="3" customFormat="1" x14ac:dyDescent="0.3"/>
    <row r="228" s="3" customFormat="1" x14ac:dyDescent="0.3"/>
    <row r="229" s="3" customFormat="1" x14ac:dyDescent="0.3"/>
    <row r="230" s="3" customFormat="1" x14ac:dyDescent="0.3"/>
    <row r="231" s="3" customFormat="1" x14ac:dyDescent="0.3"/>
    <row r="232" s="3" customFormat="1" x14ac:dyDescent="0.3"/>
    <row r="233" s="3" customFormat="1" x14ac:dyDescent="0.3"/>
    <row r="234" s="3" customFormat="1" x14ac:dyDescent="0.3"/>
    <row r="235" s="3" customFormat="1" x14ac:dyDescent="0.3"/>
    <row r="236" s="3" customFormat="1" x14ac:dyDescent="0.3"/>
    <row r="237" s="3" customFormat="1" x14ac:dyDescent="0.3"/>
    <row r="238" s="3" customFormat="1" x14ac:dyDescent="0.3"/>
    <row r="239" s="3" customFormat="1" x14ac:dyDescent="0.3"/>
    <row r="240" s="3" customFormat="1" x14ac:dyDescent="0.3"/>
    <row r="241" s="3" customFormat="1" x14ac:dyDescent="0.3"/>
    <row r="242" s="3" customFormat="1" x14ac:dyDescent="0.3"/>
    <row r="243" s="3" customFormat="1" x14ac:dyDescent="0.3"/>
    <row r="244" s="3" customFormat="1" x14ac:dyDescent="0.3"/>
    <row r="245" s="3" customFormat="1" x14ac:dyDescent="0.3"/>
    <row r="246" s="3" customFormat="1" x14ac:dyDescent="0.3"/>
    <row r="247" s="3" customFormat="1" x14ac:dyDescent="0.3"/>
    <row r="248" s="3" customFormat="1" x14ac:dyDescent="0.3"/>
    <row r="249" s="3" customFormat="1" x14ac:dyDescent="0.3"/>
    <row r="250" s="3" customFormat="1" x14ac:dyDescent="0.3"/>
    <row r="251" s="3" customFormat="1" x14ac:dyDescent="0.3"/>
    <row r="252" s="3" customFormat="1" x14ac:dyDescent="0.3"/>
    <row r="253" s="3" customFormat="1" x14ac:dyDescent="0.3"/>
    <row r="254" s="3" customFormat="1" x14ac:dyDescent="0.3"/>
    <row r="255" s="3" customFormat="1" x14ac:dyDescent="0.3"/>
    <row r="256" s="3" customFormat="1" x14ac:dyDescent="0.3"/>
    <row r="257" s="3" customFormat="1" x14ac:dyDescent="0.3"/>
    <row r="258" s="3" customFormat="1" x14ac:dyDescent="0.3"/>
    <row r="259" s="3" customFormat="1" x14ac:dyDescent="0.3"/>
    <row r="260" s="3" customFormat="1" x14ac:dyDescent="0.3"/>
    <row r="261" s="3" customFormat="1" x14ac:dyDescent="0.3"/>
    <row r="262" s="3" customFormat="1" x14ac:dyDescent="0.3"/>
    <row r="263" s="3" customFormat="1" x14ac:dyDescent="0.3"/>
    <row r="264" s="3" customFormat="1" x14ac:dyDescent="0.3"/>
    <row r="265" s="3" customFormat="1" x14ac:dyDescent="0.3"/>
    <row r="266" s="3" customFormat="1" x14ac:dyDescent="0.3"/>
    <row r="267" s="3" customFormat="1" x14ac:dyDescent="0.3"/>
    <row r="268" s="3" customFormat="1" x14ac:dyDescent="0.3"/>
    <row r="269" s="3" customFormat="1" x14ac:dyDescent="0.3"/>
    <row r="270" s="3" customFormat="1" x14ac:dyDescent="0.3"/>
    <row r="271" s="3" customFormat="1" x14ac:dyDescent="0.3"/>
    <row r="272" s="3" customFormat="1" x14ac:dyDescent="0.3"/>
    <row r="273" s="3" customFormat="1" x14ac:dyDescent="0.3"/>
    <row r="274" s="3" customFormat="1" x14ac:dyDescent="0.3"/>
    <row r="275" s="3" customFormat="1" x14ac:dyDescent="0.3"/>
    <row r="276" s="3" customFormat="1" x14ac:dyDescent="0.3"/>
    <row r="277" s="3" customFormat="1" x14ac:dyDescent="0.3"/>
    <row r="278" s="3" customFormat="1" x14ac:dyDescent="0.3"/>
    <row r="279" s="3" customFormat="1" x14ac:dyDescent="0.3"/>
    <row r="280" s="3" customFormat="1" x14ac:dyDescent="0.3"/>
    <row r="281" s="3" customFormat="1" x14ac:dyDescent="0.3"/>
    <row r="282" s="3" customFormat="1" x14ac:dyDescent="0.3"/>
    <row r="283" s="3" customFormat="1" x14ac:dyDescent="0.3"/>
    <row r="284" s="3" customFormat="1" x14ac:dyDescent="0.3"/>
    <row r="285" s="3" customFormat="1" x14ac:dyDescent="0.3"/>
    <row r="286" s="3" customFormat="1" x14ac:dyDescent="0.3"/>
    <row r="287" s="3" customFormat="1" x14ac:dyDescent="0.3"/>
    <row r="288" s="3" customFormat="1" x14ac:dyDescent="0.3"/>
    <row r="289" s="3" customFormat="1" x14ac:dyDescent="0.3"/>
    <row r="290" s="3" customFormat="1" x14ac:dyDescent="0.3"/>
    <row r="291" s="3" customFormat="1" x14ac:dyDescent="0.3"/>
    <row r="292" s="3" customFormat="1" x14ac:dyDescent="0.3"/>
    <row r="293" s="3" customFormat="1" x14ac:dyDescent="0.3"/>
    <row r="294" s="3" customFormat="1" x14ac:dyDescent="0.3"/>
    <row r="295" s="3" customFormat="1" x14ac:dyDescent="0.3"/>
    <row r="296" s="3" customFormat="1" x14ac:dyDescent="0.3"/>
    <row r="297" s="3" customFormat="1" x14ac:dyDescent="0.3"/>
    <row r="298" s="3" customFormat="1" x14ac:dyDescent="0.3"/>
    <row r="299" s="3" customFormat="1" x14ac:dyDescent="0.3"/>
    <row r="300" s="3" customFormat="1" x14ac:dyDescent="0.3"/>
    <row r="301" s="3" customFormat="1" x14ac:dyDescent="0.3"/>
    <row r="302" s="3" customFormat="1" x14ac:dyDescent="0.3"/>
    <row r="303" s="3" customFormat="1" x14ac:dyDescent="0.3"/>
    <row r="304" s="3" customFormat="1" x14ac:dyDescent="0.3"/>
    <row r="305" s="3" customFormat="1" x14ac:dyDescent="0.3"/>
    <row r="306" s="3" customFormat="1" x14ac:dyDescent="0.3"/>
    <row r="307" s="3" customFormat="1" x14ac:dyDescent="0.3"/>
    <row r="308" s="3" customFormat="1" x14ac:dyDescent="0.3"/>
    <row r="309" s="3" customFormat="1" x14ac:dyDescent="0.3"/>
    <row r="310" s="3" customFormat="1" x14ac:dyDescent="0.3"/>
    <row r="311" s="3" customFormat="1" x14ac:dyDescent="0.3"/>
    <row r="312" s="3" customFormat="1" x14ac:dyDescent="0.3"/>
    <row r="313" s="3" customFormat="1" x14ac:dyDescent="0.3"/>
    <row r="314" s="3" customFormat="1" x14ac:dyDescent="0.3"/>
    <row r="315" s="3" customFormat="1" x14ac:dyDescent="0.3"/>
    <row r="316" s="3" customFormat="1" x14ac:dyDescent="0.3"/>
    <row r="317" s="3" customFormat="1" x14ac:dyDescent="0.3"/>
    <row r="318" s="3" customFormat="1" x14ac:dyDescent="0.3"/>
    <row r="319" s="3" customFormat="1" x14ac:dyDescent="0.3"/>
    <row r="320" s="3" customFormat="1" x14ac:dyDescent="0.3"/>
    <row r="321" s="3" customFormat="1" x14ac:dyDescent="0.3"/>
    <row r="322" s="3" customFormat="1" x14ac:dyDescent="0.3"/>
    <row r="323" s="3" customFormat="1" x14ac:dyDescent="0.3"/>
    <row r="324" s="3" customFormat="1" x14ac:dyDescent="0.3"/>
    <row r="325" s="3" customFormat="1" x14ac:dyDescent="0.3"/>
    <row r="326" s="3" customFormat="1" x14ac:dyDescent="0.3"/>
    <row r="327" s="3" customFormat="1" x14ac:dyDescent="0.3"/>
    <row r="328" s="3" customFormat="1" x14ac:dyDescent="0.3"/>
    <row r="329" s="3" customFormat="1" x14ac:dyDescent="0.3"/>
    <row r="330" s="3" customFormat="1" x14ac:dyDescent="0.3"/>
    <row r="331" s="3" customFormat="1" x14ac:dyDescent="0.3"/>
    <row r="332" s="3" customFormat="1" x14ac:dyDescent="0.3"/>
    <row r="333" s="3" customFormat="1" x14ac:dyDescent="0.3"/>
    <row r="334" s="3" customFormat="1" x14ac:dyDescent="0.3"/>
    <row r="335" s="3" customFormat="1" x14ac:dyDescent="0.3"/>
    <row r="336" s="3" customFormat="1" x14ac:dyDescent="0.3"/>
    <row r="337" s="3" customFormat="1" x14ac:dyDescent="0.3"/>
    <row r="338" s="3" customFormat="1" x14ac:dyDescent="0.3"/>
    <row r="339" s="3" customFormat="1" x14ac:dyDescent="0.3"/>
    <row r="340" s="3" customFormat="1" x14ac:dyDescent="0.3"/>
    <row r="341" s="3" customFormat="1" x14ac:dyDescent="0.3"/>
    <row r="342" s="3" customFormat="1" x14ac:dyDescent="0.3"/>
    <row r="343" s="3" customFormat="1" x14ac:dyDescent="0.3"/>
    <row r="344" s="3" customFormat="1" x14ac:dyDescent="0.3"/>
    <row r="345" s="3" customFormat="1" x14ac:dyDescent="0.3"/>
    <row r="346" s="3" customFormat="1" x14ac:dyDescent="0.3"/>
    <row r="347" s="3" customFormat="1" x14ac:dyDescent="0.3"/>
    <row r="348" s="3" customFormat="1" x14ac:dyDescent="0.3"/>
    <row r="349" s="3" customFormat="1" x14ac:dyDescent="0.3"/>
    <row r="350" s="3" customFormat="1" x14ac:dyDescent="0.3"/>
    <row r="351" s="3" customFormat="1" x14ac:dyDescent="0.3"/>
    <row r="352" s="3" customFormat="1" x14ac:dyDescent="0.3"/>
    <row r="353" s="3" customFormat="1" x14ac:dyDescent="0.3"/>
    <row r="354" s="3" customFormat="1" x14ac:dyDescent="0.3"/>
    <row r="355" s="3" customFormat="1" x14ac:dyDescent="0.3"/>
    <row r="356" s="3" customFormat="1" x14ac:dyDescent="0.3"/>
    <row r="357" s="3" customFormat="1" x14ac:dyDescent="0.3"/>
    <row r="358" s="3" customFormat="1" x14ac:dyDescent="0.3"/>
    <row r="359" s="3" customFormat="1" x14ac:dyDescent="0.3"/>
    <row r="360" s="3" customFormat="1" x14ac:dyDescent="0.3"/>
    <row r="361" s="3" customFormat="1" x14ac:dyDescent="0.3"/>
    <row r="362" s="3" customFormat="1" x14ac:dyDescent="0.3"/>
    <row r="363" s="3" customFormat="1" x14ac:dyDescent="0.3"/>
    <row r="364" s="3" customFormat="1" x14ac:dyDescent="0.3"/>
    <row r="365" s="3" customFormat="1" x14ac:dyDescent="0.3"/>
    <row r="366" s="3" customFormat="1" x14ac:dyDescent="0.3"/>
    <row r="367" s="3" customFormat="1" x14ac:dyDescent="0.3"/>
    <row r="368" s="3" customFormat="1" x14ac:dyDescent="0.3"/>
    <row r="369" s="3" customFormat="1" x14ac:dyDescent="0.3"/>
    <row r="370" s="3" customFormat="1" x14ac:dyDescent="0.3"/>
    <row r="371" s="3" customFormat="1" x14ac:dyDescent="0.3"/>
    <row r="372" s="3" customFormat="1" x14ac:dyDescent="0.3"/>
    <row r="373" s="3" customFormat="1" x14ac:dyDescent="0.3"/>
    <row r="374" s="3" customFormat="1" x14ac:dyDescent="0.3"/>
    <row r="375" s="3" customFormat="1" x14ac:dyDescent="0.3"/>
    <row r="376" s="3" customFormat="1" x14ac:dyDescent="0.3"/>
    <row r="377" s="3" customFormat="1" x14ac:dyDescent="0.3"/>
    <row r="378" s="3" customFormat="1" x14ac:dyDescent="0.3"/>
    <row r="379" s="3" customFormat="1" x14ac:dyDescent="0.3"/>
    <row r="380" s="3" customFormat="1" x14ac:dyDescent="0.3"/>
    <row r="381" s="3" customFormat="1" x14ac:dyDescent="0.3"/>
    <row r="382" s="3" customFormat="1" x14ac:dyDescent="0.3"/>
    <row r="383" s="3" customFormat="1" x14ac:dyDescent="0.3"/>
    <row r="384" s="3" customFormat="1" x14ac:dyDescent="0.3"/>
    <row r="385" s="3" customFormat="1" x14ac:dyDescent="0.3"/>
    <row r="386" s="3" customFormat="1" x14ac:dyDescent="0.3"/>
    <row r="387" s="3" customFormat="1" x14ac:dyDescent="0.3"/>
    <row r="388" s="3" customFormat="1" x14ac:dyDescent="0.3"/>
    <row r="389" s="3" customFormat="1" x14ac:dyDescent="0.3"/>
    <row r="390" s="3" customFormat="1" x14ac:dyDescent="0.3"/>
    <row r="391" s="3" customFormat="1" x14ac:dyDescent="0.3"/>
    <row r="392" s="3" customFormat="1" x14ac:dyDescent="0.3"/>
    <row r="393" s="3" customFormat="1" x14ac:dyDescent="0.3"/>
    <row r="394" s="3" customFormat="1" x14ac:dyDescent="0.3"/>
    <row r="395" s="3" customFormat="1" x14ac:dyDescent="0.3"/>
    <row r="396" s="3" customFormat="1" x14ac:dyDescent="0.3"/>
    <row r="397" s="3" customFormat="1" x14ac:dyDescent="0.3"/>
    <row r="398" s="3" customFormat="1" x14ac:dyDescent="0.3"/>
    <row r="399" s="3" customFormat="1" x14ac:dyDescent="0.3"/>
    <row r="400" s="3" customFormat="1" x14ac:dyDescent="0.3"/>
    <row r="401" s="3" customFormat="1" x14ac:dyDescent="0.3"/>
    <row r="402" s="3" customFormat="1" x14ac:dyDescent="0.3"/>
    <row r="403" s="3" customFormat="1" x14ac:dyDescent="0.3"/>
    <row r="404" s="3" customFormat="1" x14ac:dyDescent="0.3"/>
    <row r="405" s="3" customFormat="1" x14ac:dyDescent="0.3"/>
    <row r="406" s="3" customFormat="1" x14ac:dyDescent="0.3"/>
    <row r="407" s="3" customFormat="1" x14ac:dyDescent="0.3"/>
    <row r="408" s="3" customFormat="1" x14ac:dyDescent="0.3"/>
    <row r="409" s="3" customFormat="1" x14ac:dyDescent="0.3"/>
    <row r="410" s="3" customFormat="1" x14ac:dyDescent="0.3"/>
    <row r="411" s="3" customFormat="1" x14ac:dyDescent="0.3"/>
    <row r="412" s="3" customFormat="1" x14ac:dyDescent="0.3"/>
    <row r="413" s="3" customFormat="1" x14ac:dyDescent="0.3"/>
    <row r="414" s="3" customFormat="1" x14ac:dyDescent="0.3"/>
    <row r="415" s="3" customFormat="1" x14ac:dyDescent="0.3"/>
    <row r="416" s="3" customFormat="1" x14ac:dyDescent="0.3"/>
    <row r="417" s="3" customFormat="1" x14ac:dyDescent="0.3"/>
    <row r="418" s="3" customFormat="1" x14ac:dyDescent="0.3"/>
    <row r="419" s="3" customFormat="1" x14ac:dyDescent="0.3"/>
    <row r="420" s="3" customFormat="1" x14ac:dyDescent="0.3"/>
    <row r="421" s="3" customFormat="1" x14ac:dyDescent="0.3"/>
    <row r="422" s="3" customFormat="1" x14ac:dyDescent="0.3"/>
    <row r="423" s="3" customFormat="1" x14ac:dyDescent="0.3"/>
    <row r="424" s="3" customFormat="1" x14ac:dyDescent="0.3"/>
    <row r="425" s="3" customFormat="1" x14ac:dyDescent="0.3"/>
    <row r="426" s="3" customFormat="1" x14ac:dyDescent="0.3"/>
    <row r="427" s="3" customFormat="1" x14ac:dyDescent="0.3"/>
    <row r="428" s="3" customFormat="1" x14ac:dyDescent="0.3"/>
    <row r="429" s="3" customFormat="1" x14ac:dyDescent="0.3"/>
    <row r="430" s="3" customFormat="1" x14ac:dyDescent="0.3"/>
    <row r="431" s="3" customFormat="1" x14ac:dyDescent="0.3"/>
    <row r="432" s="3" customFormat="1" x14ac:dyDescent="0.3"/>
    <row r="433" s="3" customFormat="1" x14ac:dyDescent="0.3"/>
    <row r="434" s="3" customFormat="1" x14ac:dyDescent="0.3"/>
    <row r="435" s="3" customFormat="1" x14ac:dyDescent="0.3"/>
    <row r="436" s="3" customFormat="1" x14ac:dyDescent="0.3"/>
    <row r="437" s="3" customFormat="1" x14ac:dyDescent="0.3"/>
    <row r="438" s="3" customFormat="1" x14ac:dyDescent="0.3"/>
    <row r="439" s="3" customFormat="1" x14ac:dyDescent="0.3"/>
    <row r="440" s="3" customFormat="1" x14ac:dyDescent="0.3"/>
    <row r="441" s="3" customFormat="1" x14ac:dyDescent="0.3"/>
    <row r="442" s="3" customFormat="1" x14ac:dyDescent="0.3"/>
    <row r="443" s="3" customFormat="1" x14ac:dyDescent="0.3"/>
    <row r="444" s="3" customFormat="1" x14ac:dyDescent="0.3"/>
    <row r="445" s="3" customFormat="1" x14ac:dyDescent="0.3"/>
    <row r="446" s="3" customFormat="1" x14ac:dyDescent="0.3"/>
    <row r="447" s="3" customFormat="1" x14ac:dyDescent="0.3"/>
    <row r="448" s="3" customFormat="1" x14ac:dyDescent="0.3"/>
    <row r="449" s="3" customFormat="1" x14ac:dyDescent="0.3"/>
    <row r="450" s="3" customFormat="1" x14ac:dyDescent="0.3"/>
    <row r="451" s="3" customFormat="1" x14ac:dyDescent="0.3"/>
    <row r="452" s="3" customFormat="1" x14ac:dyDescent="0.3"/>
    <row r="453" s="3" customFormat="1" x14ac:dyDescent="0.3"/>
    <row r="454" s="3" customFormat="1" x14ac:dyDescent="0.3"/>
    <row r="455" s="3" customFormat="1" x14ac:dyDescent="0.3"/>
    <row r="456" s="3" customFormat="1" x14ac:dyDescent="0.3"/>
    <row r="457" s="3" customFormat="1" x14ac:dyDescent="0.3"/>
    <row r="458" s="3" customFormat="1" x14ac:dyDescent="0.3"/>
    <row r="459" s="3" customFormat="1" x14ac:dyDescent="0.3"/>
    <row r="460" s="3" customFormat="1" x14ac:dyDescent="0.3"/>
    <row r="461" s="3" customFormat="1" x14ac:dyDescent="0.3"/>
    <row r="462" s="3" customFormat="1" x14ac:dyDescent="0.3"/>
    <row r="463" s="3" customFormat="1" x14ac:dyDescent="0.3"/>
    <row r="464" s="3" customFormat="1" x14ac:dyDescent="0.3"/>
    <row r="465" s="3" customFormat="1" x14ac:dyDescent="0.3"/>
    <row r="466" s="3" customFormat="1" x14ac:dyDescent="0.3"/>
    <row r="467" s="3" customFormat="1" x14ac:dyDescent="0.3"/>
    <row r="468" s="3" customFormat="1" x14ac:dyDescent="0.3"/>
    <row r="469" s="3" customFormat="1" x14ac:dyDescent="0.3"/>
    <row r="470" s="3" customFormat="1" x14ac:dyDescent="0.3"/>
    <row r="471" s="3" customFormat="1" x14ac:dyDescent="0.3"/>
    <row r="472" s="3" customFormat="1" x14ac:dyDescent="0.3"/>
    <row r="473" s="3" customFormat="1" x14ac:dyDescent="0.3"/>
    <row r="474" s="3" customFormat="1" x14ac:dyDescent="0.3"/>
    <row r="475" s="3" customFormat="1" x14ac:dyDescent="0.3"/>
    <row r="476" s="3" customFormat="1" x14ac:dyDescent="0.3"/>
    <row r="477" s="3" customFormat="1" x14ac:dyDescent="0.3"/>
    <row r="478" s="3" customFormat="1" x14ac:dyDescent="0.3"/>
    <row r="479" s="3" customFormat="1" x14ac:dyDescent="0.3"/>
    <row r="480" s="3" customFormat="1" x14ac:dyDescent="0.3"/>
    <row r="481" s="3" customFormat="1" x14ac:dyDescent="0.3"/>
    <row r="482" s="3" customFormat="1" x14ac:dyDescent="0.3"/>
    <row r="483" s="3" customFormat="1" x14ac:dyDescent="0.3"/>
    <row r="484" s="3" customFormat="1" x14ac:dyDescent="0.3"/>
    <row r="485" s="3" customFormat="1" x14ac:dyDescent="0.3"/>
    <row r="486" s="3" customFormat="1" x14ac:dyDescent="0.3"/>
    <row r="487" s="3" customFormat="1" x14ac:dyDescent="0.3"/>
    <row r="488" s="3" customFormat="1" x14ac:dyDescent="0.3"/>
    <row r="489" s="3" customFormat="1" x14ac:dyDescent="0.3"/>
    <row r="490" s="3" customFormat="1" x14ac:dyDescent="0.3"/>
    <row r="491" s="3" customFormat="1" x14ac:dyDescent="0.3"/>
    <row r="492" s="3" customFormat="1" x14ac:dyDescent="0.3"/>
    <row r="493" s="3" customFormat="1" x14ac:dyDescent="0.3"/>
    <row r="494" s="3" customFormat="1" x14ac:dyDescent="0.3"/>
    <row r="495" s="3" customFormat="1" x14ac:dyDescent="0.3"/>
    <row r="496" s="3" customFormat="1" x14ac:dyDescent="0.3"/>
    <row r="497" s="3" customFormat="1" x14ac:dyDescent="0.3"/>
    <row r="498" s="3" customFormat="1" x14ac:dyDescent="0.3"/>
    <row r="499" s="3" customFormat="1" x14ac:dyDescent="0.3"/>
    <row r="500" s="3" customFormat="1" x14ac:dyDescent="0.3"/>
    <row r="501" s="3" customFormat="1" x14ac:dyDescent="0.3"/>
    <row r="502" s="3" customFormat="1" x14ac:dyDescent="0.3"/>
    <row r="503" s="3" customFormat="1" x14ac:dyDescent="0.3"/>
    <row r="504" s="3" customFormat="1" x14ac:dyDescent="0.3"/>
    <row r="505" s="3" customFormat="1" x14ac:dyDescent="0.3"/>
    <row r="506" s="3" customFormat="1" x14ac:dyDescent="0.3"/>
    <row r="507" s="3" customFormat="1" x14ac:dyDescent="0.3"/>
    <row r="508" s="3" customFormat="1" x14ac:dyDescent="0.3"/>
    <row r="509" s="3" customFormat="1" x14ac:dyDescent="0.3"/>
    <row r="510" s="3" customFormat="1" x14ac:dyDescent="0.3"/>
    <row r="511" s="3" customFormat="1" x14ac:dyDescent="0.3"/>
    <row r="512" s="3" customFormat="1" x14ac:dyDescent="0.3"/>
    <row r="513" s="3" customFormat="1" x14ac:dyDescent="0.3"/>
    <row r="514" s="3" customFormat="1" x14ac:dyDescent="0.3"/>
    <row r="515" s="3" customFormat="1" x14ac:dyDescent="0.3"/>
    <row r="516" s="3" customFormat="1" x14ac:dyDescent="0.3"/>
    <row r="517" s="3" customFormat="1" x14ac:dyDescent="0.3"/>
    <row r="518" s="3" customFormat="1" x14ac:dyDescent="0.3"/>
    <row r="519" s="3" customFormat="1" x14ac:dyDescent="0.3"/>
    <row r="520" s="3" customFormat="1" x14ac:dyDescent="0.3"/>
    <row r="521" s="3" customFormat="1" x14ac:dyDescent="0.3"/>
    <row r="522" s="3" customFormat="1" x14ac:dyDescent="0.3"/>
    <row r="523" s="3" customFormat="1" x14ac:dyDescent="0.3"/>
    <row r="524" s="3" customFormat="1" x14ac:dyDescent="0.3"/>
    <row r="525" s="3" customFormat="1" x14ac:dyDescent="0.3"/>
    <row r="526" s="3" customFormat="1" x14ac:dyDescent="0.3"/>
    <row r="527" s="3" customFormat="1" x14ac:dyDescent="0.3"/>
    <row r="528" s="3" customFormat="1" x14ac:dyDescent="0.3"/>
    <row r="529" s="3" customFormat="1" x14ac:dyDescent="0.3"/>
    <row r="530" s="3" customFormat="1" x14ac:dyDescent="0.3"/>
    <row r="531" s="3" customFormat="1" x14ac:dyDescent="0.3"/>
    <row r="532" s="3" customFormat="1" x14ac:dyDescent="0.3"/>
    <row r="533" s="3" customFormat="1" x14ac:dyDescent="0.3"/>
    <row r="534" s="3" customFormat="1" x14ac:dyDescent="0.3"/>
    <row r="535" s="3" customFormat="1" x14ac:dyDescent="0.3"/>
    <row r="536" s="3" customFormat="1" x14ac:dyDescent="0.3"/>
    <row r="537" s="3" customFormat="1" x14ac:dyDescent="0.3"/>
    <row r="538" s="3" customFormat="1" x14ac:dyDescent="0.3"/>
    <row r="539" s="3" customFormat="1" x14ac:dyDescent="0.3"/>
    <row r="540" s="3" customFormat="1" x14ac:dyDescent="0.3"/>
    <row r="541" s="3" customFormat="1" x14ac:dyDescent="0.3"/>
    <row r="542" s="3" customFormat="1" x14ac:dyDescent="0.3"/>
    <row r="543" s="3" customFormat="1" x14ac:dyDescent="0.3"/>
    <row r="544" s="3" customFormat="1" x14ac:dyDescent="0.3"/>
    <row r="545" s="3" customFormat="1" x14ac:dyDescent="0.3"/>
    <row r="546" s="3" customFormat="1" x14ac:dyDescent="0.3"/>
    <row r="547" s="3" customFormat="1" x14ac:dyDescent="0.3"/>
    <row r="548" s="3" customFormat="1" x14ac:dyDescent="0.3"/>
    <row r="549" s="3" customFormat="1" x14ac:dyDescent="0.3"/>
    <row r="550" s="3" customFormat="1" x14ac:dyDescent="0.3"/>
    <row r="551" s="3" customFormat="1" x14ac:dyDescent="0.3"/>
    <row r="552" s="3" customFormat="1" x14ac:dyDescent="0.3"/>
    <row r="553" s="3" customFormat="1" x14ac:dyDescent="0.3"/>
    <row r="554" s="3" customFormat="1" x14ac:dyDescent="0.3"/>
    <row r="555" s="3" customFormat="1" x14ac:dyDescent="0.3"/>
    <row r="556" s="3" customFormat="1" x14ac:dyDescent="0.3"/>
    <row r="557" s="3" customFormat="1" x14ac:dyDescent="0.3"/>
    <row r="558" s="3" customFormat="1" x14ac:dyDescent="0.3"/>
    <row r="559" s="3" customFormat="1" x14ac:dyDescent="0.3"/>
    <row r="560" s="3" customFormat="1" x14ac:dyDescent="0.3"/>
    <row r="561" s="3" customFormat="1" x14ac:dyDescent="0.3"/>
    <row r="562" s="3" customFormat="1" x14ac:dyDescent="0.3"/>
    <row r="563" s="3" customFormat="1" x14ac:dyDescent="0.3"/>
    <row r="564" s="3" customFormat="1" x14ac:dyDescent="0.3"/>
    <row r="565" s="3" customFormat="1" x14ac:dyDescent="0.3"/>
    <row r="566" s="3" customFormat="1" x14ac:dyDescent="0.3"/>
    <row r="567" s="3" customFormat="1" x14ac:dyDescent="0.3"/>
    <row r="568" s="3" customFormat="1" x14ac:dyDescent="0.3"/>
    <row r="569" s="3" customFormat="1" x14ac:dyDescent="0.3"/>
    <row r="570" s="3" customFormat="1" x14ac:dyDescent="0.3"/>
    <row r="571" s="3" customFormat="1" x14ac:dyDescent="0.3"/>
    <row r="572" s="3" customFormat="1" x14ac:dyDescent="0.3"/>
    <row r="573" s="3" customFormat="1" x14ac:dyDescent="0.3"/>
    <row r="574" s="3" customFormat="1" x14ac:dyDescent="0.3"/>
    <row r="575" s="3" customFormat="1" x14ac:dyDescent="0.3"/>
    <row r="576" s="3" customFormat="1" x14ac:dyDescent="0.3"/>
    <row r="577" s="3" customFormat="1" x14ac:dyDescent="0.3"/>
    <row r="578" s="3" customFormat="1" x14ac:dyDescent="0.3"/>
    <row r="579" s="3" customFormat="1" x14ac:dyDescent="0.3"/>
    <row r="580" s="3" customFormat="1" x14ac:dyDescent="0.3"/>
    <row r="581" s="3" customFormat="1" x14ac:dyDescent="0.3"/>
    <row r="582" s="3" customFormat="1" x14ac:dyDescent="0.3"/>
    <row r="583" s="3" customFormat="1" x14ac:dyDescent="0.3"/>
    <row r="584" s="3" customFormat="1" x14ac:dyDescent="0.3"/>
    <row r="585" s="3" customFormat="1" x14ac:dyDescent="0.3"/>
    <row r="586" s="3" customFormat="1" x14ac:dyDescent="0.3"/>
    <row r="587" s="3" customFormat="1" x14ac:dyDescent="0.3"/>
    <row r="588" s="3" customFormat="1" x14ac:dyDescent="0.3"/>
    <row r="589" s="3" customFormat="1" x14ac:dyDescent="0.3"/>
    <row r="590" s="3" customFormat="1" x14ac:dyDescent="0.3"/>
    <row r="591" s="3" customFormat="1" x14ac:dyDescent="0.3"/>
    <row r="592" s="3" customFormat="1" x14ac:dyDescent="0.3"/>
    <row r="593" s="3" customFormat="1" x14ac:dyDescent="0.3"/>
    <row r="594" s="3" customFormat="1" x14ac:dyDescent="0.3"/>
    <row r="595" s="3" customFormat="1" x14ac:dyDescent="0.3"/>
    <row r="596" s="3" customFormat="1" x14ac:dyDescent="0.3"/>
    <row r="597" s="3" customFormat="1" x14ac:dyDescent="0.3"/>
    <row r="598" s="3" customFormat="1" x14ac:dyDescent="0.3"/>
    <row r="599" s="3" customFormat="1" x14ac:dyDescent="0.3"/>
    <row r="600" s="3" customFormat="1" x14ac:dyDescent="0.3"/>
    <row r="601" s="3" customFormat="1" x14ac:dyDescent="0.3"/>
    <row r="602" s="3" customFormat="1" x14ac:dyDescent="0.3"/>
    <row r="603" s="3" customFormat="1" x14ac:dyDescent="0.3"/>
    <row r="604" s="3" customFormat="1" x14ac:dyDescent="0.3"/>
    <row r="605" s="3" customFormat="1" x14ac:dyDescent="0.3"/>
    <row r="606" s="3" customFormat="1" x14ac:dyDescent="0.3"/>
    <row r="607" s="3" customFormat="1" x14ac:dyDescent="0.3"/>
    <row r="608" s="3" customFormat="1" x14ac:dyDescent="0.3"/>
    <row r="609" s="3" customFormat="1" x14ac:dyDescent="0.3"/>
    <row r="610" s="3" customFormat="1" x14ac:dyDescent="0.3"/>
    <row r="611" s="3" customFormat="1" x14ac:dyDescent="0.3"/>
    <row r="612" s="3" customFormat="1" x14ac:dyDescent="0.3"/>
    <row r="613" s="3" customFormat="1" x14ac:dyDescent="0.3"/>
    <row r="614" s="3" customFormat="1" x14ac:dyDescent="0.3"/>
    <row r="615" s="3" customFormat="1" x14ac:dyDescent="0.3"/>
    <row r="616" s="3" customFormat="1" x14ac:dyDescent="0.3"/>
    <row r="617" s="3" customFormat="1" x14ac:dyDescent="0.3"/>
    <row r="618" s="3" customFormat="1" x14ac:dyDescent="0.3"/>
    <row r="619" s="3" customFormat="1" x14ac:dyDescent="0.3"/>
    <row r="620" s="3" customFormat="1" x14ac:dyDescent="0.3"/>
    <row r="621" s="3" customFormat="1" x14ac:dyDescent="0.3"/>
    <row r="622" s="3" customFormat="1" x14ac:dyDescent="0.3"/>
    <row r="623" s="3" customFormat="1" x14ac:dyDescent="0.3"/>
    <row r="624" s="3" customFormat="1" x14ac:dyDescent="0.3"/>
    <row r="625" s="3" customFormat="1" x14ac:dyDescent="0.3"/>
    <row r="626" s="3" customFormat="1" x14ac:dyDescent="0.3"/>
    <row r="627" s="3" customFormat="1" x14ac:dyDescent="0.3"/>
    <row r="628" s="3" customFormat="1" x14ac:dyDescent="0.3"/>
    <row r="629" s="3" customFormat="1" x14ac:dyDescent="0.3"/>
    <row r="630" s="3" customFormat="1" x14ac:dyDescent="0.3"/>
    <row r="631" s="3" customFormat="1" x14ac:dyDescent="0.3"/>
    <row r="632" s="3" customFormat="1" x14ac:dyDescent="0.3"/>
    <row r="633" s="3" customFormat="1" x14ac:dyDescent="0.3"/>
    <row r="634" s="3" customFormat="1" x14ac:dyDescent="0.3"/>
    <row r="635" s="3" customFormat="1" x14ac:dyDescent="0.3"/>
    <row r="636" s="3" customFormat="1" x14ac:dyDescent="0.3"/>
    <row r="637" s="3" customFormat="1" x14ac:dyDescent="0.3"/>
    <row r="638" s="3" customFormat="1" x14ac:dyDescent="0.3"/>
    <row r="639" s="3" customFormat="1" x14ac:dyDescent="0.3"/>
    <row r="640" s="3" customFormat="1" x14ac:dyDescent="0.3"/>
    <row r="641" s="3" customFormat="1" x14ac:dyDescent="0.3"/>
    <row r="642" s="3" customFormat="1" x14ac:dyDescent="0.3"/>
    <row r="643" s="3" customFormat="1" x14ac:dyDescent="0.3"/>
    <row r="644" s="3" customFormat="1" x14ac:dyDescent="0.3"/>
    <row r="645" s="3" customFormat="1" x14ac:dyDescent="0.3"/>
    <row r="646" s="3" customFormat="1" x14ac:dyDescent="0.3"/>
    <row r="647" s="3" customFormat="1" x14ac:dyDescent="0.3"/>
    <row r="648" s="3" customFormat="1" x14ac:dyDescent="0.3"/>
    <row r="649" s="3" customFormat="1" x14ac:dyDescent="0.3"/>
    <row r="650" s="3" customFormat="1" x14ac:dyDescent="0.3"/>
    <row r="651" s="3" customFormat="1" x14ac:dyDescent="0.3"/>
    <row r="652" s="3" customFormat="1" x14ac:dyDescent="0.3"/>
    <row r="653" s="3" customFormat="1" x14ac:dyDescent="0.3"/>
    <row r="654" s="3" customFormat="1" x14ac:dyDescent="0.3"/>
    <row r="655" s="3" customFormat="1" x14ac:dyDescent="0.3"/>
    <row r="656" s="3" customFormat="1" x14ac:dyDescent="0.3"/>
    <row r="657" s="3" customFormat="1" x14ac:dyDescent="0.3"/>
    <row r="658" s="3" customFormat="1" x14ac:dyDescent="0.3"/>
    <row r="659" s="3" customFormat="1" x14ac:dyDescent="0.3"/>
    <row r="660" s="3" customFormat="1" x14ac:dyDescent="0.3"/>
    <row r="661" s="3" customFormat="1" x14ac:dyDescent="0.3"/>
    <row r="662" s="3" customFormat="1" x14ac:dyDescent="0.3"/>
    <row r="663" s="3" customFormat="1" x14ac:dyDescent="0.3"/>
    <row r="664" s="3" customFormat="1" x14ac:dyDescent="0.3"/>
    <row r="665" s="3" customFormat="1" x14ac:dyDescent="0.3"/>
    <row r="666" s="3" customFormat="1" x14ac:dyDescent="0.3"/>
    <row r="667" s="3" customFormat="1" x14ac:dyDescent="0.3"/>
    <row r="668" s="3" customFormat="1" x14ac:dyDescent="0.3"/>
    <row r="669" s="3" customFormat="1" x14ac:dyDescent="0.3"/>
    <row r="670" s="3" customFormat="1" x14ac:dyDescent="0.3"/>
    <row r="671" s="3" customFormat="1" x14ac:dyDescent="0.3"/>
    <row r="672" s="3" customFormat="1" x14ac:dyDescent="0.3"/>
    <row r="673" s="3" customFormat="1" x14ac:dyDescent="0.3"/>
    <row r="674" s="3" customFormat="1" x14ac:dyDescent="0.3"/>
    <row r="675" s="3" customFormat="1" x14ac:dyDescent="0.3"/>
    <row r="676" s="3" customFormat="1" x14ac:dyDescent="0.3"/>
    <row r="677" s="3" customFormat="1" x14ac:dyDescent="0.3"/>
    <row r="678" s="3" customFormat="1" x14ac:dyDescent="0.3"/>
    <row r="679" s="3" customFormat="1" x14ac:dyDescent="0.3"/>
    <row r="680" s="3" customFormat="1" x14ac:dyDescent="0.3"/>
    <row r="681" s="3" customFormat="1" x14ac:dyDescent="0.3"/>
    <row r="682" s="3" customFormat="1" x14ac:dyDescent="0.3"/>
    <row r="683" s="3" customFormat="1" x14ac:dyDescent="0.3"/>
    <row r="684" s="3" customFormat="1" x14ac:dyDescent="0.3"/>
    <row r="685" s="3" customFormat="1" x14ac:dyDescent="0.3"/>
    <row r="686" s="3" customFormat="1" x14ac:dyDescent="0.3"/>
    <row r="687" s="3" customFormat="1" x14ac:dyDescent="0.3"/>
    <row r="688" s="3" customFormat="1" x14ac:dyDescent="0.3"/>
    <row r="689" s="3" customFormat="1" x14ac:dyDescent="0.3"/>
    <row r="690" s="3" customFormat="1" x14ac:dyDescent="0.3"/>
    <row r="691" s="3" customFormat="1" x14ac:dyDescent="0.3"/>
    <row r="692" s="3" customFormat="1" x14ac:dyDescent="0.3"/>
    <row r="693" s="3" customFormat="1" x14ac:dyDescent="0.3"/>
    <row r="694" s="3" customFormat="1" x14ac:dyDescent="0.3"/>
    <row r="695" s="3" customFormat="1" x14ac:dyDescent="0.3"/>
    <row r="696" s="3" customFormat="1" x14ac:dyDescent="0.3"/>
    <row r="697" s="3" customFormat="1" x14ac:dyDescent="0.3"/>
    <row r="698" s="3" customFormat="1" x14ac:dyDescent="0.3"/>
    <row r="699" s="3" customFormat="1" x14ac:dyDescent="0.3"/>
    <row r="700" s="3" customFormat="1" x14ac:dyDescent="0.3"/>
    <row r="701" s="3" customFormat="1" x14ac:dyDescent="0.3"/>
    <row r="702" s="3" customFormat="1" x14ac:dyDescent="0.3"/>
    <row r="703" s="3" customFormat="1" x14ac:dyDescent="0.3"/>
    <row r="704" s="3" customFormat="1" x14ac:dyDescent="0.3"/>
    <row r="705" s="3" customFormat="1" x14ac:dyDescent="0.3"/>
    <row r="706" s="3" customFormat="1" x14ac:dyDescent="0.3"/>
    <row r="707" s="3" customFormat="1" x14ac:dyDescent="0.3"/>
    <row r="708" s="3" customFormat="1" x14ac:dyDescent="0.3"/>
    <row r="709" s="3" customFormat="1" x14ac:dyDescent="0.3"/>
    <row r="710" s="3" customFormat="1" x14ac:dyDescent="0.3"/>
    <row r="711" s="3" customFormat="1" x14ac:dyDescent="0.3"/>
    <row r="712" s="3" customFormat="1" x14ac:dyDescent="0.3"/>
    <row r="713" s="3" customFormat="1" x14ac:dyDescent="0.3"/>
    <row r="714" s="3" customFormat="1" x14ac:dyDescent="0.3"/>
    <row r="715" s="3" customFormat="1" x14ac:dyDescent="0.3"/>
    <row r="716" s="3" customFormat="1" x14ac:dyDescent="0.3"/>
    <row r="717" s="3" customFormat="1" x14ac:dyDescent="0.3"/>
    <row r="718" s="3" customFormat="1" x14ac:dyDescent="0.3"/>
    <row r="719" s="3" customFormat="1" x14ac:dyDescent="0.3"/>
    <row r="720" s="3" customFormat="1" x14ac:dyDescent="0.3"/>
    <row r="721" s="3" customFormat="1" x14ac:dyDescent="0.3"/>
    <row r="722" s="3" customFormat="1" x14ac:dyDescent="0.3"/>
    <row r="723" s="3" customFormat="1" x14ac:dyDescent="0.3"/>
    <row r="724" s="3" customFormat="1" x14ac:dyDescent="0.3"/>
    <row r="725" s="3" customFormat="1" x14ac:dyDescent="0.3"/>
    <row r="726" s="3" customFormat="1" x14ac:dyDescent="0.3"/>
    <row r="727" s="3" customFormat="1" x14ac:dyDescent="0.3"/>
    <row r="728" s="3" customFormat="1" x14ac:dyDescent="0.3"/>
    <row r="729" s="3" customFormat="1" x14ac:dyDescent="0.3"/>
    <row r="730" s="3" customFormat="1" x14ac:dyDescent="0.3"/>
    <row r="731" s="3" customFormat="1" x14ac:dyDescent="0.3"/>
    <row r="732" s="3" customFormat="1" x14ac:dyDescent="0.3"/>
    <row r="733" s="3" customFormat="1" x14ac:dyDescent="0.3"/>
    <row r="734" s="3" customFormat="1" x14ac:dyDescent="0.3"/>
    <row r="735" s="3" customFormat="1" x14ac:dyDescent="0.3"/>
    <row r="736" s="3" customFormat="1" x14ac:dyDescent="0.3"/>
    <row r="737" s="3" customFormat="1" x14ac:dyDescent="0.3"/>
    <row r="738" s="3" customFormat="1" x14ac:dyDescent="0.3"/>
    <row r="739" s="3" customFormat="1" x14ac:dyDescent="0.3"/>
    <row r="740" s="3" customFormat="1" x14ac:dyDescent="0.3"/>
    <row r="741" s="3" customFormat="1" x14ac:dyDescent="0.3"/>
    <row r="742" s="3" customFormat="1" x14ac:dyDescent="0.3"/>
    <row r="743" s="3" customFormat="1" x14ac:dyDescent="0.3"/>
    <row r="744" s="3" customFormat="1" x14ac:dyDescent="0.3"/>
    <row r="745" s="3" customFormat="1" x14ac:dyDescent="0.3"/>
    <row r="746" s="3" customFormat="1" x14ac:dyDescent="0.3"/>
    <row r="747" s="3" customFormat="1" x14ac:dyDescent="0.3"/>
    <row r="748" s="3" customFormat="1" x14ac:dyDescent="0.3"/>
    <row r="749" s="3" customFormat="1" x14ac:dyDescent="0.3"/>
    <row r="750" s="3" customFormat="1" x14ac:dyDescent="0.3"/>
    <row r="751" s="3" customFormat="1" x14ac:dyDescent="0.3"/>
    <row r="752" s="3" customFormat="1" x14ac:dyDescent="0.3"/>
    <row r="753" s="3" customFormat="1" x14ac:dyDescent="0.3"/>
    <row r="754" s="3" customFormat="1" x14ac:dyDescent="0.3"/>
    <row r="755" s="3" customFormat="1" x14ac:dyDescent="0.3"/>
    <row r="756" s="3" customFormat="1" x14ac:dyDescent="0.3"/>
    <row r="757" s="3" customFormat="1" x14ac:dyDescent="0.3"/>
    <row r="758" s="3" customFormat="1" x14ac:dyDescent="0.3"/>
    <row r="759" s="3" customFormat="1" x14ac:dyDescent="0.3"/>
    <row r="760" s="3" customFormat="1" x14ac:dyDescent="0.3"/>
    <row r="761" s="3" customFormat="1" x14ac:dyDescent="0.3"/>
    <row r="762" s="3" customFormat="1" x14ac:dyDescent="0.3"/>
    <row r="763" s="3" customFormat="1" x14ac:dyDescent="0.3"/>
    <row r="764" s="3" customFormat="1" x14ac:dyDescent="0.3"/>
    <row r="765" s="3" customFormat="1" x14ac:dyDescent="0.3"/>
    <row r="766" s="3" customFormat="1" x14ac:dyDescent="0.3"/>
    <row r="767" s="3" customFormat="1" x14ac:dyDescent="0.3"/>
    <row r="768" s="3" customFormat="1" x14ac:dyDescent="0.3"/>
    <row r="769" s="3" customFormat="1" x14ac:dyDescent="0.3"/>
    <row r="770" s="3" customFormat="1" x14ac:dyDescent="0.3"/>
    <row r="771" s="3" customFormat="1" x14ac:dyDescent="0.3"/>
    <row r="772" s="3" customFormat="1" x14ac:dyDescent="0.3"/>
    <row r="773" s="3" customFormat="1" x14ac:dyDescent="0.3"/>
    <row r="774" s="3" customFormat="1" x14ac:dyDescent="0.3"/>
    <row r="775" s="3" customFormat="1" x14ac:dyDescent="0.3"/>
    <row r="776" s="3" customFormat="1" x14ac:dyDescent="0.3"/>
    <row r="777" s="3" customFormat="1" x14ac:dyDescent="0.3"/>
    <row r="778" s="3" customFormat="1" x14ac:dyDescent="0.3"/>
    <row r="779" s="3" customFormat="1" x14ac:dyDescent="0.3"/>
    <row r="780" s="3" customFormat="1" x14ac:dyDescent="0.3"/>
    <row r="781" s="3" customFormat="1" x14ac:dyDescent="0.3"/>
    <row r="782" s="3" customFormat="1" x14ac:dyDescent="0.3"/>
    <row r="783" s="3" customFormat="1" x14ac:dyDescent="0.3"/>
    <row r="784" s="3" customFormat="1" x14ac:dyDescent="0.3"/>
    <row r="785" s="3" customFormat="1" x14ac:dyDescent="0.3"/>
    <row r="786" s="3" customFormat="1" x14ac:dyDescent="0.3"/>
    <row r="787" s="3" customFormat="1" x14ac:dyDescent="0.3"/>
    <row r="788" s="3" customFormat="1" x14ac:dyDescent="0.3"/>
    <row r="789" s="3" customFormat="1" x14ac:dyDescent="0.3"/>
    <row r="790" s="3" customFormat="1" x14ac:dyDescent="0.3"/>
    <row r="791" s="3" customFormat="1" x14ac:dyDescent="0.3"/>
    <row r="792" s="3" customFormat="1" x14ac:dyDescent="0.3"/>
    <row r="793" s="3" customFormat="1" x14ac:dyDescent="0.3"/>
    <row r="794" s="3" customFormat="1" x14ac:dyDescent="0.3"/>
    <row r="795" s="3" customFormat="1" x14ac:dyDescent="0.3"/>
    <row r="796" s="3" customFormat="1" x14ac:dyDescent="0.3"/>
    <row r="797" s="3" customFormat="1" x14ac:dyDescent="0.3"/>
    <row r="798" s="3" customFormat="1" x14ac:dyDescent="0.3"/>
    <row r="799" s="3" customFormat="1" x14ac:dyDescent="0.3"/>
    <row r="800" s="3" customFormat="1" x14ac:dyDescent="0.3"/>
    <row r="801" s="3" customFormat="1" x14ac:dyDescent="0.3"/>
    <row r="802" s="3" customFormat="1" x14ac:dyDescent="0.3"/>
    <row r="803" s="3" customFormat="1" x14ac:dyDescent="0.3"/>
    <row r="804" s="3" customFormat="1" x14ac:dyDescent="0.3"/>
    <row r="805" s="3" customFormat="1" x14ac:dyDescent="0.3"/>
    <row r="806" s="3" customFormat="1" x14ac:dyDescent="0.3"/>
    <row r="807" s="3" customFormat="1" x14ac:dyDescent="0.3"/>
    <row r="808" s="3" customFormat="1" x14ac:dyDescent="0.3"/>
    <row r="809" s="3" customFormat="1" x14ac:dyDescent="0.3"/>
    <row r="810" s="3" customFormat="1" x14ac:dyDescent="0.3"/>
    <row r="811" s="3" customFormat="1" x14ac:dyDescent="0.3"/>
    <row r="812" s="3" customFormat="1" x14ac:dyDescent="0.3"/>
    <row r="813" s="3" customFormat="1" x14ac:dyDescent="0.3"/>
    <row r="814" s="3" customFormat="1" x14ac:dyDescent="0.3"/>
    <row r="815" s="3" customFormat="1" x14ac:dyDescent="0.3"/>
    <row r="816" s="3" customFormat="1" x14ac:dyDescent="0.3"/>
    <row r="817" s="3" customFormat="1" x14ac:dyDescent="0.3"/>
    <row r="818" s="3" customFormat="1" x14ac:dyDescent="0.3"/>
    <row r="819" s="3" customFormat="1" x14ac:dyDescent="0.3"/>
    <row r="820" s="3" customFormat="1" x14ac:dyDescent="0.3"/>
    <row r="821" s="3" customFormat="1" x14ac:dyDescent="0.3"/>
    <row r="822" s="3" customFormat="1" x14ac:dyDescent="0.3"/>
    <row r="823" s="3" customFormat="1" x14ac:dyDescent="0.3"/>
    <row r="824" s="3" customFormat="1" x14ac:dyDescent="0.3"/>
    <row r="825" s="3" customFormat="1" x14ac:dyDescent="0.3"/>
    <row r="826" s="3" customFormat="1" x14ac:dyDescent="0.3"/>
    <row r="827" s="3" customFormat="1" x14ac:dyDescent="0.3"/>
    <row r="828" s="3" customFormat="1" x14ac:dyDescent="0.3"/>
    <row r="829" s="3" customFormat="1" x14ac:dyDescent="0.3"/>
    <row r="830" s="3" customFormat="1" x14ac:dyDescent="0.3"/>
    <row r="831" s="3" customFormat="1" x14ac:dyDescent="0.3"/>
    <row r="832" s="3" customFormat="1" x14ac:dyDescent="0.3"/>
    <row r="833" s="3" customFormat="1" x14ac:dyDescent="0.3"/>
    <row r="834" s="3" customFormat="1" x14ac:dyDescent="0.3"/>
    <row r="835" s="3" customFormat="1" x14ac:dyDescent="0.3"/>
    <row r="836" s="3" customFormat="1" x14ac:dyDescent="0.3"/>
    <row r="837" s="3" customFormat="1" x14ac:dyDescent="0.3"/>
    <row r="838" s="3" customFormat="1" x14ac:dyDescent="0.3"/>
    <row r="839" s="3" customFormat="1" x14ac:dyDescent="0.3"/>
    <row r="840" s="3" customFormat="1" x14ac:dyDescent="0.3"/>
    <row r="841" s="3" customFormat="1" x14ac:dyDescent="0.3"/>
    <row r="842" s="3" customFormat="1" x14ac:dyDescent="0.3"/>
    <row r="843" s="3" customFormat="1" x14ac:dyDescent="0.3"/>
    <row r="844" s="3" customFormat="1" x14ac:dyDescent="0.3"/>
    <row r="845" s="3" customFormat="1" x14ac:dyDescent="0.3"/>
    <row r="846" s="3" customFormat="1" x14ac:dyDescent="0.3"/>
    <row r="847" s="3" customFormat="1" x14ac:dyDescent="0.3"/>
    <row r="848" s="3" customFormat="1" x14ac:dyDescent="0.3"/>
    <row r="849" s="3" customFormat="1" x14ac:dyDescent="0.3"/>
    <row r="850" s="3" customFormat="1" x14ac:dyDescent="0.3"/>
    <row r="851" s="3" customFormat="1" x14ac:dyDescent="0.3"/>
    <row r="852" s="3" customFormat="1" x14ac:dyDescent="0.3"/>
    <row r="853" s="3" customFormat="1" x14ac:dyDescent="0.3"/>
    <row r="854" s="3" customFormat="1" x14ac:dyDescent="0.3"/>
    <row r="855" s="3" customFormat="1" x14ac:dyDescent="0.3"/>
    <row r="856" s="3" customFormat="1" x14ac:dyDescent="0.3"/>
    <row r="857" s="3" customFormat="1" x14ac:dyDescent="0.3"/>
    <row r="858" s="3" customFormat="1" x14ac:dyDescent="0.3"/>
    <row r="859" s="3" customFormat="1" x14ac:dyDescent="0.3"/>
    <row r="860" s="3" customFormat="1" x14ac:dyDescent="0.3"/>
    <row r="861" s="3" customFormat="1" x14ac:dyDescent="0.3"/>
    <row r="862" s="3" customFormat="1" x14ac:dyDescent="0.3"/>
    <row r="863" s="3" customFormat="1" x14ac:dyDescent="0.3"/>
    <row r="864" s="3" customFormat="1" x14ac:dyDescent="0.3"/>
    <row r="865" s="3" customFormat="1" x14ac:dyDescent="0.3"/>
    <row r="866" s="3" customFormat="1" x14ac:dyDescent="0.3"/>
    <row r="867" s="3" customFormat="1" x14ac:dyDescent="0.3"/>
    <row r="868" s="3" customFormat="1" x14ac:dyDescent="0.3"/>
    <row r="869" s="3" customFormat="1" x14ac:dyDescent="0.3"/>
    <row r="870" s="3" customFormat="1" x14ac:dyDescent="0.3"/>
    <row r="871" s="3" customFormat="1" x14ac:dyDescent="0.3"/>
    <row r="872" s="3" customFormat="1" x14ac:dyDescent="0.3"/>
    <row r="873" s="3" customFormat="1" x14ac:dyDescent="0.3"/>
    <row r="874" s="3" customFormat="1" x14ac:dyDescent="0.3"/>
    <row r="875" s="3" customFormat="1" x14ac:dyDescent="0.3"/>
    <row r="876" s="3" customFormat="1" x14ac:dyDescent="0.3"/>
    <row r="877" s="3" customFormat="1" x14ac:dyDescent="0.3"/>
    <row r="878" s="3" customFormat="1" x14ac:dyDescent="0.3"/>
    <row r="879" s="3" customFormat="1" x14ac:dyDescent="0.3"/>
    <row r="880" s="3" customFormat="1" x14ac:dyDescent="0.3"/>
    <row r="881" s="3" customFormat="1" x14ac:dyDescent="0.3"/>
    <row r="882" s="3" customFormat="1" x14ac:dyDescent="0.3"/>
    <row r="883" s="3" customFormat="1" x14ac:dyDescent="0.3"/>
    <row r="884" s="3" customFormat="1" x14ac:dyDescent="0.3"/>
    <row r="885" s="3" customFormat="1" x14ac:dyDescent="0.3"/>
    <row r="886" s="3" customFormat="1" x14ac:dyDescent="0.3"/>
    <row r="887" s="3" customFormat="1" x14ac:dyDescent="0.3"/>
    <row r="888" s="3" customFormat="1" x14ac:dyDescent="0.3"/>
    <row r="889" s="3" customFormat="1" x14ac:dyDescent="0.3"/>
    <row r="890" s="3" customFormat="1" x14ac:dyDescent="0.3"/>
    <row r="891" s="3" customFormat="1" x14ac:dyDescent="0.3"/>
    <row r="892" s="3" customFormat="1" x14ac:dyDescent="0.3"/>
    <row r="893" s="3" customFormat="1" x14ac:dyDescent="0.3"/>
    <row r="894" s="3" customFormat="1" x14ac:dyDescent="0.3"/>
    <row r="895" s="3" customFormat="1" x14ac:dyDescent="0.3"/>
    <row r="896" s="3" customFormat="1" x14ac:dyDescent="0.3"/>
    <row r="897" s="3" customFormat="1" x14ac:dyDescent="0.3"/>
    <row r="898" s="3" customFormat="1" x14ac:dyDescent="0.3"/>
    <row r="899" s="3" customFormat="1" x14ac:dyDescent="0.3"/>
    <row r="900" s="3" customFormat="1" x14ac:dyDescent="0.3"/>
    <row r="901" s="3" customFormat="1" x14ac:dyDescent="0.3"/>
    <row r="902" s="3" customFormat="1" x14ac:dyDescent="0.3"/>
    <row r="903" s="3" customFormat="1" x14ac:dyDescent="0.3"/>
    <row r="904" s="3" customFormat="1" x14ac:dyDescent="0.3"/>
    <row r="905" s="3" customFormat="1" x14ac:dyDescent="0.3"/>
    <row r="906" s="3" customFormat="1" x14ac:dyDescent="0.3"/>
    <row r="907" s="3" customFormat="1" x14ac:dyDescent="0.3"/>
    <row r="908" s="3" customFormat="1" x14ac:dyDescent="0.3"/>
    <row r="909" s="3" customFormat="1" x14ac:dyDescent="0.3"/>
    <row r="910" s="3" customFormat="1" x14ac:dyDescent="0.3"/>
    <row r="911" s="3" customFormat="1" x14ac:dyDescent="0.3"/>
    <row r="912" s="3" customFormat="1" x14ac:dyDescent="0.3"/>
    <row r="913" s="3" customFormat="1" x14ac:dyDescent="0.3"/>
    <row r="914" s="3" customFormat="1" x14ac:dyDescent="0.3"/>
    <row r="915" s="3" customFormat="1" x14ac:dyDescent="0.3"/>
    <row r="916" s="3" customFormat="1" x14ac:dyDescent="0.3"/>
    <row r="917" s="3" customFormat="1" x14ac:dyDescent="0.3"/>
    <row r="918" s="3" customFormat="1" x14ac:dyDescent="0.3"/>
    <row r="919" s="3" customFormat="1" x14ac:dyDescent="0.3"/>
    <row r="920" s="3" customFormat="1" x14ac:dyDescent="0.3"/>
    <row r="921" s="3" customFormat="1" x14ac:dyDescent="0.3"/>
    <row r="922" s="3" customFormat="1" x14ac:dyDescent="0.3"/>
    <row r="923" s="3" customFormat="1" x14ac:dyDescent="0.3"/>
    <row r="924" s="3" customFormat="1" x14ac:dyDescent="0.3"/>
    <row r="925" s="3" customFormat="1" x14ac:dyDescent="0.3"/>
    <row r="926" s="3" customFormat="1" x14ac:dyDescent="0.3"/>
    <row r="927" s="3" customFormat="1" x14ac:dyDescent="0.3"/>
    <row r="928" s="3" customFormat="1" x14ac:dyDescent="0.3"/>
    <row r="929" s="3" customFormat="1" x14ac:dyDescent="0.3"/>
    <row r="930" s="3" customFormat="1" x14ac:dyDescent="0.3"/>
    <row r="931" s="3" customFormat="1" x14ac:dyDescent="0.3"/>
    <row r="932" s="3" customFormat="1" x14ac:dyDescent="0.3"/>
    <row r="933" s="3" customFormat="1" x14ac:dyDescent="0.3"/>
    <row r="934" s="3" customFormat="1" x14ac:dyDescent="0.3"/>
    <row r="935" s="3" customFormat="1" x14ac:dyDescent="0.3"/>
    <row r="936" s="3" customFormat="1" x14ac:dyDescent="0.3"/>
    <row r="937" s="3" customFormat="1" x14ac:dyDescent="0.3"/>
    <row r="938" s="3" customFormat="1" x14ac:dyDescent="0.3"/>
    <row r="939" s="3" customFormat="1" x14ac:dyDescent="0.3"/>
    <row r="940" s="3" customFormat="1" x14ac:dyDescent="0.3"/>
    <row r="941" s="3" customFormat="1" x14ac:dyDescent="0.3"/>
    <row r="942" s="3" customFormat="1" x14ac:dyDescent="0.3"/>
    <row r="943" s="3" customFormat="1" x14ac:dyDescent="0.3"/>
    <row r="944" s="3" customFormat="1" x14ac:dyDescent="0.3"/>
    <row r="945" s="3" customFormat="1" x14ac:dyDescent="0.3"/>
    <row r="946" s="3" customFormat="1" x14ac:dyDescent="0.3"/>
    <row r="947" s="3" customFormat="1" x14ac:dyDescent="0.3"/>
    <row r="948" s="3" customFormat="1" x14ac:dyDescent="0.3"/>
    <row r="949" s="3" customFormat="1" x14ac:dyDescent="0.3"/>
    <row r="950" s="3" customFormat="1" x14ac:dyDescent="0.3"/>
    <row r="951" s="3" customFormat="1" x14ac:dyDescent="0.3"/>
    <row r="952" s="3" customFormat="1" x14ac:dyDescent="0.3"/>
    <row r="953" s="3" customFormat="1" x14ac:dyDescent="0.3"/>
    <row r="954" s="3" customFormat="1" x14ac:dyDescent="0.3"/>
    <row r="955" s="3" customFormat="1" x14ac:dyDescent="0.3"/>
    <row r="956" s="3" customFormat="1" x14ac:dyDescent="0.3"/>
    <row r="957" s="3" customFormat="1" x14ac:dyDescent="0.3"/>
    <row r="958" s="3" customFormat="1" x14ac:dyDescent="0.3"/>
    <row r="959" s="3" customFormat="1" x14ac:dyDescent="0.3"/>
    <row r="960" s="3" customFormat="1" x14ac:dyDescent="0.3"/>
    <row r="961" s="3" customFormat="1" x14ac:dyDescent="0.3"/>
    <row r="962" s="3" customFormat="1" x14ac:dyDescent="0.3"/>
    <row r="963" s="3" customFormat="1" x14ac:dyDescent="0.3"/>
    <row r="964" s="3" customFormat="1" x14ac:dyDescent="0.3"/>
    <row r="965" s="3" customFormat="1" x14ac:dyDescent="0.3"/>
    <row r="966" s="3" customFormat="1" x14ac:dyDescent="0.3"/>
    <row r="967" s="3" customFormat="1" x14ac:dyDescent="0.3"/>
    <row r="968" s="3" customFormat="1" x14ac:dyDescent="0.3"/>
    <row r="969" s="3" customFormat="1" x14ac:dyDescent="0.3"/>
    <row r="970" s="3" customFormat="1" x14ac:dyDescent="0.3"/>
    <row r="971" s="3" customFormat="1" x14ac:dyDescent="0.3"/>
    <row r="972" s="3" customFormat="1" x14ac:dyDescent="0.3"/>
    <row r="973" s="3" customFormat="1" x14ac:dyDescent="0.3"/>
    <row r="974" s="3" customFormat="1" x14ac:dyDescent="0.3"/>
    <row r="975" s="3" customFormat="1" x14ac:dyDescent="0.3"/>
    <row r="976" s="3" customFormat="1" x14ac:dyDescent="0.3"/>
    <row r="977" s="3" customFormat="1" x14ac:dyDescent="0.3"/>
    <row r="978" s="3" customFormat="1" x14ac:dyDescent="0.3"/>
    <row r="979" s="3" customFormat="1" x14ac:dyDescent="0.3"/>
    <row r="980" s="3" customFormat="1" x14ac:dyDescent="0.3"/>
    <row r="981" s="3" customFormat="1" x14ac:dyDescent="0.3"/>
    <row r="982" s="3" customFormat="1" x14ac:dyDescent="0.3"/>
    <row r="983" s="3" customFormat="1" x14ac:dyDescent="0.3"/>
    <row r="984" s="3" customFormat="1" x14ac:dyDescent="0.3"/>
    <row r="985" s="3" customFormat="1" x14ac:dyDescent="0.3"/>
    <row r="986" s="3" customFormat="1" x14ac:dyDescent="0.3"/>
    <row r="987" s="3" customFormat="1" x14ac:dyDescent="0.3"/>
    <row r="988" s="3" customFormat="1" x14ac:dyDescent="0.3"/>
    <row r="989" s="3" customFormat="1" x14ac:dyDescent="0.3"/>
    <row r="990" s="3" customFormat="1" x14ac:dyDescent="0.3"/>
    <row r="991" s="3" customFormat="1" x14ac:dyDescent="0.3"/>
    <row r="992" s="3" customFormat="1" x14ac:dyDescent="0.3"/>
    <row r="993" s="3" customFormat="1" x14ac:dyDescent="0.3"/>
    <row r="994" s="3" customFormat="1" x14ac:dyDescent="0.3"/>
    <row r="995" s="3" customFormat="1" x14ac:dyDescent="0.3"/>
    <row r="996" s="3" customFormat="1" x14ac:dyDescent="0.3"/>
    <row r="997" s="3" customFormat="1" x14ac:dyDescent="0.3"/>
    <row r="998" s="3" customFormat="1" x14ac:dyDescent="0.3"/>
    <row r="999" s="3" customFormat="1" x14ac:dyDescent="0.3"/>
    <row r="1000" s="3" customFormat="1" x14ac:dyDescent="0.3"/>
    <row r="1001" s="3" customFormat="1" x14ac:dyDescent="0.3"/>
    <row r="1002" s="3" customFormat="1" x14ac:dyDescent="0.3"/>
    <row r="1003" s="3" customFormat="1" x14ac:dyDescent="0.3"/>
    <row r="1004" s="3" customFormat="1" x14ac:dyDescent="0.3"/>
    <row r="1005" s="3" customFormat="1" x14ac:dyDescent="0.3"/>
    <row r="1006" s="3" customFormat="1" x14ac:dyDescent="0.3"/>
    <row r="1007" s="3" customFormat="1" x14ac:dyDescent="0.3"/>
    <row r="1008" s="3" customFormat="1" x14ac:dyDescent="0.3"/>
    <row r="1009" s="3" customFormat="1" x14ac:dyDescent="0.3"/>
    <row r="1010" s="3" customFormat="1" x14ac:dyDescent="0.3"/>
    <row r="1011" s="3" customFormat="1" x14ac:dyDescent="0.3"/>
    <row r="1012" s="3" customFormat="1" x14ac:dyDescent="0.3"/>
    <row r="1013" s="3" customFormat="1" x14ac:dyDescent="0.3"/>
    <row r="1014" s="3" customFormat="1" x14ac:dyDescent="0.3"/>
    <row r="1015" s="3" customFormat="1" x14ac:dyDescent="0.3"/>
    <row r="1016" s="3" customFormat="1" x14ac:dyDescent="0.3"/>
    <row r="1017" s="3" customFormat="1" x14ac:dyDescent="0.3"/>
    <row r="1018" s="3" customFormat="1" x14ac:dyDescent="0.3"/>
    <row r="1019" s="3" customFormat="1" x14ac:dyDescent="0.3"/>
    <row r="1020" s="3" customFormat="1" x14ac:dyDescent="0.3"/>
    <row r="1021" s="3" customFormat="1" x14ac:dyDescent="0.3"/>
    <row r="1022" s="3" customFormat="1" x14ac:dyDescent="0.3"/>
    <row r="1023" s="3" customFormat="1" x14ac:dyDescent="0.3"/>
    <row r="1024" s="3" customFormat="1" x14ac:dyDescent="0.3"/>
    <row r="1025" s="3" customFormat="1" x14ac:dyDescent="0.3"/>
    <row r="1026" s="3" customFormat="1" x14ac:dyDescent="0.3"/>
    <row r="1027" s="3" customFormat="1" x14ac:dyDescent="0.3"/>
    <row r="1028" s="3" customFormat="1" x14ac:dyDescent="0.3"/>
    <row r="1029" s="3" customFormat="1" x14ac:dyDescent="0.3"/>
    <row r="1030" s="3" customFormat="1" x14ac:dyDescent="0.3"/>
    <row r="1031" s="3" customFormat="1" x14ac:dyDescent="0.3"/>
    <row r="1032" s="3" customFormat="1" x14ac:dyDescent="0.3"/>
    <row r="1033" s="3" customFormat="1" x14ac:dyDescent="0.3"/>
    <row r="1034" s="3" customFormat="1" x14ac:dyDescent="0.3"/>
    <row r="1035" s="3" customFormat="1" x14ac:dyDescent="0.3"/>
    <row r="1036" s="3" customFormat="1" x14ac:dyDescent="0.3"/>
    <row r="1037" s="3" customFormat="1" x14ac:dyDescent="0.3"/>
    <row r="1038" s="3" customFormat="1" x14ac:dyDescent="0.3"/>
    <row r="1039" s="3" customFormat="1" x14ac:dyDescent="0.3"/>
    <row r="1040" s="3" customFormat="1" x14ac:dyDescent="0.3"/>
    <row r="1041" spans="1:13" s="3" customFormat="1" x14ac:dyDescent="0.3"/>
    <row r="1042" spans="1:13" s="3" customFormat="1" x14ac:dyDescent="0.3"/>
    <row r="1043" spans="1:13" s="3" customFormat="1" x14ac:dyDescent="0.3"/>
    <row r="1044" spans="1:13" s="3" customFormat="1" x14ac:dyDescent="0.3"/>
    <row r="1045" spans="1:13" s="3" customFormat="1" x14ac:dyDescent="0.3"/>
    <row r="1046" spans="1:13" s="3" customFormat="1" x14ac:dyDescent="0.3"/>
    <row r="1047" spans="1:13" s="3" customFormat="1" x14ac:dyDescent="0.3"/>
    <row r="1048" spans="1:13" s="3" customFormat="1" x14ac:dyDescent="0.3"/>
    <row r="1049" spans="1:13" s="3" customFormat="1" x14ac:dyDescent="0.3"/>
    <row r="1050" spans="1:13" s="3" customFormat="1" x14ac:dyDescent="0.3"/>
    <row r="1051" spans="1:13" s="3" customFormat="1" x14ac:dyDescent="0.3"/>
    <row r="1052" spans="1:13" s="3" customFormat="1" x14ac:dyDescent="0.3"/>
    <row r="1053" spans="1:13" s="3" customFormat="1" x14ac:dyDescent="0.3"/>
    <row r="1054" spans="1:13" s="3" customFormat="1" x14ac:dyDescent="0.3"/>
    <row r="1055" spans="1:13" s="3" customFormat="1" x14ac:dyDescent="0.3"/>
    <row r="1056" spans="1:13" x14ac:dyDescent="0.3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</row>
    <row r="1057" spans="1:13" x14ac:dyDescent="0.3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</row>
    <row r="1058" spans="1:13" x14ac:dyDescent="0.3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</row>
  </sheetData>
  <mergeCells count="43">
    <mergeCell ref="C16:D16"/>
    <mergeCell ref="J16:L16"/>
    <mergeCell ref="A1:M1"/>
    <mergeCell ref="A2:M2"/>
    <mergeCell ref="D3:H3"/>
    <mergeCell ref="L3:M5"/>
    <mergeCell ref="D4:H4"/>
    <mergeCell ref="D5:H5"/>
    <mergeCell ref="D6:H6"/>
    <mergeCell ref="D7:H7"/>
    <mergeCell ref="D8:H8"/>
    <mergeCell ref="A12:M13"/>
    <mergeCell ref="A14:M14"/>
    <mergeCell ref="D32:H32"/>
    <mergeCell ref="C19:D19"/>
    <mergeCell ref="J19:L19"/>
    <mergeCell ref="C21:D21"/>
    <mergeCell ref="J21:L21"/>
    <mergeCell ref="C23:D23"/>
    <mergeCell ref="J23:L23"/>
    <mergeCell ref="J25:L25"/>
    <mergeCell ref="C25:D25"/>
    <mergeCell ref="D28:H28"/>
    <mergeCell ref="D29:H29"/>
    <mergeCell ref="D30:H30"/>
    <mergeCell ref="D31:H31"/>
    <mergeCell ref="D33:H33"/>
    <mergeCell ref="C38:D38"/>
    <mergeCell ref="J38:L38"/>
    <mergeCell ref="C40:D40"/>
    <mergeCell ref="J40:L40"/>
    <mergeCell ref="A35:M36"/>
    <mergeCell ref="C42:D42"/>
    <mergeCell ref="J42:L42"/>
    <mergeCell ref="C44:D44"/>
    <mergeCell ref="J44:L44"/>
    <mergeCell ref="C46:D46"/>
    <mergeCell ref="J46:L46"/>
    <mergeCell ref="A48:M51"/>
    <mergeCell ref="A53:M53"/>
    <mergeCell ref="A54:M54"/>
    <mergeCell ref="A55:M55"/>
    <mergeCell ref="A56:M56"/>
  </mergeCells>
  <conditionalFormatting sqref="F16">
    <cfRule type="expression" dxfId="101" priority="61" stopIfTrue="1">
      <formula>E16="P"</formula>
    </cfRule>
    <cfRule type="expression" dxfId="100" priority="62" stopIfTrue="1">
      <formula>E16="E"</formula>
    </cfRule>
    <cfRule type="expression" dxfId="99" priority="63" stopIfTrue="1">
      <formula>E16="G"</formula>
    </cfRule>
  </conditionalFormatting>
  <conditionalFormatting sqref="F19">
    <cfRule type="expression" dxfId="98" priority="44" stopIfTrue="1">
      <formula>E19="E"</formula>
    </cfRule>
    <cfRule type="expression" dxfId="97" priority="43" stopIfTrue="1">
      <formula>E19="P"</formula>
    </cfRule>
    <cfRule type="expression" dxfId="96" priority="45" stopIfTrue="1">
      <formula>E19="G"</formula>
    </cfRule>
  </conditionalFormatting>
  <conditionalFormatting sqref="F21">
    <cfRule type="expression" dxfId="92" priority="40" stopIfTrue="1">
      <formula>E21="P"</formula>
    </cfRule>
    <cfRule type="expression" dxfId="91" priority="41" stopIfTrue="1">
      <formula>E21="E"</formula>
    </cfRule>
    <cfRule type="expression" dxfId="90" priority="42" stopIfTrue="1">
      <formula>E21="G"</formula>
    </cfRule>
  </conditionalFormatting>
  <conditionalFormatting sqref="F23">
    <cfRule type="expression" dxfId="89" priority="37" stopIfTrue="1">
      <formula>E23="P"</formula>
    </cfRule>
    <cfRule type="expression" dxfId="88" priority="38" stopIfTrue="1">
      <formula>E23="E"</formula>
    </cfRule>
    <cfRule type="expression" dxfId="87" priority="39" stopIfTrue="1">
      <formula>E23="G"</formula>
    </cfRule>
  </conditionalFormatting>
  <conditionalFormatting sqref="F24">
    <cfRule type="expression" dxfId="86" priority="64" stopIfTrue="1">
      <formula>E20="P"</formula>
    </cfRule>
    <cfRule type="expression" dxfId="85" priority="65" stopIfTrue="1">
      <formula>E20="E"</formula>
    </cfRule>
    <cfRule type="expression" dxfId="84" priority="66" stopIfTrue="1">
      <formula>E20="G"</formula>
    </cfRule>
  </conditionalFormatting>
  <conditionalFormatting sqref="F38">
    <cfRule type="expression" dxfId="74" priority="25" stopIfTrue="1">
      <formula>E38="P"</formula>
    </cfRule>
    <cfRule type="expression" dxfId="73" priority="26" stopIfTrue="1">
      <formula>E38="E"</formula>
    </cfRule>
    <cfRule type="expression" dxfId="72" priority="27" stopIfTrue="1">
      <formula>E38="G"</formula>
    </cfRule>
  </conditionalFormatting>
  <conditionalFormatting sqref="F40">
    <cfRule type="expression" dxfId="71" priority="8" stopIfTrue="1">
      <formula>E40="E"</formula>
    </cfRule>
    <cfRule type="expression" dxfId="70" priority="7" stopIfTrue="1">
      <formula>E40="P"</formula>
    </cfRule>
    <cfRule type="expression" dxfId="69" priority="9" stopIfTrue="1">
      <formula>E40="G"</formula>
    </cfRule>
  </conditionalFormatting>
  <conditionalFormatting sqref="F42">
    <cfRule type="expression" dxfId="68" priority="6" stopIfTrue="1">
      <formula>E42="G"</formula>
    </cfRule>
    <cfRule type="expression" dxfId="67" priority="5" stopIfTrue="1">
      <formula>E42="E"</formula>
    </cfRule>
    <cfRule type="expression" dxfId="66" priority="4" stopIfTrue="1">
      <formula>E42="P"</formula>
    </cfRule>
  </conditionalFormatting>
  <conditionalFormatting sqref="F44">
    <cfRule type="expression" dxfId="65" priority="2" stopIfTrue="1">
      <formula>E44="E"</formula>
    </cfRule>
    <cfRule type="expression" dxfId="64" priority="3" stopIfTrue="1">
      <formula>E44="G"</formula>
    </cfRule>
    <cfRule type="expression" dxfId="63" priority="1" stopIfTrue="1">
      <formula>E44="P"</formula>
    </cfRule>
  </conditionalFormatting>
  <conditionalFormatting sqref="F45">
    <cfRule type="expression" dxfId="62" priority="30" stopIfTrue="1">
      <formula>E41="G"</formula>
    </cfRule>
    <cfRule type="expression" dxfId="61" priority="28" stopIfTrue="1">
      <formula>E41="P"</formula>
    </cfRule>
    <cfRule type="expression" dxfId="60" priority="29" stopIfTrue="1">
      <formula>E41="E"</formula>
    </cfRule>
  </conditionalFormatting>
  <conditionalFormatting sqref="H16">
    <cfRule type="expression" dxfId="56" priority="58" stopIfTrue="1">
      <formula>I16="P"</formula>
    </cfRule>
    <cfRule type="expression" dxfId="55" priority="59" stopIfTrue="1">
      <formula>I16="E"</formula>
    </cfRule>
    <cfRule type="expression" dxfId="54" priority="60" stopIfTrue="1">
      <formula>I16="G"</formula>
    </cfRule>
  </conditionalFormatting>
  <conditionalFormatting sqref="H23">
    <cfRule type="expression" dxfId="47" priority="69" stopIfTrue="1">
      <formula>I19="G"</formula>
    </cfRule>
    <cfRule type="expression" dxfId="46" priority="68" stopIfTrue="1">
      <formula>I19="E"</formula>
    </cfRule>
    <cfRule type="expression" dxfId="45" priority="67" stopIfTrue="1">
      <formula>I19="P"</formula>
    </cfRule>
  </conditionalFormatting>
  <conditionalFormatting sqref="H24">
    <cfRule type="expression" dxfId="44" priority="53" stopIfTrue="1">
      <formula>I21="E"</formula>
    </cfRule>
    <cfRule type="expression" dxfId="43" priority="52" stopIfTrue="1">
      <formula>I21="P"</formula>
    </cfRule>
    <cfRule type="expression" dxfId="42" priority="54" stopIfTrue="1">
      <formula>I21="G"</formula>
    </cfRule>
  </conditionalFormatting>
  <conditionalFormatting sqref="H38">
    <cfRule type="expression" dxfId="32" priority="23" stopIfTrue="1">
      <formula>I38="E"</formula>
    </cfRule>
    <cfRule type="expression" dxfId="31" priority="22" stopIfTrue="1">
      <formula>I38="P"</formula>
    </cfRule>
    <cfRule type="expression" dxfId="30" priority="24" stopIfTrue="1">
      <formula>I38="G"</formula>
    </cfRule>
  </conditionalFormatting>
  <conditionalFormatting sqref="H44">
    <cfRule type="expression" dxfId="26" priority="31" stopIfTrue="1">
      <formula>I40="P"</formula>
    </cfRule>
    <cfRule type="expression" dxfId="25" priority="32" stopIfTrue="1">
      <formula>I40="E"</formula>
    </cfRule>
    <cfRule type="expression" dxfId="24" priority="33" stopIfTrue="1">
      <formula>I40="G"</formula>
    </cfRule>
  </conditionalFormatting>
  <conditionalFormatting sqref="H45">
    <cfRule type="expression" dxfId="23" priority="18" stopIfTrue="1">
      <formula>I42="G"</formula>
    </cfRule>
    <cfRule type="expression" dxfId="22" priority="16" stopIfTrue="1">
      <formula>I42="P"</formula>
    </cfRule>
    <cfRule type="expression" dxfId="21" priority="17" stopIfTrue="1">
      <formula>I42="E"</formula>
    </cfRule>
  </conditionalFormatting>
  <hyperlinks>
    <hyperlink ref="A55" r:id="rId1" display="mailto:soccermelgar@outlook.com" xr:uid="{00000000-0004-0000-0A00-000000000000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scale="51" orientation="portrait" r:id="rId2"/>
  <rowBreaks count="1" manualBreakCount="1">
    <brk id="56" max="29" man="1"/>
  </rowBreaks>
  <colBreaks count="1" manualBreakCount="1">
    <brk id="14" max="1048575" man="1"/>
  </col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80" stopIfTrue="1" id="{BCC23EEF-4846-485D-B884-7B28539AAABD}">
            <xm:f>'IMPRIMIR (C-D) 1-2.'!#REF!="E"</xm:f>
            <x14:dxf>
              <font>
                <color auto="1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79" stopIfTrue="1" id="{D19252CD-7A61-4496-BF03-E369C1A140E1}">
            <xm:f>'IMPRIMIR (C-D) 1-2.'!#REF!="P"</xm:f>
            <x14:dxf>
              <font>
                <color rgb="FFFF0000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81" stopIfTrue="1" id="{F94307EF-05BC-42D3-A1CF-9CC3B79B2565}">
            <xm:f>'IMPRIMIR (C-D) 1-2.'!#REF!="G"</xm:f>
            <x14:dxf>
              <font>
                <color rgb="FF00B741"/>
              </font>
              <fill>
                <patternFill patternType="solid">
                  <bgColor rgb="FFFFFFCC"/>
                </patternFill>
              </fill>
            </x14:dxf>
          </x14:cfRule>
          <xm:sqref>F20</xm:sqref>
        </x14:conditionalFormatting>
        <x14:conditionalFormatting xmlns:xm="http://schemas.microsoft.com/office/excel/2006/main">
          <x14:cfRule type="expression" priority="50" stopIfTrue="1" id="{96EBC849-6B20-4423-B8F8-0E08F68C7ED3}">
            <xm:f>'IMPRIMIR (C-D) 1-2.'!E46="E"</xm:f>
            <x14:dxf>
              <font>
                <color auto="1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51" stopIfTrue="1" id="{DC9078BE-F0FA-44A7-A46A-2297C411EE99}">
            <xm:f>'IMPRIMIR (C-D) 1-2.'!E46="G"</xm:f>
            <x14:dxf>
              <font>
                <color rgb="FF00B741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49" stopIfTrue="1" id="{84F4D396-8D68-4553-80E0-8E204DC0DBAC}">
            <xm:f>'IMPRIMIR (C-D) 1-2.'!E46="P"</xm:f>
            <x14:dxf>
              <font>
                <color rgb="FFFF0000"/>
              </font>
              <fill>
                <patternFill patternType="solid">
                  <bgColor rgb="FFFFFFCC"/>
                </patternFill>
              </fill>
            </x14:dxf>
          </x14:cfRule>
          <xm:sqref>F25:F26</xm:sqref>
        </x14:conditionalFormatting>
        <x14:conditionalFormatting xmlns:xm="http://schemas.microsoft.com/office/excel/2006/main">
          <x14:cfRule type="expression" priority="20" stopIfTrue="1" id="{73C6EAD0-8CAA-4AE4-BDA2-F25649AE976F}">
            <xm:f>'IMPRIMIR (C-D) 1-2.'!E47="E"</xm:f>
            <x14:dxf>
              <font>
                <color auto="1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21" stopIfTrue="1" id="{200E1B5D-0CE6-4EF6-8462-4C7C87FCE72D}">
            <xm:f>'IMPRIMIR (C-D) 1-2.'!E47="G"</xm:f>
            <x14:dxf>
              <font>
                <color rgb="FF00B741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19" stopIfTrue="1" id="{9338A872-7F62-4CBB-8725-4DF4A7322AE5}">
            <xm:f>'IMPRIMIR (C-D) 1-2.'!E47="P"</xm:f>
            <x14:dxf>
              <font>
                <color rgb="FFFF0000"/>
              </font>
              <fill>
                <patternFill patternType="solid">
                  <bgColor rgb="FFFFFFCC"/>
                </patternFill>
              </fill>
            </x14:dxf>
          </x14:cfRule>
          <xm:sqref>F27 F41</xm:sqref>
        </x14:conditionalFormatting>
        <x14:conditionalFormatting xmlns:xm="http://schemas.microsoft.com/office/excel/2006/main">
          <x14:cfRule type="expression" priority="85" stopIfTrue="1" id="{D9024C5C-85DF-4C61-AB38-66B47CDCD2F5}">
            <xm:f>'IMPRIMIR (C-D) 1-2.'!E49="P"</xm:f>
            <x14:dxf>
              <font>
                <color rgb="FFFF0000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86" stopIfTrue="1" id="{8AD825C8-152D-41EF-85D3-C44A34AC82EA}">
            <xm:f>'IMPRIMIR (C-D) 1-2.'!E49="E"</xm:f>
            <x14:dxf>
              <font>
                <color auto="1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87" stopIfTrue="1" id="{958F4BAD-4137-4A12-838E-34C8DC874CB2}">
            <xm:f>'IMPRIMIR (C-D) 1-2.'!E49="G"</xm:f>
            <x14:dxf>
              <font>
                <color rgb="FF00B741"/>
              </font>
              <fill>
                <patternFill patternType="solid">
                  <bgColor rgb="FFFFFFCC"/>
                </patternFill>
              </fill>
            </x14:dxf>
          </x14:cfRule>
          <xm:sqref>F34</xm:sqref>
        </x14:conditionalFormatting>
        <x14:conditionalFormatting xmlns:xm="http://schemas.microsoft.com/office/excel/2006/main">
          <x14:cfRule type="expression" priority="15" stopIfTrue="1" id="{7F175E59-8087-41B4-A2FF-045116CA634F}">
            <xm:f>'IMPRIMIR (C-D) 1-2.'!E64="G"</xm:f>
            <x14:dxf>
              <font>
                <color rgb="FF00B741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13" stopIfTrue="1" id="{48740DD9-8140-4663-B717-EBAED496B9D3}">
            <xm:f>'IMPRIMIR (C-D) 1-2.'!E64="P"</xm:f>
            <x14:dxf>
              <font>
                <color rgb="FFFF0000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14" stopIfTrue="1" id="{77F42B17-4208-4C33-84DF-0EB81FDA881F}">
            <xm:f>'IMPRIMIR (C-D) 1-2.'!E64="E"</xm:f>
            <x14:dxf>
              <font>
                <color auto="1"/>
              </font>
              <fill>
                <patternFill patternType="solid">
                  <bgColor rgb="FFFFFFCC"/>
                </patternFill>
              </fill>
            </x14:dxf>
          </x14:cfRule>
          <xm:sqref>F46</xm:sqref>
        </x14:conditionalFormatting>
        <x14:conditionalFormatting xmlns:xm="http://schemas.microsoft.com/office/excel/2006/main">
          <x14:cfRule type="expression" priority="57" stopIfTrue="1" id="{1633ED79-0519-4974-AD4B-3FA489AF487F}">
            <xm:f>'IMPRIMIR (C-D) 1-2.'!I22="G"</xm:f>
            <x14:dxf>
              <font>
                <color rgb="FF00B741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55" stopIfTrue="1" id="{83851729-0C8D-43F3-BB3D-3F3C3D3DF3AA}">
            <xm:f>'IMPRIMIR (C-D) 1-2.'!I22="P"</xm:f>
            <x14:dxf>
              <font>
                <color rgb="FFFF0000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56" stopIfTrue="1" id="{010F5950-F0C7-4B33-8C87-4C9C936AB7E6}">
            <xm:f>'IMPRIMIR (C-D) 1-2.'!I22="E"</xm:f>
            <x14:dxf>
              <fill>
                <patternFill patternType="solid">
                  <bgColor rgb="FFFFFFCC"/>
                </patternFill>
              </fill>
            </x14:dxf>
          </x14:cfRule>
          <xm:sqref>H19 H21</xm:sqref>
        </x14:conditionalFormatting>
        <x14:conditionalFormatting xmlns:xm="http://schemas.microsoft.com/office/excel/2006/main">
          <x14:cfRule type="expression" priority="72" stopIfTrue="1" id="{836900A5-8E36-4391-AA71-78A928388A92}">
            <xm:f>'IMPRIMIR (C-D) 1-2.'!I45="G"</xm:f>
            <x14:dxf>
              <font>
                <color rgb="FF00B741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71" stopIfTrue="1" id="{EEE11D44-6B09-4B12-9AB7-CE99179F1C31}">
            <xm:f>'IMPRIMIR (C-D) 1-2.'!I45="E"</xm:f>
            <x14:dxf>
              <fill>
                <patternFill patternType="solid">
                  <bgColor rgb="FFFFFFCC"/>
                </patternFill>
              </fill>
            </x14:dxf>
          </x14:cfRule>
          <x14:cfRule type="expression" priority="70" stopIfTrue="1" id="{0501B2E1-7CD3-4AB5-8E72-EE5419EAA133}">
            <xm:f>'IMPRIMIR (C-D) 1-2.'!I45="P"</xm:f>
            <x14:dxf>
              <font>
                <color rgb="FFFF0000"/>
              </font>
              <fill>
                <patternFill patternType="solid">
                  <bgColor rgb="FFFFFFCC"/>
                </patternFill>
              </fill>
            </x14:dxf>
          </x14:cfRule>
          <xm:sqref>H20</xm:sqref>
        </x14:conditionalFormatting>
        <x14:conditionalFormatting xmlns:xm="http://schemas.microsoft.com/office/excel/2006/main">
          <x14:cfRule type="expression" priority="89" stopIfTrue="1" id="{166DFF7D-DC81-4911-A7AF-8CC090D734AE}">
            <xm:f>'IMPRIMIR (C-D) 1-2.'!I46="E"</xm:f>
            <x14:dxf>
              <fill>
                <patternFill patternType="solid">
                  <bgColor rgb="FFFFFFCC"/>
                </patternFill>
              </fill>
            </x14:dxf>
          </x14:cfRule>
          <x14:cfRule type="expression" priority="90" stopIfTrue="1" id="{2912EACF-6AEE-4D54-AB8D-977235039547}">
            <xm:f>'IMPRIMIR (C-D) 1-2.'!I46="G"</xm:f>
            <x14:dxf>
              <font>
                <color rgb="FF00B741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88" stopIfTrue="1" id="{539FA0B4-0C31-457F-88FE-C08747FB977F}">
            <xm:f>'IMPRIMIR (C-D) 1-2.'!I46="P"</xm:f>
            <x14:dxf>
              <font>
                <color rgb="FFFF0000"/>
              </font>
              <fill>
                <patternFill patternType="solid">
                  <bgColor rgb="FFFFFFCC"/>
                </patternFill>
              </fill>
            </x14:dxf>
          </x14:cfRule>
          <xm:sqref>H25:H26</xm:sqref>
        </x14:conditionalFormatting>
        <x14:conditionalFormatting xmlns:xm="http://schemas.microsoft.com/office/excel/2006/main">
          <x14:cfRule type="expression" priority="48" stopIfTrue="1" id="{B6BBCE6E-0677-4FCC-8150-219FD4828A88}">
            <xm:f>'IMPRIMIR (C-D) 1-2.'!I47="G"</xm:f>
            <x14:dxf>
              <font>
                <color rgb="FF00B741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47" stopIfTrue="1" id="{E7B65500-21F6-42CC-9646-23F8C9CE54E4}">
            <xm:f>'IMPRIMIR (C-D) 1-2.'!I47="E"</xm:f>
            <x14:dxf>
              <fill>
                <patternFill patternType="solid">
                  <bgColor rgb="FFFFFFCC"/>
                </patternFill>
              </fill>
            </x14:dxf>
          </x14:cfRule>
          <x14:cfRule type="expression" priority="46" stopIfTrue="1" id="{7ED18478-4B45-40A2-A011-B637C9F8458B}">
            <xm:f>'IMPRIMIR (C-D) 1-2.'!I47="P"</xm:f>
            <x14:dxf>
              <font>
                <color rgb="FFFF0000"/>
              </font>
              <fill>
                <patternFill patternType="solid">
                  <bgColor rgb="FFFFFFCC"/>
                </patternFill>
              </fill>
            </x14:dxf>
          </x14:cfRule>
          <xm:sqref>H27 H40 H42</xm:sqref>
        </x14:conditionalFormatting>
        <x14:conditionalFormatting xmlns:xm="http://schemas.microsoft.com/office/excel/2006/main">
          <x14:cfRule type="expression" priority="82" stopIfTrue="1" id="{63A3269D-4432-4DB3-8E86-F5F0DD1C107E}">
            <xm:f>'IMPRIMIR (C-D) 1-2.'!I49="P"</xm:f>
            <x14:dxf>
              <font>
                <color rgb="FFFF0000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83" stopIfTrue="1" id="{5A73FA1E-84E5-4579-93B6-F10D5BC82648}">
            <xm:f>'IMPRIMIR (C-D) 1-2.'!I49="E"</xm:f>
            <x14:dxf>
              <fill>
                <patternFill patternType="solid">
                  <bgColor rgb="FFFFFFCC"/>
                </patternFill>
              </fill>
            </x14:dxf>
          </x14:cfRule>
          <x14:cfRule type="expression" priority="84" stopIfTrue="1" id="{7DF385A1-2EA4-4E4B-980F-63F3CDA1BCBA}">
            <xm:f>'IMPRIMIR (C-D) 1-2.'!I49="G"</xm:f>
            <x14:dxf>
              <font>
                <color rgb="FF00B741"/>
              </font>
              <fill>
                <patternFill patternType="solid">
                  <bgColor rgb="FFFFFFCC"/>
                </patternFill>
              </fill>
            </x14:dxf>
          </x14:cfRule>
          <xm:sqref>H34</xm:sqref>
        </x14:conditionalFormatting>
        <x14:conditionalFormatting xmlns:xm="http://schemas.microsoft.com/office/excel/2006/main">
          <x14:cfRule type="expression" priority="35" stopIfTrue="1" id="{D082130F-F8AA-4569-9E5B-34E971E73381}">
            <xm:f>'IMPRIMIR (C-D) 1-2.'!I63="E"</xm:f>
            <x14:dxf>
              <fill>
                <patternFill patternType="solid">
                  <bgColor rgb="FFFFFFCC"/>
                </patternFill>
              </fill>
            </x14:dxf>
          </x14:cfRule>
          <x14:cfRule type="expression" priority="34" stopIfTrue="1" id="{2E6BB26E-961C-455D-A4BE-D1E78CE4C914}">
            <xm:f>'IMPRIMIR (C-D) 1-2.'!I63="P"</xm:f>
            <x14:dxf>
              <font>
                <color rgb="FFFF0000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36" stopIfTrue="1" id="{7731A28E-F103-4480-9737-3B46F7A79502}">
            <xm:f>'IMPRIMIR (C-D) 1-2.'!I63="G"</xm:f>
            <x14:dxf>
              <font>
                <color rgb="FF00B741"/>
              </font>
              <fill>
                <patternFill patternType="solid">
                  <bgColor rgb="FFFFFFCC"/>
                </patternFill>
              </fill>
            </x14:dxf>
          </x14:cfRule>
          <xm:sqref>H41</xm:sqref>
        </x14:conditionalFormatting>
        <x14:conditionalFormatting xmlns:xm="http://schemas.microsoft.com/office/excel/2006/main">
          <x14:cfRule type="expression" priority="10" stopIfTrue="1" id="{5E8DE201-1399-4842-8820-917DDE29C4C5}">
            <xm:f>'IMPRIMIR (C-D) 1-2.'!I64="P"</xm:f>
            <x14:dxf>
              <font>
                <color rgb="FFFF0000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11" stopIfTrue="1" id="{E15E5080-9DA2-40CF-A0D8-06992C90BB4F}">
            <xm:f>'IMPRIMIR (C-D) 1-2.'!I64="E"</xm:f>
            <x14:dxf>
              <fill>
                <patternFill patternType="solid">
                  <bgColor rgb="FFFFFFCC"/>
                </patternFill>
              </fill>
            </x14:dxf>
          </x14:cfRule>
          <x14:cfRule type="expression" priority="12" stopIfTrue="1" id="{55D022F4-E183-4C98-961D-05406B5096C8}">
            <xm:f>'IMPRIMIR (C-D) 1-2.'!I64="G"</xm:f>
            <x14:dxf>
              <font>
                <color rgb="FF00B741"/>
              </font>
              <fill>
                <patternFill patternType="solid">
                  <bgColor rgb="FFFFFFCC"/>
                </patternFill>
              </fill>
            </x14:dxf>
          </x14:cfRule>
          <xm:sqref>H46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I1034"/>
  <sheetViews>
    <sheetView zoomScaleNormal="100" workbookViewId="0">
      <selection activeCell="T14" sqref="T14"/>
    </sheetView>
  </sheetViews>
  <sheetFormatPr baseColWidth="10" defaultRowHeight="14.4" x14ac:dyDescent="0.3"/>
  <cols>
    <col min="1" max="1" width="5.109375" style="3" customWidth="1"/>
    <col min="2" max="2" width="11.44140625" customWidth="1"/>
    <col min="3" max="3" width="10" customWidth="1"/>
    <col min="4" max="4" width="15.6640625" customWidth="1"/>
    <col min="5" max="5" width="8.5546875" customWidth="1"/>
    <col min="6" max="6" width="17.109375" customWidth="1"/>
    <col min="7" max="8" width="11.44140625" hidden="1" customWidth="1"/>
    <col min="9" max="9" width="5.6640625" customWidth="1"/>
    <col min="10" max="10" width="7.109375" customWidth="1"/>
    <col min="11" max="11" width="5.6640625" customWidth="1"/>
    <col min="12" max="12" width="11.44140625" hidden="1" customWidth="1"/>
    <col min="13" max="13" width="25.6640625" customWidth="1"/>
    <col min="14" max="14" width="8.5546875" hidden="1" customWidth="1"/>
    <col min="15" max="15" width="14.33203125" customWidth="1"/>
    <col min="16" max="16" width="2.88671875" style="3" customWidth="1"/>
    <col min="17" max="17" width="20.88671875" customWidth="1"/>
    <col min="18" max="18" width="3.109375" style="3" customWidth="1"/>
    <col min="19" max="19" width="11.44140625" hidden="1" customWidth="1"/>
    <col min="20" max="21" width="11.44140625" style="3"/>
    <col min="22" max="22" width="17.6640625" style="3" customWidth="1"/>
    <col min="23" max="87" width="11.44140625" style="3"/>
  </cols>
  <sheetData>
    <row r="1" spans="1:22" s="3" customFormat="1" ht="34.799999999999997" x14ac:dyDescent="0.3">
      <c r="A1" s="325" t="s">
        <v>4</v>
      </c>
      <c r="B1" s="325"/>
      <c r="C1" s="325"/>
      <c r="D1" s="325"/>
      <c r="E1" s="325"/>
      <c r="F1" s="325"/>
      <c r="G1" s="325"/>
      <c r="H1" s="325"/>
      <c r="I1" s="325"/>
      <c r="J1" s="325"/>
      <c r="K1" s="325"/>
      <c r="L1" s="325"/>
      <c r="M1" s="325"/>
      <c r="N1" s="325"/>
      <c r="O1" s="325"/>
      <c r="P1" s="325"/>
    </row>
    <row r="2" spans="1:22" s="3" customFormat="1" ht="34.799999999999997" x14ac:dyDescent="0.3">
      <c r="A2" s="326" t="s">
        <v>5</v>
      </c>
      <c r="B2" s="326"/>
      <c r="C2" s="326"/>
      <c r="D2" s="326"/>
      <c r="E2" s="326"/>
      <c r="F2" s="326"/>
      <c r="G2" s="326"/>
      <c r="H2" s="326"/>
      <c r="I2" s="326"/>
      <c r="J2" s="326"/>
      <c r="K2" s="326"/>
      <c r="L2" s="326"/>
      <c r="M2" s="326"/>
      <c r="N2" s="326"/>
      <c r="O2" s="326"/>
      <c r="P2" s="326"/>
      <c r="Q2" s="48"/>
      <c r="R2" s="48"/>
      <c r="S2" s="48"/>
      <c r="T2" s="48"/>
      <c r="U2" s="48"/>
      <c r="V2" s="48"/>
    </row>
    <row r="3" spans="1:22" s="3" customFormat="1" ht="38.25" customHeight="1" x14ac:dyDescent="0.3">
      <c r="A3" s="462" t="s">
        <v>18</v>
      </c>
      <c r="B3" s="462"/>
      <c r="C3" s="462"/>
      <c r="D3" s="462"/>
      <c r="E3" s="462"/>
      <c r="F3" s="462"/>
      <c r="G3" s="462"/>
      <c r="H3" s="462"/>
      <c r="I3" s="462"/>
      <c r="J3" s="462"/>
      <c r="K3" s="462"/>
      <c r="L3" s="462"/>
      <c r="M3" s="462"/>
      <c r="N3" s="462"/>
      <c r="O3" s="462"/>
    </row>
    <row r="4" spans="1:22" s="3" customFormat="1" x14ac:dyDescent="0.3">
      <c r="B4" s="43" t="s">
        <v>16</v>
      </c>
      <c r="N4" s="43"/>
    </row>
    <row r="5" spans="1:22" s="3" customFormat="1" ht="23.4" x14ac:dyDescent="0.45">
      <c r="A5" s="19"/>
      <c r="B5" s="381" t="s">
        <v>19</v>
      </c>
      <c r="C5" s="382"/>
      <c r="D5" s="382"/>
      <c r="E5" s="382"/>
      <c r="F5" s="277"/>
      <c r="G5" s="277"/>
      <c r="H5" s="277"/>
      <c r="I5" s="277"/>
      <c r="J5" s="277"/>
      <c r="K5" s="277"/>
      <c r="L5" s="277"/>
      <c r="M5" s="277"/>
      <c r="N5" s="277"/>
      <c r="O5" s="383"/>
      <c r="P5" s="19"/>
      <c r="Q5" s="18" t="s">
        <v>17</v>
      </c>
      <c r="S5"/>
    </row>
    <row r="6" spans="1:22" s="3" customFormat="1" x14ac:dyDescent="0.3">
      <c r="B6" s="9"/>
      <c r="C6" s="11"/>
      <c r="D6" s="11"/>
      <c r="E6" s="31"/>
      <c r="F6" s="10"/>
      <c r="G6" s="10"/>
      <c r="H6" s="10"/>
      <c r="I6" s="10"/>
      <c r="J6" s="10"/>
      <c r="K6" s="10"/>
      <c r="L6" s="10"/>
      <c r="M6" s="10"/>
      <c r="N6" s="10"/>
      <c r="O6" s="9"/>
      <c r="Q6"/>
      <c r="S6"/>
    </row>
    <row r="7" spans="1:22" s="3" customFormat="1" ht="15.75" customHeight="1" x14ac:dyDescent="0.35">
      <c r="B7" s="471">
        <f>+DEFINICION!B7</f>
        <v>42814</v>
      </c>
      <c r="C7" s="472" t="str">
        <f>+DEFINICION!C7</f>
        <v>LLAVE A</v>
      </c>
      <c r="D7" s="472" t="str">
        <f>+DEFINICION!D7</f>
        <v>07:00. a.m.</v>
      </c>
      <c r="E7" s="468" t="str">
        <f>+DEFINICION!F7</f>
        <v>TEMPLO DEL FÚTBOL</v>
      </c>
      <c r="F7" s="468"/>
      <c r="G7" s="473" t="str">
        <f>IF(AND(I7&lt;&gt;"",K7&lt;&gt;""),IF(I7=K7,"E",IF(I7&gt;K7,"G","P")),"")</f>
        <v>P</v>
      </c>
      <c r="H7" s="66"/>
      <c r="I7" s="465">
        <f>+DEFINICION!I7</f>
        <v>0</v>
      </c>
      <c r="J7" s="464" t="s">
        <v>14</v>
      </c>
      <c r="K7" s="465">
        <f>+DEFINICION!K7</f>
        <v>4</v>
      </c>
      <c r="L7" s="467" t="str">
        <f>IF(AND(K7&lt;&gt;"",I7&lt;&gt;""),IF(K7=I7,"E",IF(K7&gt;I7,"G","P")),"")</f>
        <v>G</v>
      </c>
      <c r="M7" s="468" t="str">
        <f>+DEFINICION!M7</f>
        <v>ATHLETIC MELGAR</v>
      </c>
      <c r="N7" s="67" t="s">
        <v>26</v>
      </c>
      <c r="O7" s="469" t="str">
        <f>+DEFINICION!O7</f>
        <v>CANCHA 1 A</v>
      </c>
      <c r="P7" s="68"/>
      <c r="Q7" s="470" t="str">
        <f>IF(OR(G7="E",G7=""),"",IF(G7="G",E7,M7))</f>
        <v>ATHLETIC MELGAR</v>
      </c>
      <c r="S7" s="373" t="str">
        <f>IF(OR(G7="E",G7=""),"",IF(G7="P",E7,M7))</f>
        <v>TEMPLO DEL FÚTBOL</v>
      </c>
    </row>
    <row r="8" spans="1:22" s="3" customFormat="1" ht="17.399999999999999" x14ac:dyDescent="0.35">
      <c r="B8" s="471"/>
      <c r="C8" s="472"/>
      <c r="D8" s="472"/>
      <c r="E8" s="468"/>
      <c r="F8" s="468"/>
      <c r="G8" s="473"/>
      <c r="H8" s="66"/>
      <c r="I8" s="466"/>
      <c r="J8" s="464"/>
      <c r="K8" s="466"/>
      <c r="L8" s="467"/>
      <c r="M8" s="468"/>
      <c r="N8" s="67"/>
      <c r="O8" s="469"/>
      <c r="P8" s="68"/>
      <c r="Q8" s="470"/>
      <c r="S8" s="373"/>
    </row>
    <row r="9" spans="1:22" s="3" customFormat="1" ht="17.399999999999999" x14ac:dyDescent="0.35">
      <c r="B9" s="89"/>
      <c r="C9" s="90"/>
      <c r="D9" s="69"/>
      <c r="E9" s="69"/>
      <c r="F9" s="69"/>
      <c r="G9" s="69"/>
      <c r="H9" s="69"/>
      <c r="I9" s="69"/>
      <c r="J9" s="69"/>
      <c r="K9" s="69"/>
      <c r="L9" s="69"/>
      <c r="M9" s="69"/>
      <c r="N9" s="70"/>
      <c r="O9" s="71"/>
      <c r="P9" s="68"/>
      <c r="Q9" s="72"/>
      <c r="S9"/>
    </row>
    <row r="10" spans="1:22" s="3" customFormat="1" ht="17.399999999999999" x14ac:dyDescent="0.35">
      <c r="B10" s="471">
        <f>+DEFINICION!B10</f>
        <v>42814</v>
      </c>
      <c r="C10" s="472" t="str">
        <f>+DEFINICION!C10</f>
        <v>LLAVE B</v>
      </c>
      <c r="D10" s="472" t="str">
        <f>+DEFINICION!D10</f>
        <v>07:00. a.m.</v>
      </c>
      <c r="E10" s="468" t="str">
        <f>+DEFINICION!F10</f>
        <v>CLUB CAMPESTRE IBAGUE</v>
      </c>
      <c r="F10" s="468"/>
      <c r="G10" s="473" t="str">
        <f>IF(AND(I10&lt;&gt;"",K10&lt;&gt;""),IF(I10=K10,"E",IF(I10&gt;K10,"G","P")),"")</f>
        <v>G</v>
      </c>
      <c r="H10" s="66"/>
      <c r="I10" s="465">
        <f>+DEFINICION!I10</f>
        <v>4</v>
      </c>
      <c r="J10" s="464" t="s">
        <v>14</v>
      </c>
      <c r="K10" s="465">
        <f>+DEFINICION!K10</f>
        <v>0</v>
      </c>
      <c r="L10" s="467" t="str">
        <f>IF(AND(K10&lt;&gt;"",I10&lt;&gt;""),IF(K10=I10,"E",IF(K10&gt;I10,"G","P")),"")</f>
        <v>P</v>
      </c>
      <c r="M10" s="468" t="str">
        <f>+DEFINICION!M10</f>
        <v>BLUEMARTIN F.C .</v>
      </c>
      <c r="N10" s="73" t="s">
        <v>26</v>
      </c>
      <c r="O10" s="469" t="str">
        <f>+DEFINICION!O10</f>
        <v>CANCHA 1 B</v>
      </c>
      <c r="P10" s="68"/>
      <c r="Q10" s="470" t="str">
        <f>IF(OR(G10="E",G10=""),"",IF(G10="G",E10,M10))</f>
        <v>CLUB CAMPESTRE IBAGUE</v>
      </c>
      <c r="S10" s="373" t="str">
        <f>IF(OR(G10="E",G10=""),"",IF(G10="P",E10,M10))</f>
        <v>BLUEMARTIN F.C .</v>
      </c>
    </row>
    <row r="11" spans="1:22" s="3" customFormat="1" ht="17.399999999999999" x14ac:dyDescent="0.35">
      <c r="B11" s="471"/>
      <c r="C11" s="472"/>
      <c r="D11" s="472"/>
      <c r="E11" s="468"/>
      <c r="F11" s="468"/>
      <c r="G11" s="473"/>
      <c r="H11" s="66"/>
      <c r="I11" s="466"/>
      <c r="J11" s="464"/>
      <c r="K11" s="466"/>
      <c r="L11" s="467"/>
      <c r="M11" s="468"/>
      <c r="N11" s="73"/>
      <c r="O11" s="469"/>
      <c r="P11" s="68"/>
      <c r="Q11" s="470"/>
      <c r="S11" s="373"/>
    </row>
    <row r="12" spans="1:22" s="3" customFormat="1" x14ac:dyDescent="0.3">
      <c r="B12" s="33"/>
      <c r="C12" s="36"/>
      <c r="D12" s="36"/>
      <c r="E12" s="36"/>
      <c r="F12" s="36"/>
      <c r="G12" s="37"/>
      <c r="H12" s="25"/>
      <c r="I12" s="25"/>
      <c r="J12" s="25"/>
      <c r="K12" s="25"/>
      <c r="L12" s="25"/>
      <c r="M12" s="25"/>
      <c r="N12" s="25"/>
      <c r="O12" s="24"/>
      <c r="Q12"/>
      <c r="S12"/>
    </row>
    <row r="13" spans="1:22" s="3" customFormat="1" x14ac:dyDescent="0.3"/>
    <row r="14" spans="1:22" s="3" customFormat="1" ht="24.75" customHeight="1" x14ac:dyDescent="0.45">
      <c r="C14" s="463" t="str">
        <f>+'GRUPOS PRE JUVENIL'!D3</f>
        <v>NACIDOS 2016 2017</v>
      </c>
      <c r="D14" s="463"/>
      <c r="E14" s="463"/>
      <c r="F14" s="463"/>
      <c r="J14" s="79" t="str">
        <f>+'GRUPOS PRE JUVENIL'!D4</f>
        <v>SEPTIEMBRE 28 Y 29 DEL 2024</v>
      </c>
    </row>
    <row r="15" spans="1:22" s="3" customFormat="1" x14ac:dyDescent="0.3">
      <c r="C15" s="463"/>
      <c r="D15" s="463"/>
      <c r="E15" s="463"/>
      <c r="F15" s="463"/>
    </row>
    <row r="16" spans="1:22" s="3" customFormat="1" x14ac:dyDescent="0.3"/>
    <row r="17" s="3" customFormat="1" x14ac:dyDescent="0.3"/>
    <row r="18" s="3" customFormat="1" x14ac:dyDescent="0.3"/>
    <row r="19" s="3" customFormat="1" x14ac:dyDescent="0.3"/>
    <row r="20" s="3" customFormat="1" x14ac:dyDescent="0.3"/>
    <row r="21" s="3" customFormat="1" x14ac:dyDescent="0.3"/>
    <row r="22" s="3" customFormat="1" x14ac:dyDescent="0.3"/>
    <row r="23" s="3" customFormat="1" x14ac:dyDescent="0.3"/>
    <row r="24" s="3" customFormat="1" x14ac:dyDescent="0.3"/>
    <row r="25" s="3" customFormat="1" x14ac:dyDescent="0.3"/>
    <row r="26" s="3" customFormat="1" x14ac:dyDescent="0.3"/>
    <row r="27" s="3" customFormat="1" x14ac:dyDescent="0.3"/>
    <row r="28" s="3" customFormat="1" x14ac:dyDescent="0.3"/>
    <row r="29" s="3" customFormat="1" x14ac:dyDescent="0.3"/>
    <row r="30" s="3" customFormat="1" x14ac:dyDescent="0.3"/>
    <row r="31" s="3" customFormat="1" x14ac:dyDescent="0.3"/>
    <row r="32" s="3" customFormat="1" x14ac:dyDescent="0.3"/>
    <row r="33" spans="21:26" s="3" customFormat="1" x14ac:dyDescent="0.3"/>
    <row r="34" spans="21:26" s="3" customFormat="1" x14ac:dyDescent="0.3"/>
    <row r="35" spans="21:26" s="3" customFormat="1" ht="24.6" x14ac:dyDescent="0.3">
      <c r="U35" s="41"/>
      <c r="V35" s="41"/>
      <c r="W35" s="41"/>
      <c r="X35" s="41"/>
      <c r="Y35" s="41"/>
      <c r="Z35" s="41"/>
    </row>
    <row r="36" spans="21:26" s="3" customFormat="1" x14ac:dyDescent="0.3"/>
    <row r="37" spans="21:26" s="3" customFormat="1" x14ac:dyDescent="0.3"/>
    <row r="38" spans="21:26" s="3" customFormat="1" x14ac:dyDescent="0.3"/>
    <row r="39" spans="21:26" s="3" customFormat="1" x14ac:dyDescent="0.3"/>
    <row r="40" spans="21:26" s="3" customFormat="1" x14ac:dyDescent="0.3"/>
    <row r="41" spans="21:26" s="3" customFormat="1" x14ac:dyDescent="0.3"/>
    <row r="42" spans="21:26" s="3" customFormat="1" x14ac:dyDescent="0.3"/>
    <row r="43" spans="21:26" s="3" customFormat="1" x14ac:dyDescent="0.3"/>
    <row r="44" spans="21:26" s="3" customFormat="1" x14ac:dyDescent="0.3"/>
    <row r="45" spans="21:26" s="3" customFormat="1" x14ac:dyDescent="0.3"/>
    <row r="46" spans="21:26" s="3" customFormat="1" x14ac:dyDescent="0.3"/>
    <row r="47" spans="21:26" s="3" customFormat="1" x14ac:dyDescent="0.3"/>
    <row r="48" spans="21:26" s="3" customFormat="1" x14ac:dyDescent="0.3"/>
    <row r="49" s="3" customFormat="1" x14ac:dyDescent="0.3"/>
    <row r="50" s="3" customFormat="1" x14ac:dyDescent="0.3"/>
    <row r="51" s="3" customFormat="1" x14ac:dyDescent="0.3"/>
    <row r="52" s="3" customFormat="1" x14ac:dyDescent="0.3"/>
    <row r="53" s="3" customFormat="1" x14ac:dyDescent="0.3"/>
    <row r="54" s="3" customFormat="1" x14ac:dyDescent="0.3"/>
    <row r="55" s="3" customFormat="1" x14ac:dyDescent="0.3"/>
    <row r="56" s="3" customFormat="1" x14ac:dyDescent="0.3"/>
    <row r="57" s="3" customFormat="1" x14ac:dyDescent="0.3"/>
    <row r="58" s="3" customFormat="1" x14ac:dyDescent="0.3"/>
    <row r="59" s="3" customFormat="1" x14ac:dyDescent="0.3"/>
    <row r="60" s="3" customFormat="1" x14ac:dyDescent="0.3"/>
    <row r="61" s="3" customFormat="1" x14ac:dyDescent="0.3"/>
    <row r="62" s="3" customFormat="1" x14ac:dyDescent="0.3"/>
    <row r="63" s="3" customFormat="1" x14ac:dyDescent="0.3"/>
    <row r="64" s="3" customFormat="1" x14ac:dyDescent="0.3"/>
    <row r="65" s="3" customFormat="1" x14ac:dyDescent="0.3"/>
    <row r="66" s="3" customFormat="1" x14ac:dyDescent="0.3"/>
    <row r="67" s="3" customFormat="1" x14ac:dyDescent="0.3"/>
    <row r="68" s="3" customFormat="1" x14ac:dyDescent="0.3"/>
    <row r="69" s="3" customFormat="1" x14ac:dyDescent="0.3"/>
    <row r="70" s="3" customFormat="1" x14ac:dyDescent="0.3"/>
    <row r="71" s="3" customFormat="1" x14ac:dyDescent="0.3"/>
    <row r="72" s="3" customFormat="1" x14ac:dyDescent="0.3"/>
    <row r="73" s="3" customFormat="1" x14ac:dyDescent="0.3"/>
    <row r="74" s="3" customFormat="1" x14ac:dyDescent="0.3"/>
    <row r="75" s="3" customFormat="1" x14ac:dyDescent="0.3"/>
    <row r="76" s="3" customFormat="1" x14ac:dyDescent="0.3"/>
    <row r="77" s="3" customFormat="1" x14ac:dyDescent="0.3"/>
    <row r="78" s="3" customFormat="1" x14ac:dyDescent="0.3"/>
    <row r="79" s="3" customFormat="1" x14ac:dyDescent="0.3"/>
    <row r="80" s="3" customFormat="1" x14ac:dyDescent="0.3"/>
    <row r="81" s="3" customFormat="1" x14ac:dyDescent="0.3"/>
    <row r="82" s="3" customFormat="1" x14ac:dyDescent="0.3"/>
    <row r="83" s="3" customFormat="1" x14ac:dyDescent="0.3"/>
    <row r="84" s="3" customFormat="1" x14ac:dyDescent="0.3"/>
    <row r="85" s="3" customFormat="1" x14ac:dyDescent="0.3"/>
    <row r="86" s="3" customFormat="1" x14ac:dyDescent="0.3"/>
    <row r="87" s="3" customFormat="1" x14ac:dyDescent="0.3"/>
    <row r="88" s="3" customFormat="1" x14ac:dyDescent="0.3"/>
    <row r="89" s="3" customFormat="1" x14ac:dyDescent="0.3"/>
    <row r="90" s="3" customFormat="1" x14ac:dyDescent="0.3"/>
    <row r="91" s="3" customFormat="1" x14ac:dyDescent="0.3"/>
    <row r="92" s="3" customFormat="1" x14ac:dyDescent="0.3"/>
    <row r="93" s="3" customFormat="1" x14ac:dyDescent="0.3"/>
    <row r="94" s="3" customFormat="1" x14ac:dyDescent="0.3"/>
    <row r="95" s="3" customFormat="1" x14ac:dyDescent="0.3"/>
    <row r="96" s="3" customFormat="1" x14ac:dyDescent="0.3"/>
    <row r="97" s="3" customFormat="1" x14ac:dyDescent="0.3"/>
    <row r="98" s="3" customFormat="1" x14ac:dyDescent="0.3"/>
    <row r="99" s="3" customFormat="1" x14ac:dyDescent="0.3"/>
    <row r="100" s="3" customFormat="1" x14ac:dyDescent="0.3"/>
    <row r="101" s="3" customFormat="1" x14ac:dyDescent="0.3"/>
    <row r="102" s="3" customFormat="1" x14ac:dyDescent="0.3"/>
    <row r="103" s="3" customFormat="1" x14ac:dyDescent="0.3"/>
    <row r="104" s="3" customFormat="1" x14ac:dyDescent="0.3"/>
    <row r="105" s="3" customFormat="1" x14ac:dyDescent="0.3"/>
    <row r="106" s="3" customFormat="1" x14ac:dyDescent="0.3"/>
    <row r="107" s="3" customFormat="1" x14ac:dyDescent="0.3"/>
    <row r="108" s="3" customFormat="1" x14ac:dyDescent="0.3"/>
    <row r="109" s="3" customFormat="1" x14ac:dyDescent="0.3"/>
    <row r="110" s="3" customFormat="1" x14ac:dyDescent="0.3"/>
    <row r="111" s="3" customFormat="1" x14ac:dyDescent="0.3"/>
    <row r="112" s="3" customFormat="1" x14ac:dyDescent="0.3"/>
    <row r="113" s="3" customFormat="1" x14ac:dyDescent="0.3"/>
    <row r="114" s="3" customFormat="1" x14ac:dyDescent="0.3"/>
    <row r="115" s="3" customFormat="1" x14ac:dyDescent="0.3"/>
    <row r="116" s="3" customFormat="1" x14ac:dyDescent="0.3"/>
    <row r="117" s="3" customFormat="1" x14ac:dyDescent="0.3"/>
    <row r="118" s="3" customFormat="1" x14ac:dyDescent="0.3"/>
    <row r="119" s="3" customFormat="1" x14ac:dyDescent="0.3"/>
    <row r="120" s="3" customFormat="1" x14ac:dyDescent="0.3"/>
    <row r="121" s="3" customFormat="1" x14ac:dyDescent="0.3"/>
    <row r="122" s="3" customFormat="1" x14ac:dyDescent="0.3"/>
    <row r="123" s="3" customFormat="1" x14ac:dyDescent="0.3"/>
    <row r="124" s="3" customFormat="1" x14ac:dyDescent="0.3"/>
    <row r="125" s="3" customFormat="1" x14ac:dyDescent="0.3"/>
    <row r="126" s="3" customFormat="1" x14ac:dyDescent="0.3"/>
    <row r="127" s="3" customFormat="1" x14ac:dyDescent="0.3"/>
    <row r="128" s="3" customFormat="1" x14ac:dyDescent="0.3"/>
    <row r="129" s="3" customFormat="1" x14ac:dyDescent="0.3"/>
    <row r="130" s="3" customFormat="1" x14ac:dyDescent="0.3"/>
    <row r="131" s="3" customFormat="1" x14ac:dyDescent="0.3"/>
    <row r="132" s="3" customFormat="1" x14ac:dyDescent="0.3"/>
    <row r="133" s="3" customFormat="1" x14ac:dyDescent="0.3"/>
    <row r="134" s="3" customFormat="1" x14ac:dyDescent="0.3"/>
    <row r="135" s="3" customFormat="1" x14ac:dyDescent="0.3"/>
    <row r="136" s="3" customFormat="1" x14ac:dyDescent="0.3"/>
    <row r="137" s="3" customFormat="1" x14ac:dyDescent="0.3"/>
    <row r="138" s="3" customFormat="1" x14ac:dyDescent="0.3"/>
    <row r="139" s="3" customFormat="1" x14ac:dyDescent="0.3"/>
    <row r="140" s="3" customFormat="1" x14ac:dyDescent="0.3"/>
    <row r="141" s="3" customFormat="1" x14ac:dyDescent="0.3"/>
    <row r="142" s="3" customFormat="1" x14ac:dyDescent="0.3"/>
    <row r="143" s="3" customFormat="1" x14ac:dyDescent="0.3"/>
    <row r="144" s="3" customFormat="1" x14ac:dyDescent="0.3"/>
    <row r="145" s="3" customFormat="1" x14ac:dyDescent="0.3"/>
    <row r="146" s="3" customFormat="1" x14ac:dyDescent="0.3"/>
    <row r="147" s="3" customFormat="1" x14ac:dyDescent="0.3"/>
    <row r="148" s="3" customFormat="1" x14ac:dyDescent="0.3"/>
    <row r="149" s="3" customFormat="1" x14ac:dyDescent="0.3"/>
    <row r="150" s="3" customFormat="1" x14ac:dyDescent="0.3"/>
    <row r="151" s="3" customFormat="1" x14ac:dyDescent="0.3"/>
    <row r="152" s="3" customFormat="1" x14ac:dyDescent="0.3"/>
    <row r="153" s="3" customFormat="1" x14ac:dyDescent="0.3"/>
    <row r="154" s="3" customFormat="1" x14ac:dyDescent="0.3"/>
    <row r="155" s="3" customFormat="1" x14ac:dyDescent="0.3"/>
    <row r="156" s="3" customFormat="1" x14ac:dyDescent="0.3"/>
    <row r="157" s="3" customFormat="1" x14ac:dyDescent="0.3"/>
    <row r="158" s="3" customFormat="1" x14ac:dyDescent="0.3"/>
    <row r="159" s="3" customFormat="1" x14ac:dyDescent="0.3"/>
    <row r="160" s="3" customFormat="1" x14ac:dyDescent="0.3"/>
    <row r="161" s="3" customFormat="1" x14ac:dyDescent="0.3"/>
    <row r="162" s="3" customFormat="1" x14ac:dyDescent="0.3"/>
    <row r="163" s="3" customFormat="1" x14ac:dyDescent="0.3"/>
    <row r="164" s="3" customFormat="1" x14ac:dyDescent="0.3"/>
    <row r="165" s="3" customFormat="1" x14ac:dyDescent="0.3"/>
    <row r="166" s="3" customFormat="1" x14ac:dyDescent="0.3"/>
    <row r="167" s="3" customFormat="1" x14ac:dyDescent="0.3"/>
    <row r="168" s="3" customFormat="1" x14ac:dyDescent="0.3"/>
    <row r="169" s="3" customFormat="1" x14ac:dyDescent="0.3"/>
    <row r="170" s="3" customFormat="1" x14ac:dyDescent="0.3"/>
    <row r="171" s="3" customFormat="1" x14ac:dyDescent="0.3"/>
    <row r="172" s="3" customFormat="1" x14ac:dyDescent="0.3"/>
    <row r="173" s="3" customFormat="1" x14ac:dyDescent="0.3"/>
    <row r="174" s="3" customFormat="1" x14ac:dyDescent="0.3"/>
    <row r="175" s="3" customFormat="1" x14ac:dyDescent="0.3"/>
    <row r="176" s="3" customFormat="1" x14ac:dyDescent="0.3"/>
    <row r="177" s="3" customFormat="1" x14ac:dyDescent="0.3"/>
    <row r="178" s="3" customFormat="1" x14ac:dyDescent="0.3"/>
    <row r="179" s="3" customFormat="1" x14ac:dyDescent="0.3"/>
    <row r="180" s="3" customFormat="1" x14ac:dyDescent="0.3"/>
    <row r="181" s="3" customFormat="1" x14ac:dyDescent="0.3"/>
    <row r="182" s="3" customFormat="1" x14ac:dyDescent="0.3"/>
    <row r="183" s="3" customFormat="1" x14ac:dyDescent="0.3"/>
    <row r="184" s="3" customFormat="1" x14ac:dyDescent="0.3"/>
    <row r="185" s="3" customFormat="1" x14ac:dyDescent="0.3"/>
    <row r="186" s="3" customFormat="1" x14ac:dyDescent="0.3"/>
    <row r="187" s="3" customFormat="1" x14ac:dyDescent="0.3"/>
    <row r="188" s="3" customFormat="1" x14ac:dyDescent="0.3"/>
    <row r="189" s="3" customFormat="1" x14ac:dyDescent="0.3"/>
    <row r="190" s="3" customFormat="1" x14ac:dyDescent="0.3"/>
    <row r="191" s="3" customFormat="1" x14ac:dyDescent="0.3"/>
    <row r="192" s="3" customFormat="1" x14ac:dyDescent="0.3"/>
    <row r="193" s="3" customFormat="1" x14ac:dyDescent="0.3"/>
    <row r="194" s="3" customFormat="1" x14ac:dyDescent="0.3"/>
    <row r="195" s="3" customFormat="1" x14ac:dyDescent="0.3"/>
    <row r="196" s="3" customFormat="1" x14ac:dyDescent="0.3"/>
    <row r="197" s="3" customFormat="1" x14ac:dyDescent="0.3"/>
    <row r="198" s="3" customFormat="1" x14ac:dyDescent="0.3"/>
    <row r="199" s="3" customFormat="1" x14ac:dyDescent="0.3"/>
    <row r="200" s="3" customFormat="1" x14ac:dyDescent="0.3"/>
    <row r="201" s="3" customFormat="1" x14ac:dyDescent="0.3"/>
    <row r="202" s="3" customFormat="1" x14ac:dyDescent="0.3"/>
    <row r="203" s="3" customFormat="1" x14ac:dyDescent="0.3"/>
    <row r="204" s="3" customFormat="1" x14ac:dyDescent="0.3"/>
    <row r="205" s="3" customFormat="1" x14ac:dyDescent="0.3"/>
    <row r="206" s="3" customFormat="1" x14ac:dyDescent="0.3"/>
    <row r="207" s="3" customFormat="1" x14ac:dyDescent="0.3"/>
    <row r="208" s="3" customFormat="1" x14ac:dyDescent="0.3"/>
    <row r="209" s="3" customFormat="1" x14ac:dyDescent="0.3"/>
    <row r="210" s="3" customFormat="1" x14ac:dyDescent="0.3"/>
    <row r="211" s="3" customFormat="1" x14ac:dyDescent="0.3"/>
    <row r="212" s="3" customFormat="1" x14ac:dyDescent="0.3"/>
    <row r="213" s="3" customFormat="1" x14ac:dyDescent="0.3"/>
    <row r="214" s="3" customFormat="1" x14ac:dyDescent="0.3"/>
    <row r="215" s="3" customFormat="1" x14ac:dyDescent="0.3"/>
    <row r="216" s="3" customFormat="1" x14ac:dyDescent="0.3"/>
    <row r="217" s="3" customFormat="1" x14ac:dyDescent="0.3"/>
    <row r="218" s="3" customFormat="1" x14ac:dyDescent="0.3"/>
    <row r="219" s="3" customFormat="1" x14ac:dyDescent="0.3"/>
    <row r="220" s="3" customFormat="1" x14ac:dyDescent="0.3"/>
    <row r="221" s="3" customFormat="1" x14ac:dyDescent="0.3"/>
    <row r="222" s="3" customFormat="1" x14ac:dyDescent="0.3"/>
    <row r="223" s="3" customFormat="1" x14ac:dyDescent="0.3"/>
    <row r="224" s="3" customFormat="1" x14ac:dyDescent="0.3"/>
    <row r="225" s="3" customFormat="1" x14ac:dyDescent="0.3"/>
    <row r="226" s="3" customFormat="1" x14ac:dyDescent="0.3"/>
    <row r="227" s="3" customFormat="1" x14ac:dyDescent="0.3"/>
    <row r="228" s="3" customFormat="1" x14ac:dyDescent="0.3"/>
    <row r="229" s="3" customFormat="1" x14ac:dyDescent="0.3"/>
    <row r="230" s="3" customFormat="1" x14ac:dyDescent="0.3"/>
    <row r="231" s="3" customFormat="1" x14ac:dyDescent="0.3"/>
    <row r="232" s="3" customFormat="1" x14ac:dyDescent="0.3"/>
    <row r="233" s="3" customFormat="1" x14ac:dyDescent="0.3"/>
    <row r="234" s="3" customFormat="1" x14ac:dyDescent="0.3"/>
    <row r="235" s="3" customFormat="1" x14ac:dyDescent="0.3"/>
    <row r="236" s="3" customFormat="1" x14ac:dyDescent="0.3"/>
    <row r="237" s="3" customFormat="1" x14ac:dyDescent="0.3"/>
    <row r="238" s="3" customFormat="1" x14ac:dyDescent="0.3"/>
    <row r="239" s="3" customFormat="1" x14ac:dyDescent="0.3"/>
    <row r="240" s="3" customFormat="1" x14ac:dyDescent="0.3"/>
    <row r="241" s="3" customFormat="1" x14ac:dyDescent="0.3"/>
    <row r="242" s="3" customFormat="1" x14ac:dyDescent="0.3"/>
    <row r="243" s="3" customFormat="1" x14ac:dyDescent="0.3"/>
    <row r="244" s="3" customFormat="1" x14ac:dyDescent="0.3"/>
    <row r="245" s="3" customFormat="1" x14ac:dyDescent="0.3"/>
    <row r="246" s="3" customFormat="1" x14ac:dyDescent="0.3"/>
    <row r="247" s="3" customFormat="1" x14ac:dyDescent="0.3"/>
    <row r="248" s="3" customFormat="1" x14ac:dyDescent="0.3"/>
    <row r="249" s="3" customFormat="1" x14ac:dyDescent="0.3"/>
    <row r="250" s="3" customFormat="1" x14ac:dyDescent="0.3"/>
    <row r="251" s="3" customFormat="1" x14ac:dyDescent="0.3"/>
    <row r="252" s="3" customFormat="1" x14ac:dyDescent="0.3"/>
    <row r="253" s="3" customFormat="1" x14ac:dyDescent="0.3"/>
    <row r="254" s="3" customFormat="1" x14ac:dyDescent="0.3"/>
    <row r="255" s="3" customFormat="1" x14ac:dyDescent="0.3"/>
    <row r="256" s="3" customFormat="1" x14ac:dyDescent="0.3"/>
    <row r="257" s="3" customFormat="1" x14ac:dyDescent="0.3"/>
    <row r="258" s="3" customFormat="1" x14ac:dyDescent="0.3"/>
    <row r="259" s="3" customFormat="1" x14ac:dyDescent="0.3"/>
    <row r="260" s="3" customFormat="1" x14ac:dyDescent="0.3"/>
    <row r="261" s="3" customFormat="1" x14ac:dyDescent="0.3"/>
    <row r="262" s="3" customFormat="1" x14ac:dyDescent="0.3"/>
    <row r="263" s="3" customFormat="1" x14ac:dyDescent="0.3"/>
    <row r="264" s="3" customFormat="1" x14ac:dyDescent="0.3"/>
    <row r="265" s="3" customFormat="1" x14ac:dyDescent="0.3"/>
    <row r="266" s="3" customFormat="1" x14ac:dyDescent="0.3"/>
    <row r="267" s="3" customFormat="1" x14ac:dyDescent="0.3"/>
    <row r="268" s="3" customFormat="1" x14ac:dyDescent="0.3"/>
    <row r="269" s="3" customFormat="1" x14ac:dyDescent="0.3"/>
    <row r="270" s="3" customFormat="1" x14ac:dyDescent="0.3"/>
    <row r="271" s="3" customFormat="1" x14ac:dyDescent="0.3"/>
    <row r="272" s="3" customFormat="1" x14ac:dyDescent="0.3"/>
    <row r="273" s="3" customFormat="1" x14ac:dyDescent="0.3"/>
    <row r="274" s="3" customFormat="1" x14ac:dyDescent="0.3"/>
    <row r="275" s="3" customFormat="1" x14ac:dyDescent="0.3"/>
    <row r="276" s="3" customFormat="1" x14ac:dyDescent="0.3"/>
    <row r="277" s="3" customFormat="1" x14ac:dyDescent="0.3"/>
    <row r="278" s="3" customFormat="1" x14ac:dyDescent="0.3"/>
    <row r="279" s="3" customFormat="1" x14ac:dyDescent="0.3"/>
    <row r="280" s="3" customFormat="1" x14ac:dyDescent="0.3"/>
    <row r="281" s="3" customFormat="1" x14ac:dyDescent="0.3"/>
    <row r="282" s="3" customFormat="1" x14ac:dyDescent="0.3"/>
    <row r="283" s="3" customFormat="1" x14ac:dyDescent="0.3"/>
    <row r="284" s="3" customFormat="1" x14ac:dyDescent="0.3"/>
    <row r="285" s="3" customFormat="1" x14ac:dyDescent="0.3"/>
    <row r="286" s="3" customFormat="1" x14ac:dyDescent="0.3"/>
    <row r="287" s="3" customFormat="1" x14ac:dyDescent="0.3"/>
    <row r="288" s="3" customFormat="1" x14ac:dyDescent="0.3"/>
    <row r="289" spans="2:2" s="3" customFormat="1" x14ac:dyDescent="0.3"/>
    <row r="290" spans="2:2" s="3" customFormat="1" x14ac:dyDescent="0.3"/>
    <row r="291" spans="2:2" s="3" customFormat="1" x14ac:dyDescent="0.3"/>
    <row r="292" spans="2:2" s="3" customFormat="1" x14ac:dyDescent="0.3"/>
    <row r="293" spans="2:2" s="3" customFormat="1" x14ac:dyDescent="0.3"/>
    <row r="294" spans="2:2" s="3" customFormat="1" x14ac:dyDescent="0.3"/>
    <row r="295" spans="2:2" s="3" customFormat="1" x14ac:dyDescent="0.3"/>
    <row r="296" spans="2:2" s="3" customFormat="1" x14ac:dyDescent="0.3"/>
    <row r="297" spans="2:2" s="3" customFormat="1" x14ac:dyDescent="0.3">
      <c r="B297"/>
    </row>
    <row r="298" spans="2:2" s="3" customFormat="1" x14ac:dyDescent="0.3">
      <c r="B298"/>
    </row>
    <row r="299" spans="2:2" s="3" customFormat="1" x14ac:dyDescent="0.3">
      <c r="B299"/>
    </row>
    <row r="300" spans="2:2" s="3" customFormat="1" x14ac:dyDescent="0.3">
      <c r="B300"/>
    </row>
    <row r="301" spans="2:2" s="3" customFormat="1" x14ac:dyDescent="0.3">
      <c r="B301"/>
    </row>
    <row r="302" spans="2:2" s="3" customFormat="1" x14ac:dyDescent="0.3">
      <c r="B302"/>
    </row>
    <row r="303" spans="2:2" s="3" customFormat="1" x14ac:dyDescent="0.3">
      <c r="B303"/>
    </row>
    <row r="304" spans="2:2" s="3" customFormat="1" x14ac:dyDescent="0.3">
      <c r="B304"/>
    </row>
    <row r="305" spans="2:2" s="3" customFormat="1" x14ac:dyDescent="0.3">
      <c r="B305"/>
    </row>
    <row r="306" spans="2:2" s="3" customFormat="1" x14ac:dyDescent="0.3">
      <c r="B306"/>
    </row>
    <row r="307" spans="2:2" s="3" customFormat="1" x14ac:dyDescent="0.3">
      <c r="B307"/>
    </row>
    <row r="308" spans="2:2" s="3" customFormat="1" x14ac:dyDescent="0.3">
      <c r="B308"/>
    </row>
    <row r="309" spans="2:2" s="3" customFormat="1" x14ac:dyDescent="0.3">
      <c r="B309"/>
    </row>
    <row r="310" spans="2:2" s="3" customFormat="1" x14ac:dyDescent="0.3">
      <c r="B310"/>
    </row>
    <row r="311" spans="2:2" s="3" customFormat="1" x14ac:dyDescent="0.3">
      <c r="B311"/>
    </row>
    <row r="312" spans="2:2" s="3" customFormat="1" x14ac:dyDescent="0.3">
      <c r="B312"/>
    </row>
    <row r="313" spans="2:2" s="3" customFormat="1" x14ac:dyDescent="0.3">
      <c r="B313"/>
    </row>
    <row r="314" spans="2:2" s="3" customFormat="1" x14ac:dyDescent="0.3">
      <c r="B314"/>
    </row>
    <row r="315" spans="2:2" s="3" customFormat="1" x14ac:dyDescent="0.3">
      <c r="B315"/>
    </row>
    <row r="316" spans="2:2" s="3" customFormat="1" x14ac:dyDescent="0.3">
      <c r="B316"/>
    </row>
    <row r="317" spans="2:2" s="3" customFormat="1" x14ac:dyDescent="0.3">
      <c r="B317"/>
    </row>
    <row r="318" spans="2:2" s="3" customFormat="1" x14ac:dyDescent="0.3">
      <c r="B318"/>
    </row>
    <row r="319" spans="2:2" s="3" customFormat="1" x14ac:dyDescent="0.3">
      <c r="B319"/>
    </row>
    <row r="320" spans="2:2" s="3" customFormat="1" x14ac:dyDescent="0.3">
      <c r="B320"/>
    </row>
    <row r="321" spans="2:2" s="3" customFormat="1" x14ac:dyDescent="0.3">
      <c r="B321"/>
    </row>
    <row r="322" spans="2:2" s="3" customFormat="1" x14ac:dyDescent="0.3">
      <c r="B322"/>
    </row>
    <row r="323" spans="2:2" s="3" customFormat="1" x14ac:dyDescent="0.3">
      <c r="B323"/>
    </row>
    <row r="324" spans="2:2" s="3" customFormat="1" x14ac:dyDescent="0.3">
      <c r="B324"/>
    </row>
    <row r="325" spans="2:2" s="3" customFormat="1" x14ac:dyDescent="0.3">
      <c r="B325"/>
    </row>
    <row r="326" spans="2:2" s="3" customFormat="1" x14ac:dyDescent="0.3">
      <c r="B326"/>
    </row>
    <row r="327" spans="2:2" s="3" customFormat="1" x14ac:dyDescent="0.3">
      <c r="B327"/>
    </row>
    <row r="328" spans="2:2" s="3" customFormat="1" x14ac:dyDescent="0.3">
      <c r="B328"/>
    </row>
    <row r="329" spans="2:2" s="3" customFormat="1" x14ac:dyDescent="0.3">
      <c r="B329"/>
    </row>
    <row r="330" spans="2:2" s="3" customFormat="1" x14ac:dyDescent="0.3">
      <c r="B330"/>
    </row>
    <row r="331" spans="2:2" s="3" customFormat="1" x14ac:dyDescent="0.3">
      <c r="B331"/>
    </row>
    <row r="332" spans="2:2" s="3" customFormat="1" x14ac:dyDescent="0.3">
      <c r="B332"/>
    </row>
    <row r="333" spans="2:2" s="3" customFormat="1" x14ac:dyDescent="0.3">
      <c r="B333"/>
    </row>
    <row r="334" spans="2:2" s="3" customFormat="1" x14ac:dyDescent="0.3">
      <c r="B334"/>
    </row>
    <row r="335" spans="2:2" s="3" customFormat="1" x14ac:dyDescent="0.3">
      <c r="B335"/>
    </row>
    <row r="336" spans="2:2" s="3" customFormat="1" x14ac:dyDescent="0.3">
      <c r="B336"/>
    </row>
    <row r="337" spans="2:2" s="3" customFormat="1" x14ac:dyDescent="0.3">
      <c r="B337"/>
    </row>
    <row r="338" spans="2:2" s="3" customFormat="1" x14ac:dyDescent="0.3">
      <c r="B338"/>
    </row>
    <row r="339" spans="2:2" s="3" customFormat="1" x14ac:dyDescent="0.3">
      <c r="B339"/>
    </row>
    <row r="340" spans="2:2" s="3" customFormat="1" x14ac:dyDescent="0.3">
      <c r="B340"/>
    </row>
    <row r="341" spans="2:2" s="3" customFormat="1" x14ac:dyDescent="0.3">
      <c r="B341"/>
    </row>
    <row r="342" spans="2:2" s="3" customFormat="1" x14ac:dyDescent="0.3">
      <c r="B342"/>
    </row>
    <row r="343" spans="2:2" s="3" customFormat="1" x14ac:dyDescent="0.3">
      <c r="B343"/>
    </row>
    <row r="344" spans="2:2" s="3" customFormat="1" x14ac:dyDescent="0.3">
      <c r="B344"/>
    </row>
    <row r="345" spans="2:2" s="3" customFormat="1" x14ac:dyDescent="0.3">
      <c r="B345"/>
    </row>
    <row r="346" spans="2:2" s="3" customFormat="1" x14ac:dyDescent="0.3">
      <c r="B346"/>
    </row>
    <row r="347" spans="2:2" s="3" customFormat="1" x14ac:dyDescent="0.3">
      <c r="B347"/>
    </row>
    <row r="348" spans="2:2" s="3" customFormat="1" x14ac:dyDescent="0.3">
      <c r="B348"/>
    </row>
    <row r="349" spans="2:2" s="3" customFormat="1" x14ac:dyDescent="0.3">
      <c r="B349"/>
    </row>
    <row r="350" spans="2:2" s="3" customFormat="1" x14ac:dyDescent="0.3">
      <c r="B350"/>
    </row>
    <row r="351" spans="2:2" s="3" customFormat="1" x14ac:dyDescent="0.3">
      <c r="B351"/>
    </row>
    <row r="352" spans="2:2" s="3" customFormat="1" x14ac:dyDescent="0.3">
      <c r="B352"/>
    </row>
    <row r="353" spans="2:2" s="3" customFormat="1" x14ac:dyDescent="0.3">
      <c r="B353"/>
    </row>
    <row r="354" spans="2:2" s="3" customFormat="1" x14ac:dyDescent="0.3">
      <c r="B354"/>
    </row>
    <row r="355" spans="2:2" s="3" customFormat="1" x14ac:dyDescent="0.3">
      <c r="B355"/>
    </row>
    <row r="356" spans="2:2" s="3" customFormat="1" x14ac:dyDescent="0.3">
      <c r="B356"/>
    </row>
    <row r="357" spans="2:2" s="3" customFormat="1" x14ac:dyDescent="0.3">
      <c r="B357"/>
    </row>
    <row r="358" spans="2:2" s="3" customFormat="1" x14ac:dyDescent="0.3">
      <c r="B358"/>
    </row>
    <row r="359" spans="2:2" s="3" customFormat="1" x14ac:dyDescent="0.3">
      <c r="B359"/>
    </row>
    <row r="360" spans="2:2" s="3" customFormat="1" x14ac:dyDescent="0.3">
      <c r="B360"/>
    </row>
    <row r="361" spans="2:2" s="3" customFormat="1" x14ac:dyDescent="0.3">
      <c r="B361"/>
    </row>
    <row r="362" spans="2:2" s="3" customFormat="1" x14ac:dyDescent="0.3">
      <c r="B362"/>
    </row>
    <row r="363" spans="2:2" s="3" customFormat="1" x14ac:dyDescent="0.3">
      <c r="B363"/>
    </row>
    <row r="364" spans="2:2" s="3" customFormat="1" x14ac:dyDescent="0.3">
      <c r="B364"/>
    </row>
    <row r="365" spans="2:2" s="3" customFormat="1" x14ac:dyDescent="0.3">
      <c r="B365"/>
    </row>
    <row r="366" spans="2:2" s="3" customFormat="1" x14ac:dyDescent="0.3">
      <c r="B366"/>
    </row>
    <row r="367" spans="2:2" s="3" customFormat="1" x14ac:dyDescent="0.3">
      <c r="B367"/>
    </row>
    <row r="368" spans="2:2" s="3" customFormat="1" x14ac:dyDescent="0.3">
      <c r="B368"/>
    </row>
    <row r="369" spans="2:2" s="3" customFormat="1" x14ac:dyDescent="0.3">
      <c r="B369"/>
    </row>
    <row r="370" spans="2:2" s="3" customFormat="1" x14ac:dyDescent="0.3">
      <c r="B370"/>
    </row>
    <row r="371" spans="2:2" s="3" customFormat="1" x14ac:dyDescent="0.3">
      <c r="B371"/>
    </row>
    <row r="372" spans="2:2" s="3" customFormat="1" x14ac:dyDescent="0.3">
      <c r="B372"/>
    </row>
    <row r="373" spans="2:2" s="3" customFormat="1" x14ac:dyDescent="0.3">
      <c r="B373"/>
    </row>
    <row r="374" spans="2:2" s="3" customFormat="1" x14ac:dyDescent="0.3">
      <c r="B374"/>
    </row>
    <row r="375" spans="2:2" s="3" customFormat="1" x14ac:dyDescent="0.3">
      <c r="B375"/>
    </row>
    <row r="376" spans="2:2" s="3" customFormat="1" x14ac:dyDescent="0.3">
      <c r="B376"/>
    </row>
    <row r="377" spans="2:2" s="3" customFormat="1" x14ac:dyDescent="0.3">
      <c r="B377"/>
    </row>
    <row r="378" spans="2:2" s="3" customFormat="1" x14ac:dyDescent="0.3">
      <c r="B378"/>
    </row>
    <row r="379" spans="2:2" s="3" customFormat="1" x14ac:dyDescent="0.3">
      <c r="B379"/>
    </row>
    <row r="380" spans="2:2" s="3" customFormat="1" x14ac:dyDescent="0.3">
      <c r="B380"/>
    </row>
    <row r="381" spans="2:2" s="3" customFormat="1" x14ac:dyDescent="0.3">
      <c r="B381"/>
    </row>
    <row r="382" spans="2:2" s="3" customFormat="1" x14ac:dyDescent="0.3">
      <c r="B382"/>
    </row>
    <row r="383" spans="2:2" s="3" customFormat="1" x14ac:dyDescent="0.3">
      <c r="B383"/>
    </row>
    <row r="384" spans="2:2" s="3" customFormat="1" x14ac:dyDescent="0.3">
      <c r="B384"/>
    </row>
    <row r="385" spans="2:2" s="3" customFormat="1" x14ac:dyDescent="0.3">
      <c r="B385"/>
    </row>
    <row r="386" spans="2:2" s="3" customFormat="1" x14ac:dyDescent="0.3">
      <c r="B386"/>
    </row>
    <row r="387" spans="2:2" s="3" customFormat="1" x14ac:dyDescent="0.3">
      <c r="B387"/>
    </row>
    <row r="388" spans="2:2" s="3" customFormat="1" x14ac:dyDescent="0.3">
      <c r="B388"/>
    </row>
    <row r="389" spans="2:2" s="3" customFormat="1" x14ac:dyDescent="0.3">
      <c r="B389"/>
    </row>
    <row r="390" spans="2:2" s="3" customFormat="1" x14ac:dyDescent="0.3">
      <c r="B390"/>
    </row>
    <row r="391" spans="2:2" s="3" customFormat="1" x14ac:dyDescent="0.3">
      <c r="B391"/>
    </row>
    <row r="392" spans="2:2" s="3" customFormat="1" x14ac:dyDescent="0.3">
      <c r="B392"/>
    </row>
    <row r="393" spans="2:2" s="3" customFormat="1" x14ac:dyDescent="0.3">
      <c r="B393"/>
    </row>
    <row r="394" spans="2:2" s="3" customFormat="1" x14ac:dyDescent="0.3">
      <c r="B394"/>
    </row>
    <row r="395" spans="2:2" s="3" customFormat="1" x14ac:dyDescent="0.3">
      <c r="B395"/>
    </row>
    <row r="396" spans="2:2" s="3" customFormat="1" x14ac:dyDescent="0.3">
      <c r="B396"/>
    </row>
    <row r="397" spans="2:2" s="3" customFormat="1" x14ac:dyDescent="0.3">
      <c r="B397"/>
    </row>
    <row r="398" spans="2:2" s="3" customFormat="1" x14ac:dyDescent="0.3">
      <c r="B398"/>
    </row>
    <row r="399" spans="2:2" s="3" customFormat="1" x14ac:dyDescent="0.3">
      <c r="B399"/>
    </row>
    <row r="400" spans="2:2" s="3" customFormat="1" x14ac:dyDescent="0.3">
      <c r="B400"/>
    </row>
    <row r="401" spans="2:2" s="3" customFormat="1" x14ac:dyDescent="0.3">
      <c r="B401"/>
    </row>
    <row r="402" spans="2:2" s="3" customFormat="1" x14ac:dyDescent="0.3">
      <c r="B402"/>
    </row>
    <row r="403" spans="2:2" s="3" customFormat="1" x14ac:dyDescent="0.3">
      <c r="B403"/>
    </row>
    <row r="404" spans="2:2" s="3" customFormat="1" x14ac:dyDescent="0.3">
      <c r="B404"/>
    </row>
    <row r="405" spans="2:2" s="3" customFormat="1" x14ac:dyDescent="0.3">
      <c r="B405"/>
    </row>
    <row r="406" spans="2:2" s="3" customFormat="1" x14ac:dyDescent="0.3">
      <c r="B406"/>
    </row>
    <row r="407" spans="2:2" s="3" customFormat="1" x14ac:dyDescent="0.3">
      <c r="B407"/>
    </row>
    <row r="408" spans="2:2" s="3" customFormat="1" x14ac:dyDescent="0.3">
      <c r="B408"/>
    </row>
    <row r="409" spans="2:2" s="3" customFormat="1" x14ac:dyDescent="0.3">
      <c r="B409"/>
    </row>
    <row r="410" spans="2:2" s="3" customFormat="1" x14ac:dyDescent="0.3">
      <c r="B410"/>
    </row>
    <row r="411" spans="2:2" s="3" customFormat="1" x14ac:dyDescent="0.3">
      <c r="B411"/>
    </row>
    <row r="412" spans="2:2" s="3" customFormat="1" x14ac:dyDescent="0.3">
      <c r="B412"/>
    </row>
    <row r="413" spans="2:2" s="3" customFormat="1" x14ac:dyDescent="0.3">
      <c r="B413"/>
    </row>
    <row r="414" spans="2:2" s="3" customFormat="1" x14ac:dyDescent="0.3">
      <c r="B414"/>
    </row>
    <row r="415" spans="2:2" s="3" customFormat="1" x14ac:dyDescent="0.3">
      <c r="B415"/>
    </row>
    <row r="416" spans="2:2" s="3" customFormat="1" x14ac:dyDescent="0.3">
      <c r="B416"/>
    </row>
    <row r="417" spans="2:2" s="3" customFormat="1" x14ac:dyDescent="0.3">
      <c r="B417"/>
    </row>
    <row r="418" spans="2:2" s="3" customFormat="1" x14ac:dyDescent="0.3">
      <c r="B418"/>
    </row>
    <row r="419" spans="2:2" s="3" customFormat="1" x14ac:dyDescent="0.3">
      <c r="B419"/>
    </row>
    <row r="420" spans="2:2" s="3" customFormat="1" x14ac:dyDescent="0.3">
      <c r="B420"/>
    </row>
    <row r="421" spans="2:2" s="3" customFormat="1" x14ac:dyDescent="0.3">
      <c r="B421"/>
    </row>
    <row r="422" spans="2:2" s="3" customFormat="1" x14ac:dyDescent="0.3">
      <c r="B422"/>
    </row>
    <row r="423" spans="2:2" s="3" customFormat="1" x14ac:dyDescent="0.3">
      <c r="B423"/>
    </row>
    <row r="424" spans="2:2" s="3" customFormat="1" x14ac:dyDescent="0.3">
      <c r="B424"/>
    </row>
    <row r="425" spans="2:2" s="3" customFormat="1" x14ac:dyDescent="0.3">
      <c r="B425"/>
    </row>
    <row r="426" spans="2:2" s="3" customFormat="1" x14ac:dyDescent="0.3">
      <c r="B426"/>
    </row>
    <row r="427" spans="2:2" s="3" customFormat="1" x14ac:dyDescent="0.3">
      <c r="B427"/>
    </row>
    <row r="428" spans="2:2" s="3" customFormat="1" x14ac:dyDescent="0.3">
      <c r="B428"/>
    </row>
    <row r="429" spans="2:2" s="3" customFormat="1" x14ac:dyDescent="0.3">
      <c r="B429"/>
    </row>
    <row r="430" spans="2:2" s="3" customFormat="1" x14ac:dyDescent="0.3">
      <c r="B430"/>
    </row>
    <row r="431" spans="2:2" s="3" customFormat="1" x14ac:dyDescent="0.3">
      <c r="B431"/>
    </row>
    <row r="432" spans="2:2" s="3" customFormat="1" x14ac:dyDescent="0.3">
      <c r="B432"/>
    </row>
    <row r="433" spans="2:2" s="3" customFormat="1" x14ac:dyDescent="0.3">
      <c r="B433"/>
    </row>
    <row r="434" spans="2:2" s="3" customFormat="1" x14ac:dyDescent="0.3">
      <c r="B434"/>
    </row>
    <row r="435" spans="2:2" s="3" customFormat="1" x14ac:dyDescent="0.3">
      <c r="B435"/>
    </row>
    <row r="436" spans="2:2" s="3" customFormat="1" x14ac:dyDescent="0.3">
      <c r="B436"/>
    </row>
    <row r="437" spans="2:2" s="3" customFormat="1" x14ac:dyDescent="0.3">
      <c r="B437"/>
    </row>
    <row r="438" spans="2:2" s="3" customFormat="1" x14ac:dyDescent="0.3">
      <c r="B438"/>
    </row>
    <row r="439" spans="2:2" s="3" customFormat="1" x14ac:dyDescent="0.3">
      <c r="B439"/>
    </row>
    <row r="440" spans="2:2" s="3" customFormat="1" x14ac:dyDescent="0.3">
      <c r="B440"/>
    </row>
    <row r="441" spans="2:2" s="3" customFormat="1" x14ac:dyDescent="0.3">
      <c r="B441"/>
    </row>
    <row r="442" spans="2:2" s="3" customFormat="1" x14ac:dyDescent="0.3">
      <c r="B442"/>
    </row>
    <row r="443" spans="2:2" s="3" customFormat="1" x14ac:dyDescent="0.3">
      <c r="B443"/>
    </row>
    <row r="444" spans="2:2" s="3" customFormat="1" x14ac:dyDescent="0.3">
      <c r="B444"/>
    </row>
    <row r="445" spans="2:2" s="3" customFormat="1" x14ac:dyDescent="0.3">
      <c r="B445"/>
    </row>
    <row r="446" spans="2:2" s="3" customFormat="1" x14ac:dyDescent="0.3">
      <c r="B446"/>
    </row>
    <row r="447" spans="2:2" s="3" customFormat="1" x14ac:dyDescent="0.3">
      <c r="B447"/>
    </row>
    <row r="448" spans="2:2" s="3" customFormat="1" x14ac:dyDescent="0.3">
      <c r="B448"/>
    </row>
    <row r="449" spans="2:2" s="3" customFormat="1" x14ac:dyDescent="0.3">
      <c r="B449"/>
    </row>
    <row r="450" spans="2:2" s="3" customFormat="1" x14ac:dyDescent="0.3">
      <c r="B450"/>
    </row>
    <row r="451" spans="2:2" s="3" customFormat="1" x14ac:dyDescent="0.3">
      <c r="B451"/>
    </row>
    <row r="452" spans="2:2" s="3" customFormat="1" x14ac:dyDescent="0.3">
      <c r="B452"/>
    </row>
    <row r="453" spans="2:2" s="3" customFormat="1" x14ac:dyDescent="0.3">
      <c r="B453"/>
    </row>
    <row r="454" spans="2:2" s="3" customFormat="1" x14ac:dyDescent="0.3">
      <c r="B454"/>
    </row>
    <row r="455" spans="2:2" s="3" customFormat="1" x14ac:dyDescent="0.3">
      <c r="B455"/>
    </row>
    <row r="456" spans="2:2" s="3" customFormat="1" x14ac:dyDescent="0.3">
      <c r="B456"/>
    </row>
    <row r="457" spans="2:2" s="3" customFormat="1" x14ac:dyDescent="0.3">
      <c r="B457"/>
    </row>
    <row r="458" spans="2:2" s="3" customFormat="1" x14ac:dyDescent="0.3">
      <c r="B458"/>
    </row>
    <row r="459" spans="2:2" s="3" customFormat="1" x14ac:dyDescent="0.3">
      <c r="B459"/>
    </row>
    <row r="460" spans="2:2" s="3" customFormat="1" x14ac:dyDescent="0.3">
      <c r="B460"/>
    </row>
    <row r="461" spans="2:2" s="3" customFormat="1" x14ac:dyDescent="0.3">
      <c r="B461"/>
    </row>
    <row r="462" spans="2:2" s="3" customFormat="1" x14ac:dyDescent="0.3">
      <c r="B462"/>
    </row>
    <row r="463" spans="2:2" s="3" customFormat="1" x14ac:dyDescent="0.3">
      <c r="B463"/>
    </row>
    <row r="464" spans="2:2" s="3" customFormat="1" x14ac:dyDescent="0.3">
      <c r="B464"/>
    </row>
    <row r="465" spans="2:2" s="3" customFormat="1" x14ac:dyDescent="0.3">
      <c r="B465"/>
    </row>
    <row r="466" spans="2:2" s="3" customFormat="1" x14ac:dyDescent="0.3">
      <c r="B466"/>
    </row>
    <row r="467" spans="2:2" s="3" customFormat="1" x14ac:dyDescent="0.3">
      <c r="B467"/>
    </row>
    <row r="468" spans="2:2" s="3" customFormat="1" x14ac:dyDescent="0.3">
      <c r="B468"/>
    </row>
    <row r="469" spans="2:2" s="3" customFormat="1" x14ac:dyDescent="0.3">
      <c r="B469"/>
    </row>
    <row r="470" spans="2:2" s="3" customFormat="1" x14ac:dyDescent="0.3">
      <c r="B470"/>
    </row>
    <row r="471" spans="2:2" s="3" customFormat="1" x14ac:dyDescent="0.3">
      <c r="B471"/>
    </row>
    <row r="472" spans="2:2" s="3" customFormat="1" x14ac:dyDescent="0.3">
      <c r="B472"/>
    </row>
    <row r="473" spans="2:2" s="3" customFormat="1" x14ac:dyDescent="0.3">
      <c r="B473"/>
    </row>
    <row r="474" spans="2:2" s="3" customFormat="1" x14ac:dyDescent="0.3">
      <c r="B474"/>
    </row>
    <row r="475" spans="2:2" s="3" customFormat="1" x14ac:dyDescent="0.3">
      <c r="B475"/>
    </row>
    <row r="476" spans="2:2" s="3" customFormat="1" x14ac:dyDescent="0.3">
      <c r="B476"/>
    </row>
    <row r="477" spans="2:2" s="3" customFormat="1" x14ac:dyDescent="0.3">
      <c r="B477"/>
    </row>
    <row r="478" spans="2:2" s="3" customFormat="1" x14ac:dyDescent="0.3">
      <c r="B478"/>
    </row>
    <row r="479" spans="2:2" s="3" customFormat="1" x14ac:dyDescent="0.3">
      <c r="B479"/>
    </row>
    <row r="480" spans="2:2" s="3" customFormat="1" x14ac:dyDescent="0.3">
      <c r="B480"/>
    </row>
    <row r="481" spans="2:2" s="3" customFormat="1" x14ac:dyDescent="0.3">
      <c r="B481"/>
    </row>
    <row r="482" spans="2:2" s="3" customFormat="1" x14ac:dyDescent="0.3">
      <c r="B482"/>
    </row>
    <row r="483" spans="2:2" s="3" customFormat="1" x14ac:dyDescent="0.3">
      <c r="B483"/>
    </row>
    <row r="484" spans="2:2" s="3" customFormat="1" x14ac:dyDescent="0.3">
      <c r="B484"/>
    </row>
    <row r="485" spans="2:2" s="3" customFormat="1" x14ac:dyDescent="0.3">
      <c r="B485"/>
    </row>
    <row r="486" spans="2:2" s="3" customFormat="1" x14ac:dyDescent="0.3">
      <c r="B486"/>
    </row>
    <row r="487" spans="2:2" s="3" customFormat="1" x14ac:dyDescent="0.3">
      <c r="B487"/>
    </row>
    <row r="488" spans="2:2" s="3" customFormat="1" x14ac:dyDescent="0.3">
      <c r="B488"/>
    </row>
    <row r="489" spans="2:2" s="3" customFormat="1" x14ac:dyDescent="0.3">
      <c r="B489"/>
    </row>
    <row r="490" spans="2:2" s="3" customFormat="1" x14ac:dyDescent="0.3">
      <c r="B490"/>
    </row>
    <row r="491" spans="2:2" s="3" customFormat="1" x14ac:dyDescent="0.3">
      <c r="B491"/>
    </row>
    <row r="492" spans="2:2" s="3" customFormat="1" x14ac:dyDescent="0.3">
      <c r="B492"/>
    </row>
    <row r="493" spans="2:2" s="3" customFormat="1" x14ac:dyDescent="0.3">
      <c r="B493"/>
    </row>
    <row r="494" spans="2:2" s="3" customFormat="1" x14ac:dyDescent="0.3">
      <c r="B494"/>
    </row>
    <row r="495" spans="2:2" s="3" customFormat="1" x14ac:dyDescent="0.3">
      <c r="B495"/>
    </row>
    <row r="496" spans="2:2" s="3" customFormat="1" x14ac:dyDescent="0.3">
      <c r="B496"/>
    </row>
    <row r="497" spans="2:19" s="3" customFormat="1" x14ac:dyDescent="0.3">
      <c r="B497"/>
    </row>
    <row r="498" spans="2:19" s="3" customFormat="1" x14ac:dyDescent="0.3">
      <c r="B498"/>
    </row>
    <row r="499" spans="2:19" s="3" customFormat="1" x14ac:dyDescent="0.3">
      <c r="B499"/>
    </row>
    <row r="500" spans="2:19" s="3" customFormat="1" x14ac:dyDescent="0.3">
      <c r="B500"/>
    </row>
    <row r="501" spans="2:19" s="3" customFormat="1" x14ac:dyDescent="0.3">
      <c r="B501"/>
    </row>
    <row r="502" spans="2:19" s="3" customFormat="1" x14ac:dyDescent="0.3">
      <c r="B502"/>
    </row>
    <row r="503" spans="2:19" s="3" customFormat="1" x14ac:dyDescent="0.3">
      <c r="B503"/>
    </row>
    <row r="504" spans="2:19" s="3" customFormat="1" x14ac:dyDescent="0.3">
      <c r="B504"/>
    </row>
    <row r="505" spans="2:19" s="3" customFormat="1" x14ac:dyDescent="0.3">
      <c r="B505"/>
    </row>
    <row r="506" spans="2:19" s="3" customFormat="1" x14ac:dyDescent="0.3">
      <c r="B506"/>
    </row>
    <row r="507" spans="2:19" s="3" customFormat="1" x14ac:dyDescent="0.3">
      <c r="B507"/>
      <c r="Q507"/>
      <c r="S507"/>
    </row>
    <row r="508" spans="2:19" s="3" customFormat="1" x14ac:dyDescent="0.3">
      <c r="B508"/>
      <c r="Q508"/>
      <c r="S508"/>
    </row>
    <row r="509" spans="2:19" s="3" customFormat="1" x14ac:dyDescent="0.3">
      <c r="B509"/>
      <c r="Q509"/>
      <c r="S509"/>
    </row>
    <row r="510" spans="2:19" s="3" customFormat="1" x14ac:dyDescent="0.3">
      <c r="B510"/>
      <c r="Q510"/>
      <c r="S510"/>
    </row>
    <row r="511" spans="2:19" s="3" customFormat="1" x14ac:dyDescent="0.3">
      <c r="B511"/>
      <c r="Q511"/>
      <c r="S511"/>
    </row>
    <row r="512" spans="2:19" s="3" customFormat="1" x14ac:dyDescent="0.3">
      <c r="B512"/>
      <c r="Q512"/>
      <c r="S512"/>
    </row>
    <row r="513" spans="2:19" s="3" customFormat="1" x14ac:dyDescent="0.3">
      <c r="B513"/>
      <c r="Q513"/>
      <c r="S513"/>
    </row>
    <row r="514" spans="2:19" s="3" customFormat="1" x14ac:dyDescent="0.3">
      <c r="B514"/>
      <c r="Q514"/>
      <c r="S514"/>
    </row>
    <row r="515" spans="2:19" s="3" customFormat="1" x14ac:dyDescent="0.3">
      <c r="B515"/>
      <c r="Q515"/>
      <c r="S515"/>
    </row>
    <row r="516" spans="2:19" s="3" customFormat="1" x14ac:dyDescent="0.3">
      <c r="B516"/>
      <c r="Q516"/>
      <c r="S516"/>
    </row>
    <row r="517" spans="2:19" s="3" customFormat="1" x14ac:dyDescent="0.3">
      <c r="B517"/>
      <c r="Q517"/>
      <c r="S517"/>
    </row>
    <row r="518" spans="2:19" s="3" customFormat="1" x14ac:dyDescent="0.3">
      <c r="B518"/>
      <c r="Q518"/>
      <c r="S518"/>
    </row>
    <row r="519" spans="2:19" s="3" customFormat="1" x14ac:dyDescent="0.3">
      <c r="B519"/>
      <c r="Q519"/>
      <c r="S519"/>
    </row>
    <row r="520" spans="2:19" s="3" customFormat="1" x14ac:dyDescent="0.3">
      <c r="B520"/>
      <c r="Q520"/>
      <c r="S520"/>
    </row>
    <row r="521" spans="2:19" s="3" customFormat="1" x14ac:dyDescent="0.3">
      <c r="B521"/>
      <c r="Q521"/>
      <c r="S521"/>
    </row>
    <row r="522" spans="2:19" s="3" customFormat="1" x14ac:dyDescent="0.3">
      <c r="B522"/>
      <c r="Q522"/>
      <c r="S522"/>
    </row>
    <row r="523" spans="2:19" s="3" customFormat="1" x14ac:dyDescent="0.3">
      <c r="B523"/>
      <c r="Q523"/>
      <c r="S523"/>
    </row>
    <row r="524" spans="2:19" s="3" customFormat="1" x14ac:dyDescent="0.3">
      <c r="B524"/>
      <c r="Q524"/>
      <c r="S524"/>
    </row>
    <row r="525" spans="2:19" s="3" customFormat="1" x14ac:dyDescent="0.3">
      <c r="B525"/>
      <c r="Q525"/>
      <c r="S525"/>
    </row>
    <row r="526" spans="2:19" s="3" customFormat="1" x14ac:dyDescent="0.3">
      <c r="B526"/>
      <c r="Q526"/>
      <c r="S526"/>
    </row>
    <row r="527" spans="2:19" s="3" customFormat="1" x14ac:dyDescent="0.3">
      <c r="B527"/>
      <c r="Q527"/>
      <c r="S527"/>
    </row>
    <row r="528" spans="2:19" s="3" customFormat="1" x14ac:dyDescent="0.3">
      <c r="B528"/>
      <c r="Q528"/>
      <c r="S528"/>
    </row>
    <row r="529" spans="2:19" s="3" customFormat="1" x14ac:dyDescent="0.3">
      <c r="B529"/>
      <c r="Q529"/>
      <c r="S529"/>
    </row>
    <row r="530" spans="2:19" s="3" customFormat="1" x14ac:dyDescent="0.3">
      <c r="B530"/>
      <c r="Q530"/>
      <c r="S530"/>
    </row>
    <row r="531" spans="2:19" s="3" customFormat="1" x14ac:dyDescent="0.3">
      <c r="B531"/>
      <c r="Q531"/>
      <c r="S531"/>
    </row>
    <row r="532" spans="2:19" s="3" customFormat="1" x14ac:dyDescent="0.3">
      <c r="B532"/>
      <c r="Q532"/>
      <c r="S532"/>
    </row>
    <row r="533" spans="2:19" s="3" customFormat="1" x14ac:dyDescent="0.3">
      <c r="B533"/>
      <c r="Q533"/>
      <c r="S533"/>
    </row>
    <row r="534" spans="2:19" s="3" customFormat="1" x14ac:dyDescent="0.3">
      <c r="B534"/>
      <c r="Q534"/>
      <c r="S534"/>
    </row>
    <row r="535" spans="2:19" s="3" customFormat="1" x14ac:dyDescent="0.3">
      <c r="B535"/>
      <c r="Q535"/>
      <c r="S535"/>
    </row>
    <row r="536" spans="2:19" s="3" customFormat="1" x14ac:dyDescent="0.3">
      <c r="B536"/>
      <c r="Q536"/>
      <c r="S536"/>
    </row>
    <row r="537" spans="2:19" s="3" customFormat="1" x14ac:dyDescent="0.3">
      <c r="B537"/>
      <c r="Q537"/>
      <c r="S537"/>
    </row>
    <row r="538" spans="2:19" s="3" customFormat="1" x14ac:dyDescent="0.3">
      <c r="B538"/>
      <c r="Q538"/>
      <c r="S538"/>
    </row>
    <row r="539" spans="2:19" s="3" customFormat="1" x14ac:dyDescent="0.3">
      <c r="B539"/>
      <c r="Q539"/>
      <c r="S539"/>
    </row>
    <row r="540" spans="2:19" s="3" customFormat="1" x14ac:dyDescent="0.3">
      <c r="B540"/>
      <c r="Q540"/>
      <c r="S540"/>
    </row>
    <row r="541" spans="2:19" s="3" customFormat="1" x14ac:dyDescent="0.3">
      <c r="B541"/>
      <c r="Q541"/>
      <c r="S541"/>
    </row>
    <row r="542" spans="2:19" s="3" customFormat="1" x14ac:dyDescent="0.3">
      <c r="B542"/>
      <c r="Q542"/>
      <c r="S542"/>
    </row>
    <row r="543" spans="2:19" s="3" customFormat="1" x14ac:dyDescent="0.3">
      <c r="B543"/>
      <c r="Q543"/>
      <c r="S543"/>
    </row>
    <row r="544" spans="2:19" s="3" customFormat="1" x14ac:dyDescent="0.3">
      <c r="B544"/>
      <c r="Q544"/>
      <c r="S544"/>
    </row>
    <row r="545" spans="2:19" s="3" customFormat="1" x14ac:dyDescent="0.3">
      <c r="B545"/>
      <c r="Q545"/>
      <c r="S545"/>
    </row>
    <row r="546" spans="2:19" s="3" customFormat="1" x14ac:dyDescent="0.3">
      <c r="B546"/>
      <c r="Q546"/>
      <c r="S546"/>
    </row>
    <row r="547" spans="2:19" s="3" customFormat="1" x14ac:dyDescent="0.3">
      <c r="B547"/>
      <c r="Q547"/>
      <c r="S547"/>
    </row>
    <row r="548" spans="2:19" s="3" customFormat="1" x14ac:dyDescent="0.3">
      <c r="B548"/>
      <c r="Q548"/>
      <c r="S548"/>
    </row>
    <row r="549" spans="2:19" s="3" customFormat="1" x14ac:dyDescent="0.3">
      <c r="B549"/>
      <c r="Q549"/>
      <c r="S549"/>
    </row>
    <row r="550" spans="2:19" s="3" customFormat="1" x14ac:dyDescent="0.3">
      <c r="B550"/>
      <c r="Q550"/>
      <c r="S550"/>
    </row>
    <row r="551" spans="2:19" s="3" customFormat="1" x14ac:dyDescent="0.3">
      <c r="B551"/>
      <c r="Q551"/>
      <c r="S551"/>
    </row>
    <row r="552" spans="2:19" s="3" customFormat="1" x14ac:dyDescent="0.3">
      <c r="B552"/>
      <c r="Q552"/>
      <c r="S552"/>
    </row>
    <row r="553" spans="2:19" s="3" customFormat="1" x14ac:dyDescent="0.3">
      <c r="B553"/>
      <c r="Q553"/>
      <c r="S553"/>
    </row>
    <row r="554" spans="2:19" s="3" customFormat="1" x14ac:dyDescent="0.3">
      <c r="B554"/>
      <c r="Q554"/>
      <c r="S554"/>
    </row>
    <row r="555" spans="2:19" s="3" customFormat="1" x14ac:dyDescent="0.3">
      <c r="B555"/>
      <c r="Q555"/>
      <c r="S555"/>
    </row>
    <row r="556" spans="2:19" s="3" customFormat="1" x14ac:dyDescent="0.3">
      <c r="B556"/>
      <c r="Q556"/>
      <c r="S556"/>
    </row>
    <row r="557" spans="2:19" s="3" customFormat="1" x14ac:dyDescent="0.3">
      <c r="B557"/>
      <c r="Q557"/>
      <c r="S557"/>
    </row>
    <row r="558" spans="2:19" s="3" customFormat="1" x14ac:dyDescent="0.3">
      <c r="B558"/>
      <c r="Q558"/>
      <c r="S558"/>
    </row>
    <row r="559" spans="2:19" s="3" customFormat="1" x14ac:dyDescent="0.3">
      <c r="B559"/>
      <c r="Q559"/>
      <c r="S559"/>
    </row>
    <row r="560" spans="2:19" s="3" customFormat="1" x14ac:dyDescent="0.3">
      <c r="B560"/>
      <c r="Q560"/>
      <c r="S560"/>
    </row>
    <row r="561" spans="2:19" s="3" customFormat="1" x14ac:dyDescent="0.3">
      <c r="B561"/>
      <c r="Q561"/>
      <c r="S561"/>
    </row>
    <row r="562" spans="2:19" s="3" customFormat="1" x14ac:dyDescent="0.3">
      <c r="B562"/>
      <c r="Q562"/>
      <c r="S562"/>
    </row>
    <row r="563" spans="2:19" s="3" customFormat="1" x14ac:dyDescent="0.3">
      <c r="B563"/>
      <c r="Q563"/>
      <c r="S563"/>
    </row>
    <row r="564" spans="2:19" s="3" customFormat="1" x14ac:dyDescent="0.3">
      <c r="B564"/>
      <c r="Q564"/>
      <c r="S564"/>
    </row>
    <row r="565" spans="2:19" s="3" customFormat="1" x14ac:dyDescent="0.3">
      <c r="B565"/>
      <c r="Q565"/>
      <c r="S565"/>
    </row>
    <row r="566" spans="2:19" s="3" customFormat="1" x14ac:dyDescent="0.3">
      <c r="B566"/>
      <c r="Q566"/>
      <c r="S566"/>
    </row>
    <row r="567" spans="2:19" s="3" customFormat="1" x14ac:dyDescent="0.3">
      <c r="B567"/>
      <c r="Q567"/>
      <c r="S567"/>
    </row>
    <row r="568" spans="2:19" s="3" customFormat="1" x14ac:dyDescent="0.3">
      <c r="B568"/>
      <c r="Q568"/>
      <c r="S568"/>
    </row>
    <row r="569" spans="2:19" s="3" customFormat="1" x14ac:dyDescent="0.3">
      <c r="B569"/>
      <c r="Q569"/>
      <c r="S569"/>
    </row>
    <row r="570" spans="2:19" s="3" customFormat="1" x14ac:dyDescent="0.3">
      <c r="B570"/>
      <c r="Q570"/>
      <c r="S570"/>
    </row>
    <row r="571" spans="2:19" s="3" customFormat="1" x14ac:dyDescent="0.3">
      <c r="B571"/>
      <c r="Q571"/>
      <c r="S571"/>
    </row>
    <row r="572" spans="2:19" s="3" customFormat="1" x14ac:dyDescent="0.3">
      <c r="B572"/>
      <c r="Q572"/>
      <c r="S572"/>
    </row>
    <row r="573" spans="2:19" s="3" customFormat="1" x14ac:dyDescent="0.3">
      <c r="B573"/>
      <c r="Q573"/>
      <c r="S573"/>
    </row>
    <row r="574" spans="2:19" s="3" customFormat="1" x14ac:dyDescent="0.3">
      <c r="B574"/>
      <c r="Q574"/>
      <c r="S574"/>
    </row>
    <row r="575" spans="2:19" s="3" customFormat="1" x14ac:dyDescent="0.3">
      <c r="B575"/>
      <c r="Q575"/>
      <c r="S575"/>
    </row>
    <row r="576" spans="2:19" s="3" customFormat="1" x14ac:dyDescent="0.3">
      <c r="B576"/>
      <c r="Q576"/>
      <c r="S576"/>
    </row>
    <row r="577" spans="2:19" s="3" customFormat="1" x14ac:dyDescent="0.3">
      <c r="B577"/>
      <c r="Q577"/>
      <c r="S577"/>
    </row>
    <row r="578" spans="2:19" s="3" customFormat="1" x14ac:dyDescent="0.3">
      <c r="B578"/>
      <c r="Q578"/>
      <c r="S578"/>
    </row>
    <row r="579" spans="2:19" s="3" customFormat="1" x14ac:dyDescent="0.3">
      <c r="B579"/>
      <c r="Q579"/>
      <c r="S579"/>
    </row>
    <row r="580" spans="2:19" s="3" customFormat="1" x14ac:dyDescent="0.3">
      <c r="B580"/>
      <c r="Q580"/>
      <c r="S580"/>
    </row>
    <row r="581" spans="2:19" s="3" customFormat="1" x14ac:dyDescent="0.3">
      <c r="B581"/>
      <c r="Q581"/>
      <c r="S581"/>
    </row>
    <row r="582" spans="2:19" s="3" customFormat="1" x14ac:dyDescent="0.3">
      <c r="B582"/>
      <c r="Q582"/>
      <c r="S582"/>
    </row>
    <row r="583" spans="2:19" s="3" customFormat="1" x14ac:dyDescent="0.3">
      <c r="B583"/>
      <c r="Q583"/>
      <c r="S583"/>
    </row>
    <row r="584" spans="2:19" s="3" customFormat="1" x14ac:dyDescent="0.3">
      <c r="B584"/>
      <c r="Q584"/>
      <c r="S584"/>
    </row>
    <row r="585" spans="2:19" s="3" customFormat="1" x14ac:dyDescent="0.3">
      <c r="B585"/>
      <c r="Q585"/>
      <c r="S585"/>
    </row>
    <row r="586" spans="2:19" s="3" customFormat="1" x14ac:dyDescent="0.3">
      <c r="B586"/>
      <c r="Q586"/>
      <c r="S586"/>
    </row>
    <row r="587" spans="2:19" s="3" customFormat="1" x14ac:dyDescent="0.3">
      <c r="B587"/>
      <c r="Q587"/>
      <c r="S587"/>
    </row>
    <row r="588" spans="2:19" s="3" customFormat="1" x14ac:dyDescent="0.3">
      <c r="B588"/>
      <c r="Q588"/>
      <c r="S588"/>
    </row>
    <row r="589" spans="2:19" s="3" customFormat="1" x14ac:dyDescent="0.3">
      <c r="B589"/>
      <c r="Q589"/>
      <c r="S589"/>
    </row>
    <row r="590" spans="2:19" s="3" customFormat="1" x14ac:dyDescent="0.3">
      <c r="B590"/>
      <c r="Q590"/>
      <c r="S590"/>
    </row>
    <row r="591" spans="2:19" s="3" customFormat="1" x14ac:dyDescent="0.3">
      <c r="B591"/>
      <c r="Q591"/>
      <c r="S591"/>
    </row>
    <row r="592" spans="2:19" s="3" customFormat="1" x14ac:dyDescent="0.3">
      <c r="B592"/>
      <c r="Q592"/>
      <c r="S592"/>
    </row>
    <row r="593" spans="2:19" s="3" customFormat="1" x14ac:dyDescent="0.3">
      <c r="B593"/>
      <c r="Q593"/>
      <c r="S593"/>
    </row>
    <row r="594" spans="2:19" s="3" customFormat="1" x14ac:dyDescent="0.3">
      <c r="B594"/>
      <c r="Q594"/>
      <c r="S594"/>
    </row>
    <row r="595" spans="2:19" s="3" customFormat="1" x14ac:dyDescent="0.3">
      <c r="B595"/>
      <c r="Q595"/>
      <c r="S595"/>
    </row>
    <row r="596" spans="2:19" s="3" customFormat="1" x14ac:dyDescent="0.3">
      <c r="B596"/>
      <c r="Q596"/>
      <c r="S596"/>
    </row>
    <row r="597" spans="2:19" s="3" customFormat="1" x14ac:dyDescent="0.3">
      <c r="B597"/>
      <c r="Q597"/>
      <c r="S597"/>
    </row>
    <row r="598" spans="2:19" s="3" customFormat="1" x14ac:dyDescent="0.3">
      <c r="B598"/>
      <c r="Q598"/>
      <c r="S598"/>
    </row>
    <row r="599" spans="2:19" s="3" customFormat="1" x14ac:dyDescent="0.3">
      <c r="B599"/>
      <c r="Q599"/>
      <c r="S599"/>
    </row>
    <row r="600" spans="2:19" s="3" customFormat="1" x14ac:dyDescent="0.3">
      <c r="B600"/>
      <c r="Q600"/>
      <c r="S600"/>
    </row>
    <row r="601" spans="2:19" s="3" customFormat="1" x14ac:dyDescent="0.3">
      <c r="B601"/>
      <c r="Q601"/>
      <c r="S601"/>
    </row>
    <row r="602" spans="2:19" s="3" customFormat="1" x14ac:dyDescent="0.3">
      <c r="B602"/>
      <c r="Q602"/>
      <c r="S602"/>
    </row>
    <row r="603" spans="2:19" s="3" customFormat="1" x14ac:dyDescent="0.3">
      <c r="B603"/>
      <c r="Q603"/>
      <c r="S603"/>
    </row>
    <row r="604" spans="2:19" s="3" customFormat="1" x14ac:dyDescent="0.3">
      <c r="B604"/>
      <c r="Q604"/>
      <c r="S604"/>
    </row>
    <row r="605" spans="2:19" s="3" customFormat="1" x14ac:dyDescent="0.3">
      <c r="B605"/>
      <c r="Q605"/>
      <c r="S605"/>
    </row>
    <row r="606" spans="2:19" s="3" customFormat="1" x14ac:dyDescent="0.3">
      <c r="B606"/>
      <c r="Q606"/>
      <c r="S606"/>
    </row>
    <row r="607" spans="2:19" s="3" customFormat="1" x14ac:dyDescent="0.3">
      <c r="B607"/>
      <c r="Q607"/>
      <c r="S607"/>
    </row>
    <row r="608" spans="2:19" s="3" customFormat="1" x14ac:dyDescent="0.3">
      <c r="B608"/>
      <c r="Q608"/>
      <c r="S608"/>
    </row>
    <row r="609" spans="2:19" s="3" customFormat="1" x14ac:dyDescent="0.3">
      <c r="B609"/>
      <c r="Q609"/>
      <c r="S609"/>
    </row>
    <row r="610" spans="2:19" s="3" customFormat="1" x14ac:dyDescent="0.3">
      <c r="B610"/>
      <c r="Q610"/>
      <c r="S610"/>
    </row>
    <row r="611" spans="2:19" s="3" customFormat="1" x14ac:dyDescent="0.3">
      <c r="B611"/>
      <c r="Q611"/>
      <c r="S611"/>
    </row>
    <row r="612" spans="2:19" s="3" customFormat="1" x14ac:dyDescent="0.3">
      <c r="B612"/>
      <c r="Q612"/>
      <c r="S612"/>
    </row>
    <row r="613" spans="2:19" s="3" customFormat="1" x14ac:dyDescent="0.3">
      <c r="B613"/>
      <c r="Q613"/>
      <c r="S613"/>
    </row>
    <row r="614" spans="2:19" s="3" customFormat="1" x14ac:dyDescent="0.3">
      <c r="B614"/>
      <c r="Q614"/>
      <c r="S614"/>
    </row>
    <row r="615" spans="2:19" s="3" customFormat="1" x14ac:dyDescent="0.3">
      <c r="B615"/>
      <c r="Q615"/>
      <c r="S615"/>
    </row>
    <row r="616" spans="2:19" s="3" customFormat="1" x14ac:dyDescent="0.3">
      <c r="B616"/>
      <c r="Q616"/>
      <c r="S616"/>
    </row>
    <row r="617" spans="2:19" s="3" customFormat="1" x14ac:dyDescent="0.3">
      <c r="B617"/>
      <c r="Q617"/>
      <c r="S617"/>
    </row>
    <row r="618" spans="2:19" s="3" customFormat="1" x14ac:dyDescent="0.3">
      <c r="B618"/>
      <c r="Q618"/>
      <c r="S618"/>
    </row>
    <row r="619" spans="2:19" s="3" customFormat="1" x14ac:dyDescent="0.3">
      <c r="B619"/>
      <c r="Q619"/>
      <c r="S619"/>
    </row>
    <row r="620" spans="2:19" s="3" customFormat="1" x14ac:dyDescent="0.3">
      <c r="B620"/>
      <c r="Q620"/>
      <c r="S620"/>
    </row>
    <row r="621" spans="2:19" s="3" customFormat="1" x14ac:dyDescent="0.3">
      <c r="B621"/>
      <c r="Q621"/>
      <c r="S621"/>
    </row>
    <row r="622" spans="2:19" s="3" customFormat="1" x14ac:dyDescent="0.3">
      <c r="B622"/>
      <c r="Q622"/>
      <c r="S622"/>
    </row>
    <row r="623" spans="2:19" s="3" customFormat="1" x14ac:dyDescent="0.3">
      <c r="B623"/>
      <c r="Q623"/>
      <c r="S623"/>
    </row>
    <row r="624" spans="2:19" s="3" customFormat="1" x14ac:dyDescent="0.3">
      <c r="B624"/>
      <c r="Q624"/>
      <c r="S624"/>
    </row>
    <row r="625" spans="2:19" s="3" customFormat="1" x14ac:dyDescent="0.3">
      <c r="B625"/>
      <c r="Q625"/>
      <c r="S625"/>
    </row>
    <row r="626" spans="2:19" s="3" customFormat="1" x14ac:dyDescent="0.3">
      <c r="B626"/>
      <c r="Q626"/>
      <c r="S626"/>
    </row>
    <row r="627" spans="2:19" s="3" customFormat="1" x14ac:dyDescent="0.3">
      <c r="B627"/>
      <c r="Q627"/>
      <c r="S627"/>
    </row>
    <row r="628" spans="2:19" s="3" customFormat="1" x14ac:dyDescent="0.3">
      <c r="B628"/>
      <c r="Q628"/>
      <c r="S628"/>
    </row>
    <row r="629" spans="2:19" s="3" customFormat="1" x14ac:dyDescent="0.3">
      <c r="B629"/>
      <c r="Q629"/>
      <c r="S629"/>
    </row>
    <row r="630" spans="2:19" s="3" customFormat="1" x14ac:dyDescent="0.3">
      <c r="B630"/>
      <c r="Q630"/>
      <c r="S630"/>
    </row>
    <row r="631" spans="2:19" s="3" customFormat="1" x14ac:dyDescent="0.3">
      <c r="B631"/>
      <c r="Q631"/>
      <c r="S631"/>
    </row>
    <row r="632" spans="2:19" s="3" customFormat="1" x14ac:dyDescent="0.3">
      <c r="B632"/>
      <c r="Q632"/>
      <c r="S632"/>
    </row>
    <row r="633" spans="2:19" s="3" customFormat="1" x14ac:dyDescent="0.3">
      <c r="B633"/>
      <c r="Q633"/>
      <c r="S633"/>
    </row>
    <row r="634" spans="2:19" s="3" customFormat="1" x14ac:dyDescent="0.3">
      <c r="B634"/>
      <c r="Q634"/>
      <c r="S634"/>
    </row>
    <row r="635" spans="2:19" s="3" customFormat="1" x14ac:dyDescent="0.3">
      <c r="B635"/>
      <c r="Q635"/>
      <c r="S635"/>
    </row>
    <row r="636" spans="2:19" s="3" customFormat="1" x14ac:dyDescent="0.3">
      <c r="B636"/>
      <c r="Q636"/>
      <c r="S636"/>
    </row>
    <row r="637" spans="2:19" s="3" customFormat="1" x14ac:dyDescent="0.3">
      <c r="B637"/>
      <c r="Q637"/>
      <c r="S637"/>
    </row>
    <row r="638" spans="2:19" s="3" customFormat="1" x14ac:dyDescent="0.3">
      <c r="B638"/>
      <c r="Q638"/>
      <c r="S638"/>
    </row>
    <row r="639" spans="2:19" s="3" customFormat="1" x14ac:dyDescent="0.3">
      <c r="B639"/>
      <c r="Q639"/>
      <c r="S639"/>
    </row>
    <row r="640" spans="2:19" s="3" customFormat="1" x14ac:dyDescent="0.3">
      <c r="B640"/>
      <c r="Q640"/>
      <c r="S640"/>
    </row>
    <row r="641" spans="2:19" s="3" customFormat="1" x14ac:dyDescent="0.3">
      <c r="B641"/>
      <c r="Q641"/>
      <c r="S641"/>
    </row>
    <row r="642" spans="2:19" s="3" customFormat="1" x14ac:dyDescent="0.3">
      <c r="B642"/>
      <c r="Q642"/>
      <c r="S642"/>
    </row>
    <row r="643" spans="2:19" s="3" customFormat="1" x14ac:dyDescent="0.3">
      <c r="B643"/>
      <c r="Q643"/>
      <c r="S643"/>
    </row>
    <row r="644" spans="2:19" s="3" customFormat="1" x14ac:dyDescent="0.3">
      <c r="B644"/>
      <c r="Q644"/>
      <c r="S644"/>
    </row>
    <row r="645" spans="2:19" s="3" customFormat="1" x14ac:dyDescent="0.3">
      <c r="B645"/>
      <c r="Q645"/>
      <c r="S645"/>
    </row>
    <row r="646" spans="2:19" s="3" customFormat="1" x14ac:dyDescent="0.3">
      <c r="B646"/>
      <c r="Q646"/>
      <c r="S646"/>
    </row>
    <row r="647" spans="2:19" s="3" customFormat="1" x14ac:dyDescent="0.3">
      <c r="B647"/>
      <c r="Q647"/>
      <c r="S647"/>
    </row>
    <row r="648" spans="2:19" s="3" customFormat="1" x14ac:dyDescent="0.3">
      <c r="B648"/>
      <c r="Q648"/>
      <c r="S648"/>
    </row>
    <row r="649" spans="2:19" s="3" customFormat="1" x14ac:dyDescent="0.3">
      <c r="B649"/>
      <c r="Q649"/>
      <c r="S649"/>
    </row>
    <row r="650" spans="2:19" s="3" customFormat="1" x14ac:dyDescent="0.3">
      <c r="B650"/>
      <c r="Q650"/>
      <c r="S650"/>
    </row>
    <row r="651" spans="2:19" s="3" customFormat="1" x14ac:dyDescent="0.3">
      <c r="B651"/>
      <c r="Q651"/>
      <c r="S651"/>
    </row>
    <row r="652" spans="2:19" s="3" customFormat="1" x14ac:dyDescent="0.3">
      <c r="B652"/>
      <c r="Q652"/>
      <c r="S652"/>
    </row>
    <row r="653" spans="2:19" s="3" customFormat="1" x14ac:dyDescent="0.3">
      <c r="B653"/>
      <c r="Q653"/>
      <c r="S653"/>
    </row>
    <row r="654" spans="2:19" s="3" customFormat="1" x14ac:dyDescent="0.3">
      <c r="B654"/>
      <c r="Q654"/>
      <c r="S654"/>
    </row>
    <row r="655" spans="2:19" s="3" customFormat="1" x14ac:dyDescent="0.3">
      <c r="B655"/>
      <c r="Q655"/>
      <c r="S655"/>
    </row>
    <row r="656" spans="2:19" s="3" customFormat="1" x14ac:dyDescent="0.3">
      <c r="B656"/>
      <c r="Q656"/>
      <c r="S656"/>
    </row>
    <row r="657" spans="2:19" s="3" customFormat="1" x14ac:dyDescent="0.3">
      <c r="B657"/>
      <c r="Q657"/>
      <c r="S657"/>
    </row>
    <row r="658" spans="2:19" s="3" customFormat="1" x14ac:dyDescent="0.3">
      <c r="B658"/>
      <c r="Q658"/>
      <c r="S658"/>
    </row>
    <row r="659" spans="2:19" s="3" customFormat="1" x14ac:dyDescent="0.3">
      <c r="B659"/>
      <c r="Q659"/>
      <c r="S659"/>
    </row>
    <row r="660" spans="2:19" s="3" customFormat="1" x14ac:dyDescent="0.3">
      <c r="B660"/>
      <c r="Q660"/>
      <c r="S660"/>
    </row>
    <row r="661" spans="2:19" s="3" customFormat="1" x14ac:dyDescent="0.3">
      <c r="B661"/>
      <c r="Q661"/>
      <c r="S661"/>
    </row>
    <row r="662" spans="2:19" s="3" customFormat="1" x14ac:dyDescent="0.3">
      <c r="B662"/>
      <c r="Q662"/>
      <c r="S662"/>
    </row>
    <row r="663" spans="2:19" s="3" customFormat="1" x14ac:dyDescent="0.3">
      <c r="B663"/>
      <c r="Q663"/>
      <c r="S663"/>
    </row>
    <row r="664" spans="2:19" s="3" customFormat="1" x14ac:dyDescent="0.3">
      <c r="B664"/>
      <c r="Q664"/>
      <c r="S664"/>
    </row>
    <row r="665" spans="2:19" s="3" customFormat="1" x14ac:dyDescent="0.3">
      <c r="B665"/>
      <c r="Q665"/>
      <c r="S665"/>
    </row>
    <row r="666" spans="2:19" s="3" customFormat="1" x14ac:dyDescent="0.3">
      <c r="B666"/>
      <c r="Q666"/>
      <c r="S666"/>
    </row>
    <row r="667" spans="2:19" s="3" customFormat="1" x14ac:dyDescent="0.3">
      <c r="B667"/>
      <c r="Q667"/>
      <c r="S667"/>
    </row>
    <row r="668" spans="2:19" s="3" customFormat="1" x14ac:dyDescent="0.3">
      <c r="B668"/>
      <c r="Q668"/>
      <c r="S668"/>
    </row>
    <row r="669" spans="2:19" s="3" customFormat="1" x14ac:dyDescent="0.3">
      <c r="B669"/>
      <c r="Q669"/>
      <c r="S669"/>
    </row>
    <row r="670" spans="2:19" s="3" customFormat="1" x14ac:dyDescent="0.3">
      <c r="B670"/>
      <c r="Q670"/>
      <c r="S670"/>
    </row>
    <row r="671" spans="2:19" s="3" customFormat="1" x14ac:dyDescent="0.3">
      <c r="B671"/>
      <c r="Q671"/>
      <c r="S671"/>
    </row>
    <row r="672" spans="2:19" s="3" customFormat="1" x14ac:dyDescent="0.3">
      <c r="B672"/>
      <c r="Q672"/>
      <c r="S672"/>
    </row>
    <row r="673" spans="2:19" s="3" customFormat="1" x14ac:dyDescent="0.3">
      <c r="B673"/>
      <c r="Q673"/>
      <c r="S673"/>
    </row>
    <row r="674" spans="2:19" s="3" customFormat="1" x14ac:dyDescent="0.3">
      <c r="B674"/>
      <c r="Q674"/>
      <c r="S674"/>
    </row>
    <row r="675" spans="2:19" s="3" customFormat="1" x14ac:dyDescent="0.3">
      <c r="B675"/>
      <c r="Q675"/>
      <c r="S675"/>
    </row>
    <row r="676" spans="2:19" s="3" customFormat="1" x14ac:dyDescent="0.3">
      <c r="B676"/>
      <c r="Q676"/>
      <c r="S676"/>
    </row>
    <row r="677" spans="2:19" s="3" customFormat="1" x14ac:dyDescent="0.3">
      <c r="B677"/>
      <c r="Q677"/>
      <c r="S677"/>
    </row>
    <row r="678" spans="2:19" s="3" customFormat="1" x14ac:dyDescent="0.3">
      <c r="B678"/>
      <c r="Q678"/>
      <c r="S678"/>
    </row>
    <row r="679" spans="2:19" s="3" customFormat="1" x14ac:dyDescent="0.3">
      <c r="B679"/>
      <c r="Q679"/>
      <c r="S679"/>
    </row>
    <row r="680" spans="2:19" s="3" customFormat="1" x14ac:dyDescent="0.3">
      <c r="B680"/>
      <c r="Q680"/>
      <c r="S680"/>
    </row>
    <row r="681" spans="2:19" s="3" customFormat="1" x14ac:dyDescent="0.3">
      <c r="B681"/>
      <c r="Q681"/>
      <c r="S681"/>
    </row>
    <row r="682" spans="2:19" s="3" customFormat="1" x14ac:dyDescent="0.3">
      <c r="B682"/>
      <c r="Q682"/>
      <c r="S682"/>
    </row>
    <row r="683" spans="2:19" s="3" customFormat="1" x14ac:dyDescent="0.3">
      <c r="B683"/>
      <c r="Q683"/>
      <c r="S683"/>
    </row>
    <row r="684" spans="2:19" s="3" customFormat="1" x14ac:dyDescent="0.3">
      <c r="B684"/>
      <c r="Q684"/>
      <c r="S684"/>
    </row>
    <row r="685" spans="2:19" s="3" customFormat="1" x14ac:dyDescent="0.3">
      <c r="B685"/>
      <c r="Q685"/>
      <c r="S685"/>
    </row>
    <row r="686" spans="2:19" s="3" customFormat="1" x14ac:dyDescent="0.3">
      <c r="B686"/>
      <c r="Q686"/>
      <c r="S686"/>
    </row>
    <row r="687" spans="2:19" s="3" customFormat="1" x14ac:dyDescent="0.3">
      <c r="B687"/>
      <c r="Q687"/>
      <c r="S687"/>
    </row>
    <row r="688" spans="2:19" s="3" customFormat="1" x14ac:dyDescent="0.3">
      <c r="B688"/>
      <c r="Q688"/>
      <c r="S688"/>
    </row>
    <row r="689" spans="2:19" s="3" customFormat="1" x14ac:dyDescent="0.3">
      <c r="B689"/>
      <c r="Q689"/>
      <c r="S689"/>
    </row>
    <row r="690" spans="2:19" s="3" customFormat="1" x14ac:dyDescent="0.3">
      <c r="B690"/>
      <c r="Q690"/>
      <c r="S690"/>
    </row>
    <row r="691" spans="2:19" s="3" customFormat="1" x14ac:dyDescent="0.3">
      <c r="B691"/>
      <c r="Q691"/>
      <c r="S691"/>
    </row>
    <row r="692" spans="2:19" s="3" customFormat="1" x14ac:dyDescent="0.3">
      <c r="B692"/>
      <c r="Q692"/>
      <c r="S692"/>
    </row>
    <row r="693" spans="2:19" s="3" customFormat="1" x14ac:dyDescent="0.3">
      <c r="B693"/>
      <c r="Q693"/>
      <c r="S693"/>
    </row>
    <row r="694" spans="2:19" s="3" customFormat="1" x14ac:dyDescent="0.3">
      <c r="B694"/>
      <c r="Q694"/>
      <c r="S694"/>
    </row>
    <row r="695" spans="2:19" s="3" customFormat="1" x14ac:dyDescent="0.3">
      <c r="B695"/>
      <c r="Q695"/>
      <c r="S695"/>
    </row>
    <row r="696" spans="2:19" s="3" customFormat="1" x14ac:dyDescent="0.3">
      <c r="B696"/>
      <c r="Q696"/>
      <c r="S696"/>
    </row>
    <row r="697" spans="2:19" s="3" customFormat="1" x14ac:dyDescent="0.3">
      <c r="B697"/>
      <c r="Q697"/>
      <c r="S697"/>
    </row>
    <row r="698" spans="2:19" s="3" customFormat="1" x14ac:dyDescent="0.3">
      <c r="B698"/>
      <c r="Q698"/>
      <c r="S698"/>
    </row>
    <row r="699" spans="2:19" s="3" customFormat="1" x14ac:dyDescent="0.3">
      <c r="B699"/>
      <c r="Q699"/>
      <c r="S699"/>
    </row>
    <row r="700" spans="2:19" s="3" customFormat="1" x14ac:dyDescent="0.3">
      <c r="B700"/>
      <c r="Q700"/>
      <c r="S700"/>
    </row>
    <row r="701" spans="2:19" s="3" customFormat="1" x14ac:dyDescent="0.3">
      <c r="B701"/>
      <c r="Q701"/>
      <c r="S701"/>
    </row>
    <row r="702" spans="2:19" s="3" customFormat="1" x14ac:dyDescent="0.3">
      <c r="B702"/>
      <c r="Q702"/>
      <c r="S702"/>
    </row>
    <row r="703" spans="2:19" s="3" customFormat="1" x14ac:dyDescent="0.3">
      <c r="B703"/>
      <c r="Q703"/>
      <c r="S703"/>
    </row>
    <row r="704" spans="2:19" s="3" customFormat="1" x14ac:dyDescent="0.3">
      <c r="B704"/>
      <c r="Q704"/>
      <c r="S704"/>
    </row>
    <row r="705" spans="2:19" s="3" customFormat="1" x14ac:dyDescent="0.3">
      <c r="B705"/>
      <c r="Q705"/>
      <c r="S705"/>
    </row>
    <row r="706" spans="2:19" s="3" customFormat="1" x14ac:dyDescent="0.3">
      <c r="B706"/>
      <c r="Q706"/>
      <c r="S706"/>
    </row>
    <row r="707" spans="2:19" s="3" customFormat="1" x14ac:dyDescent="0.3">
      <c r="B707"/>
      <c r="Q707"/>
      <c r="S707"/>
    </row>
    <row r="708" spans="2:19" s="3" customFormat="1" x14ac:dyDescent="0.3">
      <c r="B708"/>
      <c r="Q708"/>
      <c r="S708"/>
    </row>
    <row r="709" spans="2:19" s="3" customFormat="1" x14ac:dyDescent="0.3">
      <c r="B709"/>
      <c r="Q709"/>
      <c r="S709"/>
    </row>
    <row r="710" spans="2:19" s="3" customFormat="1" x14ac:dyDescent="0.3">
      <c r="B710"/>
      <c r="Q710"/>
      <c r="S710"/>
    </row>
    <row r="711" spans="2:19" s="3" customFormat="1" x14ac:dyDescent="0.3">
      <c r="B711"/>
      <c r="Q711"/>
      <c r="S711"/>
    </row>
    <row r="712" spans="2:19" s="3" customFormat="1" x14ac:dyDescent="0.3">
      <c r="B712"/>
      <c r="Q712"/>
      <c r="S712"/>
    </row>
    <row r="713" spans="2:19" s="3" customFormat="1" x14ac:dyDescent="0.3">
      <c r="B713"/>
      <c r="Q713"/>
      <c r="S713"/>
    </row>
    <row r="714" spans="2:19" s="3" customFormat="1" x14ac:dyDescent="0.3">
      <c r="B714"/>
      <c r="Q714"/>
      <c r="S714"/>
    </row>
    <row r="715" spans="2:19" s="3" customFormat="1" x14ac:dyDescent="0.3">
      <c r="B715"/>
      <c r="Q715"/>
      <c r="S715"/>
    </row>
    <row r="716" spans="2:19" s="3" customFormat="1" x14ac:dyDescent="0.3">
      <c r="B716"/>
      <c r="Q716"/>
      <c r="S716"/>
    </row>
    <row r="717" spans="2:19" s="3" customFormat="1" x14ac:dyDescent="0.3">
      <c r="B717"/>
      <c r="Q717"/>
      <c r="S717"/>
    </row>
    <row r="718" spans="2:19" s="3" customFormat="1" x14ac:dyDescent="0.3">
      <c r="B718"/>
      <c r="Q718"/>
      <c r="S718"/>
    </row>
    <row r="719" spans="2:19" s="3" customFormat="1" x14ac:dyDescent="0.3">
      <c r="B719"/>
      <c r="Q719"/>
      <c r="S719"/>
    </row>
    <row r="720" spans="2:19" s="3" customFormat="1" x14ac:dyDescent="0.3">
      <c r="B720"/>
      <c r="Q720"/>
      <c r="S720"/>
    </row>
    <row r="721" spans="2:19" s="3" customFormat="1" x14ac:dyDescent="0.3">
      <c r="B721"/>
      <c r="Q721"/>
      <c r="S721"/>
    </row>
    <row r="722" spans="2:19" s="3" customFormat="1" x14ac:dyDescent="0.3">
      <c r="B722"/>
      <c r="Q722"/>
      <c r="S722"/>
    </row>
    <row r="723" spans="2:19" s="3" customFormat="1" x14ac:dyDescent="0.3">
      <c r="B723"/>
      <c r="Q723"/>
      <c r="S723"/>
    </row>
    <row r="724" spans="2:19" s="3" customFormat="1" x14ac:dyDescent="0.3">
      <c r="B724"/>
      <c r="Q724"/>
      <c r="S724"/>
    </row>
    <row r="725" spans="2:19" s="3" customFormat="1" x14ac:dyDescent="0.3">
      <c r="B725"/>
      <c r="Q725"/>
      <c r="S725"/>
    </row>
    <row r="726" spans="2:19" s="3" customFormat="1" x14ac:dyDescent="0.3">
      <c r="B726"/>
      <c r="Q726"/>
      <c r="S726"/>
    </row>
    <row r="727" spans="2:19" s="3" customFormat="1" x14ac:dyDescent="0.3">
      <c r="B727"/>
      <c r="Q727"/>
      <c r="S727"/>
    </row>
    <row r="728" spans="2:19" s="3" customFormat="1" x14ac:dyDescent="0.3">
      <c r="B728"/>
      <c r="Q728"/>
      <c r="S728"/>
    </row>
    <row r="729" spans="2:19" s="3" customFormat="1" x14ac:dyDescent="0.3">
      <c r="B729"/>
      <c r="Q729"/>
      <c r="S729"/>
    </row>
    <row r="730" spans="2:19" s="3" customFormat="1" x14ac:dyDescent="0.3">
      <c r="B730"/>
      <c r="Q730"/>
      <c r="S730"/>
    </row>
    <row r="731" spans="2:19" s="3" customFormat="1" x14ac:dyDescent="0.3">
      <c r="B731"/>
      <c r="Q731"/>
      <c r="S731"/>
    </row>
    <row r="732" spans="2:19" s="3" customFormat="1" x14ac:dyDescent="0.3">
      <c r="B732"/>
      <c r="Q732"/>
      <c r="S732"/>
    </row>
    <row r="733" spans="2:19" s="3" customFormat="1" x14ac:dyDescent="0.3">
      <c r="B733"/>
      <c r="Q733"/>
      <c r="S733"/>
    </row>
    <row r="734" spans="2:19" s="3" customFormat="1" x14ac:dyDescent="0.3">
      <c r="B734"/>
      <c r="Q734"/>
      <c r="S734"/>
    </row>
    <row r="735" spans="2:19" s="3" customFormat="1" x14ac:dyDescent="0.3">
      <c r="B735"/>
      <c r="Q735"/>
      <c r="S735"/>
    </row>
    <row r="736" spans="2:19" s="3" customFormat="1" x14ac:dyDescent="0.3">
      <c r="B736"/>
      <c r="Q736"/>
      <c r="S736"/>
    </row>
    <row r="737" spans="2:19" s="3" customFormat="1" x14ac:dyDescent="0.3">
      <c r="B737"/>
      <c r="Q737"/>
      <c r="S737"/>
    </row>
    <row r="738" spans="2:19" s="3" customFormat="1" x14ac:dyDescent="0.3">
      <c r="B738"/>
      <c r="Q738"/>
      <c r="S738"/>
    </row>
    <row r="739" spans="2:19" s="3" customFormat="1" x14ac:dyDescent="0.3">
      <c r="B739"/>
      <c r="Q739"/>
      <c r="S739"/>
    </row>
    <row r="740" spans="2:19" s="3" customFormat="1" x14ac:dyDescent="0.3">
      <c r="B740"/>
      <c r="Q740"/>
      <c r="S740"/>
    </row>
    <row r="741" spans="2:19" s="3" customFormat="1" x14ac:dyDescent="0.3">
      <c r="B741"/>
      <c r="Q741"/>
      <c r="S741"/>
    </row>
    <row r="742" spans="2:19" s="3" customFormat="1" x14ac:dyDescent="0.3">
      <c r="B742"/>
      <c r="Q742"/>
      <c r="S742"/>
    </row>
    <row r="743" spans="2:19" s="3" customFormat="1" x14ac:dyDescent="0.3">
      <c r="B743"/>
      <c r="Q743"/>
      <c r="S743"/>
    </row>
    <row r="744" spans="2:19" s="3" customFormat="1" x14ac:dyDescent="0.3">
      <c r="B744"/>
      <c r="Q744"/>
      <c r="S744"/>
    </row>
    <row r="745" spans="2:19" s="3" customFormat="1" x14ac:dyDescent="0.3">
      <c r="B745"/>
      <c r="Q745"/>
      <c r="S745"/>
    </row>
    <row r="746" spans="2:19" s="3" customFormat="1" x14ac:dyDescent="0.3">
      <c r="B746"/>
      <c r="Q746"/>
      <c r="S746"/>
    </row>
    <row r="747" spans="2:19" s="3" customFormat="1" x14ac:dyDescent="0.3">
      <c r="B747"/>
      <c r="Q747"/>
      <c r="S747"/>
    </row>
    <row r="748" spans="2:19" s="3" customFormat="1" x14ac:dyDescent="0.3">
      <c r="B748"/>
      <c r="Q748"/>
      <c r="S748"/>
    </row>
    <row r="749" spans="2:19" s="3" customFormat="1" x14ac:dyDescent="0.3">
      <c r="B749"/>
      <c r="Q749"/>
      <c r="S749"/>
    </row>
    <row r="750" spans="2:19" s="3" customFormat="1" x14ac:dyDescent="0.3">
      <c r="B750"/>
      <c r="Q750"/>
      <c r="S750"/>
    </row>
    <row r="751" spans="2:19" s="3" customFormat="1" x14ac:dyDescent="0.3">
      <c r="B751"/>
      <c r="Q751"/>
      <c r="S751"/>
    </row>
    <row r="752" spans="2:19" s="3" customFormat="1" x14ac:dyDescent="0.3">
      <c r="B752"/>
      <c r="Q752"/>
      <c r="S752"/>
    </row>
    <row r="753" spans="2:19" s="3" customFormat="1" x14ac:dyDescent="0.3">
      <c r="B753"/>
      <c r="Q753"/>
      <c r="S753"/>
    </row>
    <row r="754" spans="2:19" s="3" customFormat="1" x14ac:dyDescent="0.3">
      <c r="B754"/>
      <c r="Q754"/>
      <c r="S754"/>
    </row>
    <row r="755" spans="2:19" s="3" customFormat="1" x14ac:dyDescent="0.3">
      <c r="B755"/>
      <c r="Q755"/>
      <c r="S755"/>
    </row>
    <row r="756" spans="2:19" s="3" customFormat="1" x14ac:dyDescent="0.3">
      <c r="B756"/>
      <c r="Q756"/>
      <c r="S756"/>
    </row>
    <row r="757" spans="2:19" s="3" customFormat="1" x14ac:dyDescent="0.3">
      <c r="B757"/>
      <c r="Q757"/>
      <c r="S757"/>
    </row>
    <row r="758" spans="2:19" s="3" customFormat="1" x14ac:dyDescent="0.3">
      <c r="B758"/>
      <c r="Q758"/>
      <c r="S758"/>
    </row>
    <row r="759" spans="2:19" s="3" customFormat="1" x14ac:dyDescent="0.3">
      <c r="B759"/>
      <c r="Q759"/>
      <c r="S759"/>
    </row>
    <row r="760" spans="2:19" s="3" customFormat="1" x14ac:dyDescent="0.3">
      <c r="B760"/>
      <c r="Q760"/>
      <c r="S760"/>
    </row>
    <row r="761" spans="2:19" s="3" customFormat="1" x14ac:dyDescent="0.3">
      <c r="B761"/>
      <c r="Q761"/>
      <c r="S761"/>
    </row>
    <row r="762" spans="2:19" s="3" customFormat="1" x14ac:dyDescent="0.3">
      <c r="B762"/>
      <c r="Q762"/>
      <c r="S762"/>
    </row>
    <row r="763" spans="2:19" s="3" customFormat="1" x14ac:dyDescent="0.3">
      <c r="B763"/>
      <c r="Q763"/>
      <c r="S763"/>
    </row>
    <row r="764" spans="2:19" s="3" customFormat="1" x14ac:dyDescent="0.3">
      <c r="B764"/>
      <c r="Q764"/>
      <c r="S764"/>
    </row>
    <row r="765" spans="2:19" s="3" customFormat="1" x14ac:dyDescent="0.3">
      <c r="B765"/>
      <c r="Q765"/>
      <c r="S765"/>
    </row>
    <row r="766" spans="2:19" s="3" customFormat="1" x14ac:dyDescent="0.3">
      <c r="B766"/>
      <c r="Q766"/>
      <c r="S766"/>
    </row>
    <row r="767" spans="2:19" s="3" customFormat="1" x14ac:dyDescent="0.3">
      <c r="B767"/>
      <c r="Q767"/>
      <c r="S767"/>
    </row>
    <row r="768" spans="2:19" s="3" customFormat="1" x14ac:dyDescent="0.3">
      <c r="B768"/>
      <c r="Q768"/>
      <c r="S768"/>
    </row>
    <row r="769" spans="2:19" s="3" customFormat="1" x14ac:dyDescent="0.3">
      <c r="B769"/>
      <c r="Q769"/>
      <c r="S769"/>
    </row>
    <row r="770" spans="2:19" s="3" customFormat="1" x14ac:dyDescent="0.3">
      <c r="B770"/>
      <c r="Q770"/>
      <c r="S770"/>
    </row>
    <row r="771" spans="2:19" s="3" customFormat="1" x14ac:dyDescent="0.3">
      <c r="B771"/>
      <c r="Q771"/>
      <c r="S771"/>
    </row>
    <row r="772" spans="2:19" s="3" customFormat="1" x14ac:dyDescent="0.3">
      <c r="B772"/>
      <c r="Q772"/>
      <c r="S772"/>
    </row>
    <row r="773" spans="2:19" s="3" customFormat="1" x14ac:dyDescent="0.3">
      <c r="B773"/>
      <c r="Q773"/>
      <c r="S773"/>
    </row>
    <row r="774" spans="2:19" s="3" customFormat="1" x14ac:dyDescent="0.3">
      <c r="B774"/>
      <c r="Q774"/>
      <c r="S774"/>
    </row>
    <row r="775" spans="2:19" s="3" customFormat="1" x14ac:dyDescent="0.3">
      <c r="B775"/>
      <c r="Q775"/>
      <c r="S775"/>
    </row>
    <row r="776" spans="2:19" s="3" customFormat="1" x14ac:dyDescent="0.3">
      <c r="B776"/>
      <c r="Q776"/>
      <c r="S776"/>
    </row>
    <row r="777" spans="2:19" s="3" customFormat="1" x14ac:dyDescent="0.3">
      <c r="B777"/>
      <c r="Q777"/>
      <c r="S777"/>
    </row>
    <row r="778" spans="2:19" s="3" customFormat="1" x14ac:dyDescent="0.3">
      <c r="B778"/>
      <c r="Q778"/>
      <c r="S778"/>
    </row>
    <row r="779" spans="2:19" s="3" customFormat="1" x14ac:dyDescent="0.3">
      <c r="B779"/>
      <c r="Q779"/>
      <c r="S779"/>
    </row>
    <row r="780" spans="2:19" s="3" customFormat="1" x14ac:dyDescent="0.3">
      <c r="B780"/>
      <c r="Q780"/>
      <c r="S780"/>
    </row>
    <row r="781" spans="2:19" s="3" customFormat="1" x14ac:dyDescent="0.3">
      <c r="B781"/>
      <c r="Q781"/>
      <c r="S781"/>
    </row>
    <row r="782" spans="2:19" s="3" customFormat="1" x14ac:dyDescent="0.3">
      <c r="B782"/>
      <c r="Q782"/>
      <c r="S782"/>
    </row>
    <row r="783" spans="2:19" s="3" customFormat="1" x14ac:dyDescent="0.3">
      <c r="B783"/>
      <c r="Q783"/>
      <c r="S783"/>
    </row>
    <row r="784" spans="2:19" s="3" customFormat="1" x14ac:dyDescent="0.3">
      <c r="B784"/>
      <c r="Q784"/>
      <c r="S784"/>
    </row>
    <row r="785" spans="2:19" s="3" customFormat="1" x14ac:dyDescent="0.3">
      <c r="B785"/>
      <c r="Q785"/>
      <c r="S785"/>
    </row>
    <row r="786" spans="2:19" s="3" customFormat="1" x14ac:dyDescent="0.3">
      <c r="B786"/>
      <c r="Q786"/>
      <c r="S786"/>
    </row>
    <row r="787" spans="2:19" s="3" customFormat="1" x14ac:dyDescent="0.3">
      <c r="B787"/>
      <c r="Q787"/>
      <c r="S787"/>
    </row>
    <row r="788" spans="2:19" s="3" customFormat="1" x14ac:dyDescent="0.3">
      <c r="B788"/>
      <c r="Q788"/>
      <c r="S788"/>
    </row>
    <row r="789" spans="2:19" s="3" customFormat="1" x14ac:dyDescent="0.3">
      <c r="B789"/>
      <c r="Q789"/>
      <c r="S789"/>
    </row>
    <row r="790" spans="2:19" s="3" customFormat="1" x14ac:dyDescent="0.3">
      <c r="B790"/>
      <c r="Q790"/>
      <c r="S790"/>
    </row>
    <row r="791" spans="2:19" s="3" customFormat="1" x14ac:dyDescent="0.3">
      <c r="B791"/>
      <c r="Q791"/>
      <c r="S791"/>
    </row>
    <row r="792" spans="2:19" s="3" customFormat="1" x14ac:dyDescent="0.3">
      <c r="B792"/>
      <c r="Q792"/>
      <c r="S792"/>
    </row>
    <row r="793" spans="2:19" s="3" customFormat="1" x14ac:dyDescent="0.3">
      <c r="B793"/>
      <c r="Q793"/>
      <c r="S793"/>
    </row>
    <row r="794" spans="2:19" s="3" customFormat="1" x14ac:dyDescent="0.3">
      <c r="B794"/>
      <c r="Q794"/>
      <c r="S794"/>
    </row>
    <row r="795" spans="2:19" s="3" customFormat="1" x14ac:dyDescent="0.3">
      <c r="B795"/>
      <c r="Q795"/>
      <c r="S795"/>
    </row>
    <row r="796" spans="2:19" s="3" customFormat="1" x14ac:dyDescent="0.3">
      <c r="B796"/>
      <c r="Q796"/>
      <c r="S796"/>
    </row>
    <row r="797" spans="2:19" s="3" customFormat="1" x14ac:dyDescent="0.3">
      <c r="B797"/>
      <c r="Q797"/>
      <c r="S797"/>
    </row>
    <row r="798" spans="2:19" s="3" customFormat="1" x14ac:dyDescent="0.3">
      <c r="B798"/>
      <c r="Q798"/>
      <c r="S798"/>
    </row>
    <row r="799" spans="2:19" s="3" customFormat="1" x14ac:dyDescent="0.3">
      <c r="B799"/>
      <c r="Q799"/>
      <c r="S799"/>
    </row>
    <row r="800" spans="2:19" s="3" customFormat="1" x14ac:dyDescent="0.3">
      <c r="B800"/>
      <c r="Q800"/>
      <c r="S800"/>
    </row>
    <row r="801" spans="2:19" s="3" customFormat="1" x14ac:dyDescent="0.3">
      <c r="B801"/>
      <c r="Q801"/>
      <c r="S801"/>
    </row>
    <row r="802" spans="2:19" s="3" customFormat="1" x14ac:dyDescent="0.3">
      <c r="B802"/>
      <c r="Q802"/>
      <c r="S802"/>
    </row>
    <row r="803" spans="2:19" s="3" customFormat="1" x14ac:dyDescent="0.3">
      <c r="B803"/>
      <c r="Q803"/>
      <c r="S803"/>
    </row>
    <row r="804" spans="2:19" s="3" customFormat="1" x14ac:dyDescent="0.3">
      <c r="B804"/>
      <c r="Q804"/>
      <c r="S804"/>
    </row>
    <row r="805" spans="2:19" s="3" customFormat="1" x14ac:dyDescent="0.3">
      <c r="B805"/>
      <c r="Q805"/>
      <c r="S805"/>
    </row>
    <row r="806" spans="2:19" s="3" customFormat="1" x14ac:dyDescent="0.3">
      <c r="B806"/>
      <c r="Q806"/>
      <c r="S806"/>
    </row>
    <row r="807" spans="2:19" s="3" customFormat="1" x14ac:dyDescent="0.3">
      <c r="B807"/>
      <c r="Q807"/>
      <c r="S807"/>
    </row>
    <row r="808" spans="2:19" s="3" customFormat="1" x14ac:dyDescent="0.3">
      <c r="B808"/>
      <c r="Q808"/>
      <c r="S808"/>
    </row>
    <row r="809" spans="2:19" s="3" customFormat="1" x14ac:dyDescent="0.3">
      <c r="B809"/>
      <c r="Q809"/>
      <c r="S809"/>
    </row>
    <row r="810" spans="2:19" s="3" customFormat="1" x14ac:dyDescent="0.3">
      <c r="B810"/>
      <c r="Q810"/>
      <c r="S810"/>
    </row>
    <row r="811" spans="2:19" s="3" customFormat="1" x14ac:dyDescent="0.3">
      <c r="B811"/>
      <c r="Q811"/>
      <c r="S811"/>
    </row>
    <row r="812" spans="2:19" s="3" customFormat="1" x14ac:dyDescent="0.3">
      <c r="B812"/>
      <c r="Q812"/>
      <c r="S812"/>
    </row>
    <row r="813" spans="2:19" s="3" customFormat="1" x14ac:dyDescent="0.3">
      <c r="B813"/>
      <c r="Q813"/>
      <c r="S813"/>
    </row>
    <row r="814" spans="2:19" s="3" customFormat="1" x14ac:dyDescent="0.3">
      <c r="B814"/>
      <c r="Q814"/>
      <c r="S814"/>
    </row>
    <row r="815" spans="2:19" s="3" customFormat="1" x14ac:dyDescent="0.3">
      <c r="B815"/>
      <c r="Q815"/>
      <c r="S815"/>
    </row>
    <row r="816" spans="2:19" s="3" customFormat="1" x14ac:dyDescent="0.3">
      <c r="B816"/>
      <c r="Q816"/>
      <c r="S816"/>
    </row>
    <row r="817" spans="2:19" s="3" customFormat="1" x14ac:dyDescent="0.3">
      <c r="B817"/>
      <c r="Q817"/>
      <c r="S817"/>
    </row>
    <row r="818" spans="2:19" s="3" customFormat="1" x14ac:dyDescent="0.3">
      <c r="B818"/>
      <c r="Q818"/>
      <c r="S818"/>
    </row>
    <row r="819" spans="2:19" s="3" customFormat="1" x14ac:dyDescent="0.3">
      <c r="B819"/>
      <c r="Q819"/>
      <c r="S819"/>
    </row>
    <row r="820" spans="2:19" s="3" customFormat="1" x14ac:dyDescent="0.3">
      <c r="B820"/>
      <c r="Q820"/>
      <c r="S820"/>
    </row>
    <row r="821" spans="2:19" s="3" customFormat="1" x14ac:dyDescent="0.3">
      <c r="B821"/>
      <c r="Q821"/>
      <c r="S821"/>
    </row>
    <row r="822" spans="2:19" s="3" customFormat="1" x14ac:dyDescent="0.3">
      <c r="B822"/>
      <c r="Q822"/>
      <c r="S822"/>
    </row>
    <row r="823" spans="2:19" s="3" customFormat="1" x14ac:dyDescent="0.3">
      <c r="B823"/>
      <c r="Q823"/>
      <c r="S823"/>
    </row>
    <row r="824" spans="2:19" s="3" customFormat="1" x14ac:dyDescent="0.3">
      <c r="B824"/>
      <c r="Q824"/>
      <c r="S824"/>
    </row>
    <row r="825" spans="2:19" s="3" customFormat="1" x14ac:dyDescent="0.3">
      <c r="B825"/>
      <c r="Q825"/>
      <c r="S825"/>
    </row>
    <row r="826" spans="2:19" s="3" customFormat="1" x14ac:dyDescent="0.3">
      <c r="B826"/>
      <c r="Q826"/>
      <c r="S826"/>
    </row>
    <row r="827" spans="2:19" s="3" customFormat="1" x14ac:dyDescent="0.3">
      <c r="B827"/>
      <c r="Q827"/>
      <c r="S827"/>
    </row>
    <row r="828" spans="2:19" s="3" customFormat="1" x14ac:dyDescent="0.3">
      <c r="B828"/>
      <c r="Q828"/>
      <c r="S828"/>
    </row>
    <row r="829" spans="2:19" s="3" customFormat="1" x14ac:dyDescent="0.3">
      <c r="B829"/>
      <c r="Q829"/>
      <c r="S829"/>
    </row>
    <row r="830" spans="2:19" s="3" customFormat="1" x14ac:dyDescent="0.3">
      <c r="B830"/>
      <c r="Q830"/>
      <c r="S830"/>
    </row>
    <row r="831" spans="2:19" s="3" customFormat="1" x14ac:dyDescent="0.3">
      <c r="B831"/>
      <c r="Q831"/>
      <c r="S831"/>
    </row>
    <row r="832" spans="2:19" s="3" customFormat="1" x14ac:dyDescent="0.3">
      <c r="B832"/>
      <c r="Q832"/>
      <c r="S832"/>
    </row>
    <row r="833" spans="2:19" s="3" customFormat="1" x14ac:dyDescent="0.3">
      <c r="B833"/>
      <c r="Q833"/>
      <c r="S833"/>
    </row>
    <row r="834" spans="2:19" s="3" customFormat="1" x14ac:dyDescent="0.3">
      <c r="B834"/>
      <c r="Q834"/>
      <c r="S834"/>
    </row>
    <row r="835" spans="2:19" s="3" customFormat="1" x14ac:dyDescent="0.3">
      <c r="B835"/>
      <c r="Q835"/>
      <c r="S835"/>
    </row>
    <row r="836" spans="2:19" s="3" customFormat="1" x14ac:dyDescent="0.3">
      <c r="B836"/>
      <c r="Q836"/>
      <c r="S836"/>
    </row>
    <row r="837" spans="2:19" s="3" customFormat="1" x14ac:dyDescent="0.3">
      <c r="B837"/>
      <c r="Q837"/>
      <c r="S837"/>
    </row>
    <row r="838" spans="2:19" s="3" customFormat="1" x14ac:dyDescent="0.3">
      <c r="B838"/>
      <c r="Q838"/>
      <c r="S838"/>
    </row>
    <row r="839" spans="2:19" s="3" customFormat="1" x14ac:dyDescent="0.3">
      <c r="B839"/>
      <c r="Q839"/>
      <c r="S839"/>
    </row>
    <row r="840" spans="2:19" s="3" customFormat="1" x14ac:dyDescent="0.3">
      <c r="B840"/>
      <c r="Q840"/>
      <c r="S840"/>
    </row>
    <row r="841" spans="2:19" s="3" customFormat="1" x14ac:dyDescent="0.3">
      <c r="B841"/>
      <c r="Q841"/>
      <c r="S841"/>
    </row>
    <row r="842" spans="2:19" s="3" customFormat="1" x14ac:dyDescent="0.3">
      <c r="B842"/>
      <c r="Q842"/>
      <c r="S842"/>
    </row>
    <row r="843" spans="2:19" s="3" customFormat="1" x14ac:dyDescent="0.3">
      <c r="B843"/>
      <c r="Q843"/>
      <c r="S843"/>
    </row>
    <row r="844" spans="2:19" s="3" customFormat="1" x14ac:dyDescent="0.3">
      <c r="B844"/>
      <c r="Q844"/>
      <c r="S844"/>
    </row>
    <row r="845" spans="2:19" s="3" customFormat="1" x14ac:dyDescent="0.3">
      <c r="B845"/>
      <c r="Q845"/>
      <c r="S845"/>
    </row>
    <row r="846" spans="2:19" s="3" customFormat="1" x14ac:dyDescent="0.3">
      <c r="B846"/>
      <c r="Q846"/>
      <c r="S846"/>
    </row>
    <row r="847" spans="2:19" s="3" customFormat="1" x14ac:dyDescent="0.3">
      <c r="B847"/>
      <c r="Q847"/>
      <c r="S847"/>
    </row>
    <row r="848" spans="2:19" s="3" customFormat="1" x14ac:dyDescent="0.3">
      <c r="B848"/>
      <c r="Q848"/>
      <c r="S848"/>
    </row>
    <row r="849" spans="2:19" s="3" customFormat="1" x14ac:dyDescent="0.3">
      <c r="B849"/>
      <c r="Q849"/>
      <c r="S849"/>
    </row>
    <row r="850" spans="2:19" s="3" customFormat="1" x14ac:dyDescent="0.3">
      <c r="B850"/>
      <c r="Q850"/>
      <c r="S850"/>
    </row>
    <row r="851" spans="2:19" s="3" customFormat="1" x14ac:dyDescent="0.3">
      <c r="B851"/>
      <c r="Q851"/>
      <c r="S851"/>
    </row>
    <row r="852" spans="2:19" s="3" customFormat="1" x14ac:dyDescent="0.3">
      <c r="B852"/>
      <c r="Q852"/>
      <c r="S852"/>
    </row>
    <row r="853" spans="2:19" s="3" customFormat="1" x14ac:dyDescent="0.3">
      <c r="B853"/>
      <c r="Q853"/>
      <c r="S853"/>
    </row>
    <row r="854" spans="2:19" s="3" customFormat="1" x14ac:dyDescent="0.3">
      <c r="B854"/>
      <c r="Q854"/>
      <c r="S854"/>
    </row>
    <row r="855" spans="2:19" s="3" customFormat="1" x14ac:dyDescent="0.3">
      <c r="B855"/>
      <c r="Q855"/>
      <c r="S855"/>
    </row>
    <row r="856" spans="2:19" s="3" customFormat="1" x14ac:dyDescent="0.3">
      <c r="B856"/>
      <c r="Q856"/>
      <c r="S856"/>
    </row>
    <row r="857" spans="2:19" s="3" customFormat="1" x14ac:dyDescent="0.3">
      <c r="B857"/>
      <c r="Q857"/>
      <c r="S857"/>
    </row>
    <row r="858" spans="2:19" s="3" customFormat="1" x14ac:dyDescent="0.3">
      <c r="B858"/>
      <c r="Q858"/>
      <c r="S858"/>
    </row>
    <row r="859" spans="2:19" s="3" customFormat="1" x14ac:dyDescent="0.3">
      <c r="B859"/>
      <c r="Q859"/>
      <c r="S859"/>
    </row>
    <row r="860" spans="2:19" s="3" customFormat="1" x14ac:dyDescent="0.3">
      <c r="B860"/>
      <c r="Q860"/>
      <c r="S860"/>
    </row>
    <row r="861" spans="2:19" s="3" customFormat="1" x14ac:dyDescent="0.3">
      <c r="B861"/>
      <c r="Q861"/>
      <c r="S861"/>
    </row>
    <row r="862" spans="2:19" s="3" customFormat="1" x14ac:dyDescent="0.3">
      <c r="B862"/>
      <c r="Q862"/>
      <c r="S862"/>
    </row>
    <row r="863" spans="2:19" s="3" customFormat="1" x14ac:dyDescent="0.3">
      <c r="B863"/>
      <c r="Q863"/>
      <c r="S863"/>
    </row>
    <row r="864" spans="2:19" s="3" customFormat="1" x14ac:dyDescent="0.3">
      <c r="B864"/>
      <c r="Q864"/>
      <c r="S864"/>
    </row>
    <row r="865" spans="2:19" s="3" customFormat="1" x14ac:dyDescent="0.3">
      <c r="B865"/>
      <c r="Q865"/>
      <c r="S865"/>
    </row>
    <row r="866" spans="2:19" s="3" customFormat="1" x14ac:dyDescent="0.3">
      <c r="B866"/>
      <c r="Q866"/>
      <c r="S866"/>
    </row>
    <row r="867" spans="2:19" s="3" customFormat="1" x14ac:dyDescent="0.3">
      <c r="B867"/>
      <c r="Q867"/>
      <c r="S867"/>
    </row>
    <row r="868" spans="2:19" s="3" customFormat="1" x14ac:dyDescent="0.3">
      <c r="B868"/>
      <c r="Q868"/>
      <c r="S868"/>
    </row>
    <row r="869" spans="2:19" s="3" customFormat="1" x14ac:dyDescent="0.3">
      <c r="B869"/>
      <c r="Q869"/>
      <c r="S869"/>
    </row>
    <row r="870" spans="2:19" s="3" customFormat="1" x14ac:dyDescent="0.3">
      <c r="B870"/>
      <c r="Q870"/>
      <c r="S870"/>
    </row>
    <row r="871" spans="2:19" s="3" customFormat="1" x14ac:dyDescent="0.3">
      <c r="B871"/>
      <c r="Q871"/>
      <c r="S871"/>
    </row>
    <row r="872" spans="2:19" s="3" customFormat="1" x14ac:dyDescent="0.3">
      <c r="B872"/>
      <c r="Q872"/>
      <c r="S872"/>
    </row>
    <row r="873" spans="2:19" s="3" customFormat="1" x14ac:dyDescent="0.3">
      <c r="B873"/>
      <c r="Q873"/>
      <c r="S873"/>
    </row>
    <row r="874" spans="2:19" s="3" customFormat="1" x14ac:dyDescent="0.3">
      <c r="B874"/>
      <c r="Q874"/>
      <c r="S874"/>
    </row>
    <row r="875" spans="2:19" s="3" customFormat="1" x14ac:dyDescent="0.3">
      <c r="B875"/>
      <c r="Q875"/>
      <c r="S875"/>
    </row>
    <row r="876" spans="2:19" s="3" customFormat="1" x14ac:dyDescent="0.3">
      <c r="B876"/>
      <c r="Q876"/>
      <c r="S876"/>
    </row>
    <row r="877" spans="2:19" s="3" customFormat="1" x14ac:dyDescent="0.3">
      <c r="B877"/>
      <c r="Q877"/>
      <c r="S877"/>
    </row>
    <row r="878" spans="2:19" s="3" customFormat="1" x14ac:dyDescent="0.3">
      <c r="B878"/>
      <c r="Q878"/>
      <c r="S878"/>
    </row>
    <row r="879" spans="2:19" s="3" customFormat="1" x14ac:dyDescent="0.3">
      <c r="B879"/>
      <c r="Q879"/>
      <c r="S879"/>
    </row>
    <row r="880" spans="2:19" s="3" customFormat="1" x14ac:dyDescent="0.3">
      <c r="B880"/>
      <c r="Q880"/>
      <c r="S880"/>
    </row>
    <row r="881" spans="2:19" s="3" customFormat="1" x14ac:dyDescent="0.3">
      <c r="B881"/>
      <c r="Q881"/>
      <c r="S881"/>
    </row>
    <row r="882" spans="2:19" s="3" customFormat="1" x14ac:dyDescent="0.3">
      <c r="B882"/>
      <c r="Q882"/>
      <c r="S882"/>
    </row>
    <row r="883" spans="2:19" s="3" customFormat="1" x14ac:dyDescent="0.3">
      <c r="B883"/>
      <c r="Q883"/>
      <c r="S883"/>
    </row>
    <row r="884" spans="2:19" s="3" customFormat="1" x14ac:dyDescent="0.3">
      <c r="B884"/>
      <c r="Q884"/>
      <c r="S884"/>
    </row>
    <row r="885" spans="2:19" s="3" customFormat="1" x14ac:dyDescent="0.3">
      <c r="B885"/>
      <c r="Q885"/>
      <c r="S885"/>
    </row>
    <row r="886" spans="2:19" s="3" customFormat="1" x14ac:dyDescent="0.3">
      <c r="B886"/>
      <c r="Q886"/>
      <c r="S886"/>
    </row>
    <row r="887" spans="2:19" s="3" customFormat="1" x14ac:dyDescent="0.3">
      <c r="B887"/>
      <c r="Q887"/>
      <c r="S887"/>
    </row>
    <row r="888" spans="2:19" s="3" customFormat="1" x14ac:dyDescent="0.3">
      <c r="B888"/>
      <c r="Q888"/>
      <c r="S888"/>
    </row>
    <row r="889" spans="2:19" s="3" customFormat="1" x14ac:dyDescent="0.3">
      <c r="B889"/>
      <c r="Q889"/>
      <c r="S889"/>
    </row>
    <row r="890" spans="2:19" s="3" customFormat="1" x14ac:dyDescent="0.3">
      <c r="B890"/>
      <c r="Q890"/>
      <c r="S890"/>
    </row>
    <row r="891" spans="2:19" s="3" customFormat="1" x14ac:dyDescent="0.3">
      <c r="B891"/>
      <c r="Q891"/>
      <c r="S891"/>
    </row>
    <row r="892" spans="2:19" s="3" customFormat="1" x14ac:dyDescent="0.3">
      <c r="B892"/>
      <c r="Q892"/>
      <c r="S892"/>
    </row>
    <row r="893" spans="2:19" s="3" customFormat="1" x14ac:dyDescent="0.3">
      <c r="B893"/>
      <c r="Q893"/>
      <c r="S893"/>
    </row>
    <row r="894" spans="2:19" s="3" customFormat="1" x14ac:dyDescent="0.3">
      <c r="B894"/>
      <c r="Q894"/>
      <c r="S894"/>
    </row>
    <row r="895" spans="2:19" s="3" customFormat="1" x14ac:dyDescent="0.3">
      <c r="B895"/>
      <c r="Q895"/>
      <c r="S895"/>
    </row>
    <row r="896" spans="2:19" s="3" customFormat="1" x14ac:dyDescent="0.3">
      <c r="B896"/>
      <c r="Q896"/>
      <c r="S896"/>
    </row>
    <row r="897" spans="2:19" s="3" customFormat="1" x14ac:dyDescent="0.3">
      <c r="B897"/>
      <c r="Q897"/>
      <c r="S897"/>
    </row>
    <row r="898" spans="2:19" s="3" customFormat="1" x14ac:dyDescent="0.3">
      <c r="B898"/>
      <c r="Q898"/>
      <c r="S898"/>
    </row>
    <row r="899" spans="2:19" s="3" customFormat="1" x14ac:dyDescent="0.3">
      <c r="B899"/>
      <c r="Q899"/>
      <c r="S899"/>
    </row>
    <row r="900" spans="2:19" s="3" customFormat="1" x14ac:dyDescent="0.3">
      <c r="B900"/>
      <c r="Q900"/>
      <c r="S900"/>
    </row>
    <row r="901" spans="2:19" s="3" customFormat="1" x14ac:dyDescent="0.3">
      <c r="B901"/>
      <c r="Q901"/>
      <c r="S901"/>
    </row>
    <row r="902" spans="2:19" s="3" customFormat="1" x14ac:dyDescent="0.3">
      <c r="B902"/>
      <c r="Q902"/>
      <c r="S902"/>
    </row>
    <row r="903" spans="2:19" s="3" customFormat="1" x14ac:dyDescent="0.3">
      <c r="B903"/>
      <c r="Q903"/>
      <c r="S903"/>
    </row>
    <row r="904" spans="2:19" s="3" customFormat="1" x14ac:dyDescent="0.3">
      <c r="B904"/>
      <c r="Q904"/>
      <c r="S904"/>
    </row>
    <row r="905" spans="2:19" s="3" customFormat="1" x14ac:dyDescent="0.3">
      <c r="B905"/>
      <c r="Q905"/>
      <c r="S905"/>
    </row>
    <row r="906" spans="2:19" s="3" customFormat="1" x14ac:dyDescent="0.3">
      <c r="B906"/>
      <c r="Q906"/>
      <c r="S906"/>
    </row>
    <row r="907" spans="2:19" s="3" customFormat="1" x14ac:dyDescent="0.3">
      <c r="B907"/>
      <c r="Q907"/>
      <c r="S907"/>
    </row>
    <row r="908" spans="2:19" s="3" customFormat="1" x14ac:dyDescent="0.3">
      <c r="B908"/>
      <c r="Q908"/>
      <c r="S908"/>
    </row>
    <row r="909" spans="2:19" s="3" customFormat="1" x14ac:dyDescent="0.3">
      <c r="B909"/>
      <c r="Q909"/>
      <c r="S909"/>
    </row>
    <row r="910" spans="2:19" s="3" customFormat="1" x14ac:dyDescent="0.3">
      <c r="B910"/>
      <c r="Q910"/>
      <c r="S910"/>
    </row>
    <row r="911" spans="2:19" s="3" customFormat="1" x14ac:dyDescent="0.3">
      <c r="B911"/>
      <c r="Q911"/>
      <c r="S911"/>
    </row>
    <row r="912" spans="2:19" s="3" customFormat="1" x14ac:dyDescent="0.3">
      <c r="B912"/>
      <c r="Q912"/>
      <c r="S912"/>
    </row>
    <row r="913" spans="2:19" s="3" customFormat="1" x14ac:dyDescent="0.3">
      <c r="B913"/>
      <c r="Q913"/>
      <c r="S913"/>
    </row>
    <row r="914" spans="2:19" s="3" customFormat="1" x14ac:dyDescent="0.3">
      <c r="B914"/>
      <c r="Q914"/>
      <c r="S914"/>
    </row>
    <row r="915" spans="2:19" s="3" customFormat="1" x14ac:dyDescent="0.3">
      <c r="B915"/>
      <c r="Q915"/>
      <c r="S915"/>
    </row>
    <row r="916" spans="2:19" s="3" customFormat="1" x14ac:dyDescent="0.3">
      <c r="B916"/>
      <c r="Q916"/>
      <c r="S916"/>
    </row>
    <row r="917" spans="2:19" s="3" customFormat="1" x14ac:dyDescent="0.3">
      <c r="B917"/>
      <c r="Q917"/>
      <c r="S917"/>
    </row>
    <row r="918" spans="2:19" s="3" customFormat="1" x14ac:dyDescent="0.3">
      <c r="B918"/>
      <c r="Q918"/>
      <c r="S918"/>
    </row>
    <row r="919" spans="2:19" s="3" customFormat="1" x14ac:dyDescent="0.3">
      <c r="B919"/>
      <c r="Q919"/>
      <c r="S919"/>
    </row>
    <row r="920" spans="2:19" s="3" customFormat="1" x14ac:dyDescent="0.3">
      <c r="B920"/>
      <c r="Q920"/>
      <c r="S920"/>
    </row>
    <row r="921" spans="2:19" s="3" customFormat="1" x14ac:dyDescent="0.3">
      <c r="B921"/>
      <c r="Q921"/>
      <c r="S921"/>
    </row>
    <row r="922" spans="2:19" s="3" customFormat="1" x14ac:dyDescent="0.3">
      <c r="B922"/>
      <c r="Q922"/>
      <c r="S922"/>
    </row>
    <row r="923" spans="2:19" s="3" customFormat="1" x14ac:dyDescent="0.3">
      <c r="B923"/>
      <c r="Q923"/>
      <c r="S923"/>
    </row>
    <row r="924" spans="2:19" s="3" customFormat="1" x14ac:dyDescent="0.3">
      <c r="B924"/>
      <c r="Q924"/>
      <c r="S924"/>
    </row>
    <row r="925" spans="2:19" s="3" customFormat="1" x14ac:dyDescent="0.3">
      <c r="B925"/>
      <c r="Q925"/>
      <c r="S925"/>
    </row>
    <row r="926" spans="2:19" s="3" customFormat="1" x14ac:dyDescent="0.3">
      <c r="B926"/>
      <c r="Q926"/>
      <c r="S926"/>
    </row>
    <row r="927" spans="2:19" s="3" customFormat="1" x14ac:dyDescent="0.3">
      <c r="B927"/>
      <c r="Q927"/>
      <c r="S927"/>
    </row>
    <row r="928" spans="2:19" s="3" customFormat="1" x14ac:dyDescent="0.3">
      <c r="B928"/>
      <c r="Q928"/>
      <c r="S928"/>
    </row>
    <row r="929" spans="2:19" s="3" customFormat="1" x14ac:dyDescent="0.3">
      <c r="B929"/>
      <c r="Q929"/>
      <c r="S929"/>
    </row>
    <row r="930" spans="2:19" s="3" customFormat="1" x14ac:dyDescent="0.3">
      <c r="B930"/>
      <c r="Q930"/>
      <c r="S930"/>
    </row>
    <row r="931" spans="2:19" s="3" customFormat="1" x14ac:dyDescent="0.3">
      <c r="B931"/>
      <c r="Q931"/>
      <c r="S931"/>
    </row>
    <row r="932" spans="2:19" s="3" customFormat="1" x14ac:dyDescent="0.3">
      <c r="B932"/>
      <c r="Q932"/>
      <c r="S932"/>
    </row>
    <row r="933" spans="2:19" s="3" customFormat="1" x14ac:dyDescent="0.3">
      <c r="B933"/>
      <c r="Q933"/>
      <c r="S933"/>
    </row>
    <row r="934" spans="2:19" s="3" customFormat="1" x14ac:dyDescent="0.3">
      <c r="B934"/>
      <c r="Q934"/>
      <c r="S934"/>
    </row>
    <row r="935" spans="2:19" s="3" customFormat="1" x14ac:dyDescent="0.3">
      <c r="B935"/>
      <c r="Q935"/>
      <c r="S935"/>
    </row>
    <row r="936" spans="2:19" s="3" customFormat="1" x14ac:dyDescent="0.3">
      <c r="B936"/>
      <c r="Q936"/>
      <c r="S936"/>
    </row>
    <row r="937" spans="2:19" s="3" customFormat="1" x14ac:dyDescent="0.3">
      <c r="B937"/>
      <c r="Q937"/>
      <c r="S937"/>
    </row>
    <row r="938" spans="2:19" s="3" customFormat="1" x14ac:dyDescent="0.3">
      <c r="B938"/>
      <c r="Q938"/>
      <c r="S938"/>
    </row>
    <row r="939" spans="2:19" s="3" customFormat="1" x14ac:dyDescent="0.3">
      <c r="B939"/>
      <c r="Q939"/>
      <c r="S939"/>
    </row>
    <row r="940" spans="2:19" s="3" customFormat="1" x14ac:dyDescent="0.3">
      <c r="B940"/>
      <c r="Q940"/>
      <c r="S940"/>
    </row>
    <row r="941" spans="2:19" s="3" customFormat="1" x14ac:dyDescent="0.3">
      <c r="B941"/>
      <c r="Q941"/>
      <c r="S941"/>
    </row>
    <row r="942" spans="2:19" s="3" customFormat="1" x14ac:dyDescent="0.3">
      <c r="B942"/>
      <c r="Q942"/>
      <c r="S942"/>
    </row>
    <row r="943" spans="2:19" s="3" customFormat="1" x14ac:dyDescent="0.3">
      <c r="B943"/>
      <c r="Q943"/>
      <c r="S943"/>
    </row>
    <row r="944" spans="2:19" s="3" customFormat="1" x14ac:dyDescent="0.3">
      <c r="B944"/>
      <c r="Q944"/>
      <c r="S944"/>
    </row>
    <row r="945" spans="2:19" s="3" customFormat="1" x14ac:dyDescent="0.3">
      <c r="B945"/>
      <c r="Q945"/>
      <c r="S945"/>
    </row>
    <row r="946" spans="2:19" s="3" customFormat="1" x14ac:dyDescent="0.3">
      <c r="B946"/>
      <c r="Q946"/>
      <c r="S946"/>
    </row>
    <row r="947" spans="2:19" s="3" customFormat="1" x14ac:dyDescent="0.3">
      <c r="B947"/>
      <c r="Q947"/>
      <c r="S947"/>
    </row>
    <row r="948" spans="2:19" s="3" customFormat="1" x14ac:dyDescent="0.3">
      <c r="B948"/>
      <c r="Q948"/>
      <c r="S948"/>
    </row>
    <row r="949" spans="2:19" s="3" customFormat="1" x14ac:dyDescent="0.3">
      <c r="B949"/>
      <c r="Q949"/>
      <c r="S949"/>
    </row>
    <row r="950" spans="2:19" s="3" customFormat="1" x14ac:dyDescent="0.3">
      <c r="B950"/>
      <c r="Q950"/>
      <c r="S950"/>
    </row>
    <row r="951" spans="2:19" s="3" customFormat="1" x14ac:dyDescent="0.3">
      <c r="B951"/>
      <c r="Q951"/>
      <c r="S951"/>
    </row>
    <row r="952" spans="2:19" s="3" customFormat="1" x14ac:dyDescent="0.3">
      <c r="B952"/>
      <c r="Q952"/>
      <c r="S952"/>
    </row>
    <row r="953" spans="2:19" s="3" customFormat="1" x14ac:dyDescent="0.3">
      <c r="B953"/>
      <c r="Q953"/>
      <c r="S953"/>
    </row>
    <row r="954" spans="2:19" s="3" customFormat="1" x14ac:dyDescent="0.3">
      <c r="B954"/>
      <c r="Q954"/>
      <c r="S954"/>
    </row>
    <row r="955" spans="2:19" s="3" customFormat="1" x14ac:dyDescent="0.3">
      <c r="B955"/>
      <c r="Q955"/>
      <c r="S955"/>
    </row>
    <row r="956" spans="2:19" s="3" customFormat="1" x14ac:dyDescent="0.3">
      <c r="B956"/>
      <c r="Q956"/>
      <c r="S956"/>
    </row>
    <row r="957" spans="2:19" s="3" customFormat="1" x14ac:dyDescent="0.3">
      <c r="B957"/>
      <c r="Q957"/>
      <c r="S957"/>
    </row>
    <row r="958" spans="2:19" s="3" customFormat="1" x14ac:dyDescent="0.3">
      <c r="B958"/>
      <c r="Q958"/>
      <c r="S958"/>
    </row>
    <row r="959" spans="2:19" s="3" customFormat="1" x14ac:dyDescent="0.3">
      <c r="B959"/>
      <c r="Q959"/>
      <c r="S959"/>
    </row>
    <row r="960" spans="2:19" s="3" customFormat="1" x14ac:dyDescent="0.3">
      <c r="B960"/>
      <c r="Q960"/>
      <c r="S960"/>
    </row>
    <row r="961" spans="2:19" s="3" customFormat="1" x14ac:dyDescent="0.3">
      <c r="B961"/>
      <c r="Q961"/>
      <c r="S961"/>
    </row>
    <row r="962" spans="2:19" s="3" customFormat="1" x14ac:dyDescent="0.3">
      <c r="B962"/>
      <c r="Q962"/>
      <c r="S962"/>
    </row>
    <row r="963" spans="2:19" s="3" customFormat="1" x14ac:dyDescent="0.3">
      <c r="B963"/>
      <c r="Q963"/>
      <c r="S963"/>
    </row>
    <row r="964" spans="2:19" s="3" customFormat="1" x14ac:dyDescent="0.3">
      <c r="B964"/>
      <c r="Q964"/>
      <c r="S964"/>
    </row>
    <row r="965" spans="2:19" s="3" customFormat="1" x14ac:dyDescent="0.3">
      <c r="B965"/>
      <c r="Q965"/>
      <c r="S965"/>
    </row>
    <row r="966" spans="2:19" s="3" customFormat="1" x14ac:dyDescent="0.3">
      <c r="B966"/>
      <c r="Q966"/>
      <c r="S966"/>
    </row>
    <row r="967" spans="2:19" s="3" customFormat="1" x14ac:dyDescent="0.3">
      <c r="B967"/>
      <c r="Q967"/>
      <c r="S967"/>
    </row>
    <row r="968" spans="2:19" s="3" customFormat="1" x14ac:dyDescent="0.3">
      <c r="B968"/>
      <c r="Q968"/>
      <c r="S968"/>
    </row>
    <row r="969" spans="2:19" s="3" customFormat="1" x14ac:dyDescent="0.3">
      <c r="B969"/>
      <c r="Q969"/>
      <c r="S969"/>
    </row>
    <row r="970" spans="2:19" s="3" customFormat="1" x14ac:dyDescent="0.3">
      <c r="B970"/>
      <c r="Q970"/>
      <c r="S970"/>
    </row>
    <row r="971" spans="2:19" s="3" customFormat="1" x14ac:dyDescent="0.3">
      <c r="B971"/>
      <c r="Q971"/>
      <c r="S971"/>
    </row>
    <row r="972" spans="2:19" s="3" customFormat="1" x14ac:dyDescent="0.3">
      <c r="B972"/>
      <c r="Q972"/>
      <c r="S972"/>
    </row>
    <row r="973" spans="2:19" s="3" customFormat="1" x14ac:dyDescent="0.3">
      <c r="B973"/>
      <c r="Q973"/>
      <c r="S973"/>
    </row>
    <row r="974" spans="2:19" s="3" customFormat="1" x14ac:dyDescent="0.3">
      <c r="B974"/>
      <c r="Q974"/>
      <c r="S974"/>
    </row>
    <row r="975" spans="2:19" s="3" customFormat="1" x14ac:dyDescent="0.3">
      <c r="B975"/>
      <c r="Q975"/>
      <c r="S975"/>
    </row>
    <row r="976" spans="2:19" s="3" customFormat="1" x14ac:dyDescent="0.3">
      <c r="B976"/>
      <c r="Q976"/>
      <c r="S976"/>
    </row>
    <row r="977" spans="2:19" s="3" customFormat="1" x14ac:dyDescent="0.3">
      <c r="B977"/>
      <c r="Q977"/>
      <c r="S977"/>
    </row>
    <row r="978" spans="2:19" s="3" customFormat="1" x14ac:dyDescent="0.3">
      <c r="B978"/>
      <c r="Q978"/>
      <c r="S978"/>
    </row>
    <row r="979" spans="2:19" s="3" customFormat="1" x14ac:dyDescent="0.3">
      <c r="B979"/>
      <c r="Q979"/>
      <c r="S979"/>
    </row>
    <row r="980" spans="2:19" s="3" customFormat="1" x14ac:dyDescent="0.3">
      <c r="B980"/>
      <c r="Q980"/>
      <c r="S980"/>
    </row>
    <row r="981" spans="2:19" s="3" customFormat="1" x14ac:dyDescent="0.3">
      <c r="B981"/>
      <c r="Q981"/>
      <c r="S981"/>
    </row>
    <row r="982" spans="2:19" s="3" customFormat="1" x14ac:dyDescent="0.3">
      <c r="B982"/>
      <c r="Q982"/>
      <c r="S982"/>
    </row>
    <row r="983" spans="2:19" s="3" customFormat="1" x14ac:dyDescent="0.3">
      <c r="B983"/>
      <c r="Q983"/>
      <c r="S983"/>
    </row>
    <row r="984" spans="2:19" s="3" customFormat="1" x14ac:dyDescent="0.3">
      <c r="B984"/>
      <c r="Q984"/>
      <c r="S984"/>
    </row>
    <row r="985" spans="2:19" s="3" customFormat="1" x14ac:dyDescent="0.3">
      <c r="B985"/>
      <c r="Q985"/>
      <c r="S985"/>
    </row>
    <row r="986" spans="2:19" s="3" customFormat="1" x14ac:dyDescent="0.3">
      <c r="B986"/>
      <c r="Q986"/>
      <c r="S986"/>
    </row>
    <row r="987" spans="2:19" s="3" customFormat="1" x14ac:dyDescent="0.3">
      <c r="B987"/>
      <c r="Q987"/>
      <c r="S987"/>
    </row>
    <row r="988" spans="2:19" s="3" customFormat="1" x14ac:dyDescent="0.3">
      <c r="B988"/>
      <c r="Q988"/>
      <c r="S988"/>
    </row>
    <row r="989" spans="2:19" s="3" customFormat="1" x14ac:dyDescent="0.3">
      <c r="B989"/>
      <c r="Q989"/>
      <c r="S989"/>
    </row>
    <row r="990" spans="2:19" s="3" customFormat="1" x14ac:dyDescent="0.3">
      <c r="B990"/>
      <c r="Q990"/>
      <c r="S990"/>
    </row>
    <row r="991" spans="2:19" s="3" customFormat="1" x14ac:dyDescent="0.3">
      <c r="B991"/>
      <c r="Q991"/>
      <c r="S991"/>
    </row>
    <row r="992" spans="2:19" s="3" customFormat="1" x14ac:dyDescent="0.3">
      <c r="B992"/>
      <c r="Q992"/>
      <c r="S992"/>
    </row>
    <row r="993" spans="2:19" s="3" customFormat="1" x14ac:dyDescent="0.3">
      <c r="B993"/>
      <c r="Q993"/>
      <c r="S993"/>
    </row>
    <row r="994" spans="2:19" s="3" customFormat="1" x14ac:dyDescent="0.3">
      <c r="B994"/>
      <c r="Q994"/>
      <c r="S994"/>
    </row>
    <row r="995" spans="2:19" s="3" customFormat="1" x14ac:dyDescent="0.3">
      <c r="B995"/>
      <c r="Q995"/>
      <c r="S995"/>
    </row>
    <row r="996" spans="2:19" s="3" customFormat="1" x14ac:dyDescent="0.3">
      <c r="B996"/>
      <c r="Q996"/>
      <c r="S996"/>
    </row>
    <row r="997" spans="2:19" s="3" customFormat="1" x14ac:dyDescent="0.3">
      <c r="B997"/>
      <c r="Q997"/>
      <c r="S997"/>
    </row>
    <row r="998" spans="2:19" s="3" customFormat="1" x14ac:dyDescent="0.3">
      <c r="B998"/>
      <c r="Q998"/>
      <c r="S998"/>
    </row>
    <row r="999" spans="2:19" s="3" customFormat="1" x14ac:dyDescent="0.3">
      <c r="B999"/>
      <c r="Q999"/>
      <c r="S999"/>
    </row>
    <row r="1000" spans="2:19" s="3" customFormat="1" x14ac:dyDescent="0.3">
      <c r="B1000"/>
      <c r="Q1000"/>
      <c r="S1000"/>
    </row>
    <row r="1001" spans="2:19" s="3" customFormat="1" x14ac:dyDescent="0.3">
      <c r="B1001"/>
      <c r="Q1001"/>
      <c r="S1001"/>
    </row>
    <row r="1002" spans="2:19" s="3" customFormat="1" x14ac:dyDescent="0.3">
      <c r="B1002"/>
      <c r="Q1002"/>
      <c r="S1002"/>
    </row>
    <row r="1003" spans="2:19" s="3" customFormat="1" x14ac:dyDescent="0.3">
      <c r="B1003"/>
      <c r="Q1003"/>
      <c r="S1003"/>
    </row>
    <row r="1004" spans="2:19" s="3" customFormat="1" x14ac:dyDescent="0.3">
      <c r="B1004"/>
      <c r="Q1004"/>
      <c r="S1004"/>
    </row>
    <row r="1005" spans="2:19" s="3" customFormat="1" x14ac:dyDescent="0.3">
      <c r="B1005"/>
      <c r="Q1005"/>
      <c r="S1005"/>
    </row>
    <row r="1006" spans="2:19" s="3" customFormat="1" x14ac:dyDescent="0.3">
      <c r="B1006"/>
      <c r="Q1006"/>
      <c r="S1006"/>
    </row>
    <row r="1007" spans="2:19" s="3" customFormat="1" x14ac:dyDescent="0.3">
      <c r="B1007"/>
      <c r="Q1007"/>
      <c r="S1007"/>
    </row>
    <row r="1008" spans="2:19" s="3" customFormat="1" x14ac:dyDescent="0.3">
      <c r="B1008"/>
      <c r="Q1008"/>
      <c r="S1008"/>
    </row>
    <row r="1009" spans="2:19" s="3" customFormat="1" x14ac:dyDescent="0.3">
      <c r="B1009"/>
      <c r="Q1009"/>
      <c r="S1009"/>
    </row>
    <row r="1010" spans="2:19" s="3" customFormat="1" x14ac:dyDescent="0.3">
      <c r="B1010"/>
      <c r="Q1010"/>
      <c r="S1010"/>
    </row>
    <row r="1011" spans="2:19" s="3" customFormat="1" x14ac:dyDescent="0.3">
      <c r="B1011"/>
      <c r="Q1011"/>
      <c r="S1011"/>
    </row>
    <row r="1012" spans="2:19" s="3" customFormat="1" x14ac:dyDescent="0.3">
      <c r="B1012"/>
      <c r="Q1012"/>
      <c r="S1012"/>
    </row>
    <row r="1013" spans="2:19" s="3" customFormat="1" x14ac:dyDescent="0.3">
      <c r="B1013"/>
      <c r="Q1013"/>
      <c r="S1013"/>
    </row>
    <row r="1014" spans="2:19" s="3" customFormat="1" x14ac:dyDescent="0.3">
      <c r="B1014"/>
      <c r="Q1014"/>
      <c r="S1014"/>
    </row>
    <row r="1015" spans="2:19" s="3" customFormat="1" x14ac:dyDescent="0.3">
      <c r="B1015"/>
      <c r="Q1015"/>
      <c r="S1015"/>
    </row>
    <row r="1016" spans="2:19" s="3" customFormat="1" x14ac:dyDescent="0.3">
      <c r="B1016"/>
      <c r="Q1016"/>
      <c r="S1016"/>
    </row>
    <row r="1017" spans="2:19" s="3" customFormat="1" x14ac:dyDescent="0.3">
      <c r="B1017"/>
      <c r="Q1017"/>
      <c r="S1017"/>
    </row>
    <row r="1018" spans="2:19" s="3" customFormat="1" x14ac:dyDescent="0.3">
      <c r="B1018"/>
      <c r="Q1018"/>
      <c r="S1018"/>
    </row>
    <row r="1019" spans="2:19" s="3" customFormat="1" x14ac:dyDescent="0.3">
      <c r="B1019"/>
      <c r="Q1019"/>
      <c r="S1019"/>
    </row>
    <row r="1020" spans="2:19" s="3" customFormat="1" x14ac:dyDescent="0.3">
      <c r="B1020"/>
      <c r="Q1020"/>
      <c r="S1020"/>
    </row>
    <row r="1021" spans="2:19" s="3" customFormat="1" x14ac:dyDescent="0.3">
      <c r="B1021"/>
      <c r="Q1021"/>
      <c r="S1021"/>
    </row>
    <row r="1022" spans="2:19" s="3" customFormat="1" x14ac:dyDescent="0.3">
      <c r="B1022"/>
      <c r="Q1022"/>
      <c r="S1022"/>
    </row>
    <row r="1023" spans="2:19" s="3" customFormat="1" x14ac:dyDescent="0.3">
      <c r="B1023"/>
      <c r="Q1023"/>
      <c r="S1023"/>
    </row>
    <row r="1024" spans="2:19" s="3" customFormat="1" x14ac:dyDescent="0.3">
      <c r="B1024"/>
      <c r="Q1024"/>
      <c r="S1024"/>
    </row>
    <row r="1025" spans="2:19" s="3" customFormat="1" x14ac:dyDescent="0.3">
      <c r="B1025"/>
      <c r="Q1025"/>
      <c r="S1025"/>
    </row>
    <row r="1026" spans="2:19" s="3" customFormat="1" x14ac:dyDescent="0.3">
      <c r="B1026"/>
      <c r="Q1026"/>
      <c r="S1026"/>
    </row>
    <row r="1027" spans="2:19" s="3" customFormat="1" x14ac:dyDescent="0.3">
      <c r="B1027"/>
      <c r="Q1027"/>
      <c r="S1027"/>
    </row>
    <row r="1028" spans="2:19" s="3" customFormat="1" x14ac:dyDescent="0.3">
      <c r="B1028"/>
      <c r="Q1028"/>
      <c r="S1028"/>
    </row>
    <row r="1029" spans="2:19" s="3" customFormat="1" x14ac:dyDescent="0.3">
      <c r="B1029"/>
      <c r="Q1029"/>
      <c r="S1029"/>
    </row>
    <row r="1030" spans="2:19" s="3" customFormat="1" x14ac:dyDescent="0.3">
      <c r="B1030"/>
      <c r="Q1030"/>
      <c r="S1030"/>
    </row>
    <row r="1031" spans="2:19" s="3" customFormat="1" x14ac:dyDescent="0.3">
      <c r="B1031"/>
      <c r="Q1031"/>
      <c r="S1031"/>
    </row>
    <row r="1032" spans="2:19" s="3" customFormat="1" x14ac:dyDescent="0.3">
      <c r="B1032"/>
      <c r="Q1032"/>
      <c r="S1032"/>
    </row>
    <row r="1033" spans="2:19" s="3" customFormat="1" x14ac:dyDescent="0.3">
      <c r="B1033"/>
      <c r="Q1033"/>
      <c r="S1033"/>
    </row>
    <row r="1034" spans="2:19" s="3" customFormat="1" x14ac:dyDescent="0.3">
      <c r="B1034"/>
      <c r="Q1034"/>
      <c r="S1034"/>
    </row>
  </sheetData>
  <mergeCells count="31">
    <mergeCell ref="I10:I11"/>
    <mergeCell ref="K7:K8"/>
    <mergeCell ref="L7:L8"/>
    <mergeCell ref="M7:M8"/>
    <mergeCell ref="O7:O8"/>
    <mergeCell ref="Q7:Q8"/>
    <mergeCell ref="S7:S8"/>
    <mergeCell ref="B5:O5"/>
    <mergeCell ref="B7:B8"/>
    <mergeCell ref="C7:C8"/>
    <mergeCell ref="D7:D8"/>
    <mergeCell ref="G7:G8"/>
    <mergeCell ref="I7:I8"/>
    <mergeCell ref="J7:J8"/>
    <mergeCell ref="E7:F8"/>
    <mergeCell ref="S10:S11"/>
    <mergeCell ref="A1:P1"/>
    <mergeCell ref="A2:P2"/>
    <mergeCell ref="A3:O3"/>
    <mergeCell ref="C14:F15"/>
    <mergeCell ref="J10:J11"/>
    <mergeCell ref="K10:K11"/>
    <mergeCell ref="L10:L11"/>
    <mergeCell ref="M10:M11"/>
    <mergeCell ref="O10:O11"/>
    <mergeCell ref="Q10:Q11"/>
    <mergeCell ref="B10:B11"/>
    <mergeCell ref="C10:C11"/>
    <mergeCell ref="D10:D11"/>
    <mergeCell ref="G10:G11"/>
    <mergeCell ref="E10:F11"/>
  </mergeCells>
  <conditionalFormatting sqref="I7:I8 I10:I11">
    <cfRule type="expression" dxfId="17" priority="4" stopIfTrue="1">
      <formula>G7="P"</formula>
    </cfRule>
    <cfRule type="expression" dxfId="16" priority="5" stopIfTrue="1">
      <formula>G7="E"</formula>
    </cfRule>
    <cfRule type="expression" dxfId="15" priority="6" stopIfTrue="1">
      <formula>G7="G"</formula>
    </cfRule>
  </conditionalFormatting>
  <conditionalFormatting sqref="K7:K8 K10:K11">
    <cfRule type="expression" dxfId="14" priority="1" stopIfTrue="1">
      <formula>L7="P"</formula>
    </cfRule>
    <cfRule type="expression" dxfId="13" priority="2" stopIfTrue="1">
      <formula>L7="E"</formula>
    </cfRule>
    <cfRule type="expression" dxfId="12" priority="3" stopIfTrue="1">
      <formula>L7="G"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scale="79" orientation="landscape" r:id="rId1"/>
  <ignoredErrors>
    <ignoredError sqref="I7 I10 K7 K10 B7:D7 B10:D10 O10 O7" unlockedFormula="1"/>
  </ignoredError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V23"/>
  <sheetViews>
    <sheetView zoomScale="90" zoomScaleNormal="90" workbookViewId="0">
      <selection activeCell="Q1" sqref="Q1"/>
    </sheetView>
  </sheetViews>
  <sheetFormatPr baseColWidth="10" defaultColWidth="11.44140625" defaultRowHeight="14.4" x14ac:dyDescent="0.3"/>
  <cols>
    <col min="1" max="1" width="5.109375" style="3" customWidth="1"/>
    <col min="2" max="2" width="11.44140625" style="3"/>
    <col min="3" max="3" width="2.88671875" style="3" customWidth="1"/>
    <col min="4" max="4" width="15.6640625" style="3" customWidth="1"/>
    <col min="5" max="5" width="0" style="3" hidden="1" customWidth="1"/>
    <col min="6" max="6" width="8.6640625" style="3" hidden="1" customWidth="1"/>
    <col min="7" max="7" width="0" style="3" hidden="1" customWidth="1"/>
    <col min="8" max="8" width="25.33203125" style="3" customWidth="1"/>
    <col min="9" max="9" width="5.6640625" style="3" customWidth="1"/>
    <col min="10" max="10" width="7.109375" style="3" customWidth="1"/>
    <col min="11" max="11" width="5.6640625" style="3" customWidth="1"/>
    <col min="12" max="12" width="0" style="3" hidden="1" customWidth="1"/>
    <col min="13" max="13" width="25.33203125" style="3" customWidth="1"/>
    <col min="14" max="14" width="0" style="3" hidden="1" customWidth="1"/>
    <col min="15" max="15" width="14.88671875" style="3" customWidth="1"/>
    <col min="16" max="16" width="2.88671875" style="3" customWidth="1"/>
    <col min="17" max="17" width="40.88671875" style="3" customWidth="1"/>
    <col min="18" max="18" width="2.5546875" style="3" customWidth="1"/>
    <col min="19" max="16384" width="11.44140625" style="3"/>
  </cols>
  <sheetData>
    <row r="1" spans="1:22" ht="34.799999999999997" x14ac:dyDescent="0.3">
      <c r="A1" s="325" t="s">
        <v>4</v>
      </c>
      <c r="B1" s="325"/>
      <c r="C1" s="325"/>
      <c r="D1" s="325"/>
      <c r="E1" s="325"/>
      <c r="F1" s="325"/>
      <c r="G1" s="325"/>
      <c r="H1" s="325"/>
      <c r="I1" s="325"/>
      <c r="J1" s="325"/>
      <c r="K1" s="325"/>
      <c r="L1" s="325"/>
      <c r="M1" s="325"/>
      <c r="N1" s="325"/>
      <c r="O1" s="325"/>
      <c r="P1" s="325"/>
      <c r="S1" s="40"/>
      <c r="T1" s="40"/>
      <c r="U1" s="40"/>
      <c r="V1" s="40"/>
    </row>
    <row r="2" spans="1:22" ht="34.799999999999997" x14ac:dyDescent="0.3">
      <c r="A2" s="326" t="s">
        <v>5</v>
      </c>
      <c r="B2" s="326"/>
      <c r="C2" s="326"/>
      <c r="D2" s="326"/>
      <c r="E2" s="326"/>
      <c r="F2" s="326"/>
      <c r="G2" s="326"/>
      <c r="H2" s="326"/>
      <c r="I2" s="326"/>
      <c r="J2" s="326"/>
      <c r="K2" s="326"/>
      <c r="L2" s="326"/>
      <c r="M2" s="326"/>
      <c r="N2" s="326"/>
      <c r="O2" s="326"/>
      <c r="P2" s="326"/>
      <c r="Q2" s="48"/>
      <c r="R2" s="48"/>
      <c r="S2" s="48"/>
      <c r="T2" s="48"/>
      <c r="U2" s="48"/>
      <c r="V2" s="48"/>
    </row>
    <row r="3" spans="1:22" ht="37.5" customHeight="1" x14ac:dyDescent="0.3">
      <c r="A3" s="462" t="s">
        <v>25</v>
      </c>
      <c r="B3" s="462"/>
      <c r="C3" s="462"/>
      <c r="D3" s="462"/>
      <c r="E3" s="462"/>
      <c r="F3" s="462"/>
      <c r="G3" s="462"/>
      <c r="H3" s="462"/>
      <c r="I3" s="462"/>
      <c r="J3" s="462"/>
      <c r="K3" s="462"/>
      <c r="L3" s="462"/>
      <c r="M3" s="462"/>
      <c r="N3" s="462"/>
      <c r="O3" s="462"/>
      <c r="P3" s="462"/>
      <c r="Q3" s="41"/>
      <c r="R3" s="41"/>
      <c r="S3" s="41"/>
      <c r="T3" s="41"/>
      <c r="U3" s="41"/>
      <c r="V3" s="41"/>
    </row>
    <row r="4" spans="1:22" ht="15" customHeight="1" x14ac:dyDescent="0.3">
      <c r="B4" s="43" t="s">
        <v>16</v>
      </c>
      <c r="C4"/>
      <c r="D4"/>
      <c r="E4"/>
      <c r="F4"/>
      <c r="G4"/>
      <c r="H4"/>
      <c r="I4"/>
      <c r="J4"/>
      <c r="K4" s="42"/>
      <c r="L4" s="42"/>
      <c r="M4" s="42"/>
      <c r="N4" s="42"/>
      <c r="O4" s="42"/>
      <c r="P4" s="42"/>
      <c r="Q4" s="42"/>
      <c r="R4" s="42"/>
      <c r="S4" s="42"/>
      <c r="T4" s="42"/>
    </row>
    <row r="5" spans="1:22" ht="18" x14ac:dyDescent="0.3">
      <c r="B5" s="403" t="s">
        <v>20</v>
      </c>
      <c r="C5" s="404"/>
      <c r="D5" s="404"/>
      <c r="E5" s="404"/>
      <c r="F5" s="405"/>
      <c r="G5" s="405"/>
      <c r="H5" s="405"/>
      <c r="I5" s="405"/>
      <c r="J5" s="405"/>
      <c r="K5" s="405"/>
      <c r="L5" s="405"/>
      <c r="M5" s="405"/>
      <c r="N5" s="405"/>
      <c r="O5" s="406"/>
      <c r="Q5" s="28" t="s">
        <v>21</v>
      </c>
    </row>
    <row r="6" spans="1:22" ht="15" customHeight="1" x14ac:dyDescent="0.3">
      <c r="B6" s="9"/>
      <c r="C6" s="39"/>
      <c r="D6" s="10"/>
      <c r="E6" s="35"/>
      <c r="F6" s="10"/>
      <c r="G6" s="10"/>
      <c r="H6" s="10"/>
      <c r="I6" s="10"/>
      <c r="J6" s="10"/>
      <c r="K6" s="10"/>
      <c r="L6" s="10"/>
      <c r="M6" s="10"/>
      <c r="N6" s="10"/>
      <c r="O6" s="9"/>
      <c r="Q6" s="407" t="str">
        <f>IF(OR(G7="E",G7=""),"",IF(G7="G",H7,M7))</f>
        <v/>
      </c>
    </row>
    <row r="7" spans="1:22" ht="17.25" customHeight="1" x14ac:dyDescent="0.35">
      <c r="B7" s="481">
        <f>+FINAL!B7</f>
        <v>42814</v>
      </c>
      <c r="C7" s="88"/>
      <c r="D7" s="482" t="str">
        <f>+FINAL!D7</f>
        <v>11:40. a.m.</v>
      </c>
      <c r="E7" s="82"/>
      <c r="F7" s="68"/>
      <c r="G7" s="467" t="str">
        <f>IF(AND(I7&lt;&gt;"",K7&lt;&gt;""),IF(I7=K7,"E",IF(I7&gt;K7,"G","P")),"")</f>
        <v>E</v>
      </c>
      <c r="H7" s="476" t="str">
        <f>+DEFINICION!S7</f>
        <v>TEMPLO DEL FÚTBOL</v>
      </c>
      <c r="I7" s="465" t="str">
        <f>+FINAL!I7</f>
        <v>.</v>
      </c>
      <c r="J7" s="475" t="s">
        <v>14</v>
      </c>
      <c r="K7" s="465" t="str">
        <f>+FINAL!K7</f>
        <v>.</v>
      </c>
      <c r="L7" s="467" t="str">
        <f>IF(AND(K7&lt;&gt;"",I7&lt;&gt;""),IF(K7=I7,"E",IF(K7&gt;I7,"G","P")),"")</f>
        <v>E</v>
      </c>
      <c r="M7" s="476" t="str">
        <f>+DEFINICION!S10</f>
        <v>BLUEMARTIN F.C .</v>
      </c>
      <c r="N7" s="67"/>
      <c r="O7" s="469" t="str">
        <f>+FINAL!O7</f>
        <v>CANCHA 1 A</v>
      </c>
      <c r="Q7" s="408"/>
    </row>
    <row r="8" spans="1:22" ht="17.25" customHeight="1" x14ac:dyDescent="0.35">
      <c r="B8" s="481"/>
      <c r="C8" s="88"/>
      <c r="D8" s="482"/>
      <c r="E8" s="82"/>
      <c r="F8" s="68"/>
      <c r="G8" s="467"/>
      <c r="H8" s="476"/>
      <c r="I8" s="466"/>
      <c r="J8" s="475"/>
      <c r="K8" s="466"/>
      <c r="L8" s="467"/>
      <c r="M8" s="476"/>
      <c r="N8" s="67"/>
      <c r="O8" s="469"/>
      <c r="Q8" s="408"/>
    </row>
    <row r="9" spans="1:22" x14ac:dyDescent="0.3">
      <c r="B9" s="24"/>
      <c r="C9" s="25"/>
      <c r="D9" s="25"/>
      <c r="E9" s="25"/>
      <c r="F9" s="25"/>
      <c r="G9" s="25"/>
      <c r="H9" s="25"/>
      <c r="I9" s="25"/>
      <c r="J9" s="25"/>
      <c r="K9" s="34"/>
      <c r="L9" s="25"/>
      <c r="M9" s="25"/>
      <c r="N9" s="25"/>
      <c r="O9" s="24"/>
      <c r="Q9" s="409"/>
    </row>
    <row r="11" spans="1:22" ht="21" x14ac:dyDescent="0.3">
      <c r="B11" s="393" t="s">
        <v>22</v>
      </c>
      <c r="C11" s="394"/>
      <c r="D11" s="394"/>
      <c r="E11" s="394"/>
      <c r="F11" s="394"/>
      <c r="G11" s="394"/>
      <c r="H11" s="394"/>
      <c r="I11" s="394"/>
      <c r="J11" s="394"/>
      <c r="K11" s="394"/>
      <c r="L11" s="394"/>
      <c r="M11" s="394"/>
      <c r="N11" s="394"/>
      <c r="O11" s="395"/>
      <c r="Q11" s="29" t="s">
        <v>23</v>
      </c>
    </row>
    <row r="12" spans="1:22" ht="15" customHeight="1" x14ac:dyDescent="0.3">
      <c r="B12" s="39"/>
      <c r="C12" s="39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9"/>
      <c r="Q12" s="478" t="str">
        <f>IF(OR(G13="E",G13=""),"",IF(G13="P",H13,M13))</f>
        <v/>
      </c>
    </row>
    <row r="13" spans="1:22" ht="17.25" customHeight="1" x14ac:dyDescent="0.35">
      <c r="B13" s="481">
        <f>+FINAL!B13</f>
        <v>42814</v>
      </c>
      <c r="C13" s="88"/>
      <c r="D13" s="482" t="str">
        <f>+FINAL!D13</f>
        <v>11:40. a.m.</v>
      </c>
      <c r="E13" s="83"/>
      <c r="F13" s="68"/>
      <c r="G13" s="467" t="str">
        <f>IF(AND(I13&lt;&gt;"",K13&lt;&gt;""),IF(I13=K13,"E",IF(I13&gt;K13,"G","P")),"")</f>
        <v>E</v>
      </c>
      <c r="H13" s="476" t="str">
        <f>+DEFINICION!Q7</f>
        <v>ATHLETIC MELGAR</v>
      </c>
      <c r="I13" s="465" t="str">
        <f>+FINAL!I13</f>
        <v>.</v>
      </c>
      <c r="J13" s="475" t="s">
        <v>14</v>
      </c>
      <c r="K13" s="465" t="str">
        <f>+FINAL!K13</f>
        <v>.</v>
      </c>
      <c r="L13" s="467" t="str">
        <f>IF(AND(K13&lt;&gt;"",I13&lt;&gt;""),IF(K13=I13,"E",IF(K13&gt;I13,"G","P")),"")</f>
        <v>E</v>
      </c>
      <c r="M13" s="476" t="str">
        <f>+DEFINICION!Q10</f>
        <v>CLUB CAMPESTRE IBAGUE</v>
      </c>
      <c r="N13" s="477"/>
      <c r="O13" s="469" t="str">
        <f>+FINAL!O13</f>
        <v>CANCHA 1 C</v>
      </c>
      <c r="Q13" s="479"/>
    </row>
    <row r="14" spans="1:22" ht="17.25" customHeight="1" x14ac:dyDescent="0.35">
      <c r="B14" s="481"/>
      <c r="C14" s="88"/>
      <c r="D14" s="482"/>
      <c r="E14" s="83"/>
      <c r="F14" s="68"/>
      <c r="G14" s="467"/>
      <c r="H14" s="476"/>
      <c r="I14" s="466"/>
      <c r="J14" s="475"/>
      <c r="K14" s="466"/>
      <c r="L14" s="467"/>
      <c r="M14" s="476"/>
      <c r="N14" s="477"/>
      <c r="O14" s="469"/>
      <c r="Q14" s="479"/>
    </row>
    <row r="15" spans="1:22" x14ac:dyDescent="0.3">
      <c r="B15" s="24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4"/>
      <c r="Q15" s="480"/>
    </row>
    <row r="16" spans="1:22" ht="10.5" customHeight="1" x14ac:dyDescent="0.3"/>
    <row r="17" spans="2:20" ht="15" customHeight="1" x14ac:dyDescent="0.3">
      <c r="B17" s="384" t="s">
        <v>24</v>
      </c>
      <c r="C17" s="384"/>
      <c r="D17" s="384"/>
      <c r="E17" s="384"/>
      <c r="F17" s="384"/>
      <c r="G17" s="384"/>
      <c r="H17" s="384"/>
      <c r="I17" s="384"/>
      <c r="J17" s="384"/>
      <c r="K17" s="384"/>
      <c r="L17" s="384"/>
      <c r="M17" s="384"/>
      <c r="N17" s="384"/>
      <c r="O17" s="384"/>
      <c r="P17" s="384"/>
      <c r="Q17" s="384"/>
    </row>
    <row r="18" spans="2:20" ht="15" customHeight="1" x14ac:dyDescent="0.3">
      <c r="B18" s="384"/>
      <c r="C18" s="384"/>
      <c r="D18" s="384"/>
      <c r="E18" s="384"/>
      <c r="F18" s="384"/>
      <c r="G18" s="384"/>
      <c r="H18" s="384"/>
      <c r="I18" s="384"/>
      <c r="J18" s="384"/>
      <c r="K18" s="384"/>
      <c r="L18" s="384"/>
      <c r="M18" s="384"/>
      <c r="N18" s="384"/>
      <c r="O18" s="384"/>
      <c r="P18" s="384"/>
      <c r="Q18" s="384"/>
    </row>
    <row r="19" spans="2:20" ht="15" customHeight="1" x14ac:dyDescent="0.3">
      <c r="B19" s="474" t="str">
        <f>IF(OR(G13="E",G13=""),"",IF(G13="G",H13,M13))</f>
        <v/>
      </c>
      <c r="C19" s="474"/>
      <c r="D19" s="474"/>
      <c r="E19" s="474"/>
      <c r="F19" s="474"/>
      <c r="G19" s="474"/>
      <c r="H19" s="474"/>
      <c r="I19" s="474"/>
      <c r="J19" s="474"/>
      <c r="K19" s="474"/>
      <c r="L19" s="474"/>
      <c r="M19" s="474"/>
      <c r="N19" s="474"/>
      <c r="O19" s="474"/>
      <c r="P19" s="474"/>
      <c r="Q19" s="474"/>
    </row>
    <row r="20" spans="2:20" ht="25.5" customHeight="1" x14ac:dyDescent="0.3">
      <c r="B20" s="474"/>
      <c r="C20" s="474"/>
      <c r="D20" s="474"/>
      <c r="E20" s="474"/>
      <c r="F20" s="474"/>
      <c r="G20" s="474"/>
      <c r="H20" s="474"/>
      <c r="I20" s="474"/>
      <c r="J20" s="474"/>
      <c r="K20" s="474"/>
      <c r="L20" s="474"/>
      <c r="M20" s="474"/>
      <c r="N20" s="474"/>
      <c r="O20" s="474"/>
      <c r="P20" s="474"/>
      <c r="Q20" s="474"/>
    </row>
    <row r="21" spans="2:20" ht="3.75" customHeight="1" x14ac:dyDescent="0.85">
      <c r="D21" s="55"/>
      <c r="E21" s="55"/>
      <c r="F21" s="55"/>
      <c r="J21" s="54"/>
      <c r="O21" s="54"/>
    </row>
    <row r="22" spans="2:20" ht="25.5" customHeight="1" x14ac:dyDescent="0.45">
      <c r="C22" s="463" t="str">
        <f>+'GRUPOS PRE JUVENIL'!D3</f>
        <v>NACIDOS 2016 2017</v>
      </c>
      <c r="D22" s="463"/>
      <c r="E22" s="463"/>
      <c r="F22" s="463"/>
      <c r="G22" s="463"/>
      <c r="H22" s="463"/>
      <c r="I22" s="463"/>
      <c r="J22" s="463"/>
      <c r="K22" s="463"/>
      <c r="O22" s="79" t="str">
        <f>+'GRUPOS PRE JUVENIL'!D4</f>
        <v>SEPTIEMBRE 28 Y 29 DEL 2024</v>
      </c>
      <c r="Q22" s="41"/>
      <c r="R22" s="41"/>
      <c r="S22" s="41"/>
      <c r="T22" s="41"/>
    </row>
    <row r="23" spans="2:20" ht="15" customHeight="1" x14ac:dyDescent="0.3">
      <c r="C23" s="463"/>
      <c r="D23" s="463"/>
      <c r="E23" s="463"/>
      <c r="F23" s="463"/>
      <c r="G23" s="463"/>
      <c r="H23" s="463"/>
      <c r="I23" s="463"/>
      <c r="J23" s="463"/>
      <c r="K23" s="463"/>
    </row>
  </sheetData>
  <mergeCells count="31">
    <mergeCell ref="Q6:Q9"/>
    <mergeCell ref="Q12:Q15"/>
    <mergeCell ref="B5:O5"/>
    <mergeCell ref="B7:B8"/>
    <mergeCell ref="D7:D8"/>
    <mergeCell ref="G7:G8"/>
    <mergeCell ref="H7:H8"/>
    <mergeCell ref="I7:I8"/>
    <mergeCell ref="J7:J8"/>
    <mergeCell ref="K7:K8"/>
    <mergeCell ref="B13:B14"/>
    <mergeCell ref="D13:D14"/>
    <mergeCell ref="G13:G14"/>
    <mergeCell ref="H13:H14"/>
    <mergeCell ref="I13:I14"/>
    <mergeCell ref="B19:Q20"/>
    <mergeCell ref="A3:P3"/>
    <mergeCell ref="C22:K23"/>
    <mergeCell ref="A1:P1"/>
    <mergeCell ref="A2:P2"/>
    <mergeCell ref="B17:Q18"/>
    <mergeCell ref="J13:J14"/>
    <mergeCell ref="K13:K14"/>
    <mergeCell ref="L13:L14"/>
    <mergeCell ref="M13:M14"/>
    <mergeCell ref="N13:N14"/>
    <mergeCell ref="O13:O14"/>
    <mergeCell ref="L7:L8"/>
    <mergeCell ref="M7:M8"/>
    <mergeCell ref="O7:O8"/>
    <mergeCell ref="B11:O11"/>
  </mergeCells>
  <conditionalFormatting sqref="I7:I8">
    <cfRule type="expression" dxfId="11" priority="4" stopIfTrue="1">
      <formula>G7="P"</formula>
    </cfRule>
    <cfRule type="expression" dxfId="10" priority="5" stopIfTrue="1">
      <formula>G7="E"</formula>
    </cfRule>
    <cfRule type="expression" dxfId="9" priority="6" stopIfTrue="1">
      <formula>G7="G"</formula>
    </cfRule>
  </conditionalFormatting>
  <conditionalFormatting sqref="I13:I14">
    <cfRule type="expression" dxfId="8" priority="1" stopIfTrue="1">
      <formula>G13="P"</formula>
    </cfRule>
    <cfRule type="expression" dxfId="7" priority="2" stopIfTrue="1">
      <formula>G13="E"</formula>
    </cfRule>
    <cfRule type="expression" dxfId="6" priority="3" stopIfTrue="1">
      <formula>G13="G"</formula>
    </cfRule>
  </conditionalFormatting>
  <conditionalFormatting sqref="K7:K8">
    <cfRule type="expression" dxfId="5" priority="7" stopIfTrue="1">
      <formula>L7="P"</formula>
    </cfRule>
    <cfRule type="expression" dxfId="4" priority="8" stopIfTrue="1">
      <formula>L7="E"</formula>
    </cfRule>
    <cfRule type="expression" dxfId="3" priority="9" stopIfTrue="1">
      <formula>L7="G"</formula>
    </cfRule>
  </conditionalFormatting>
  <conditionalFormatting sqref="K13:K14">
    <cfRule type="expression" dxfId="2" priority="10" stopIfTrue="1">
      <formula>L13="P"</formula>
    </cfRule>
    <cfRule type="expression" dxfId="1" priority="11" stopIfTrue="1">
      <formula>L13="E"</formula>
    </cfRule>
    <cfRule type="expression" dxfId="0" priority="12" stopIfTrue="1">
      <formula>L13="G"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scale="73" orientation="landscape" r:id="rId1"/>
  <ignoredErrors>
    <ignoredError sqref="I13 I7 K13 K7 D7 B7 B13 D13 O7 O13" unlocked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L42"/>
  <sheetViews>
    <sheetView topLeftCell="A10" workbookViewId="0">
      <selection activeCell="B32" sqref="B32"/>
    </sheetView>
  </sheetViews>
  <sheetFormatPr baseColWidth="10" defaultRowHeight="14.4" x14ac:dyDescent="0.3"/>
  <cols>
    <col min="1" max="1" width="3.44140625" style="3" customWidth="1"/>
    <col min="2" max="2" width="11.5546875" style="3"/>
    <col min="3" max="3" width="3" style="3" customWidth="1"/>
    <col min="4" max="4" width="11.5546875" style="3"/>
    <col min="5" max="5" width="3" style="3" customWidth="1"/>
    <col min="6" max="6" width="11.5546875" style="3"/>
    <col min="7" max="7" width="2.88671875" style="3" customWidth="1"/>
    <col min="8" max="8" width="11.5546875" style="3"/>
    <col min="9" max="9" width="2.88671875" style="3" customWidth="1"/>
    <col min="10" max="10" width="11.5546875" style="3"/>
    <col min="11" max="11" width="4.5546875" style="3" customWidth="1"/>
    <col min="12" max="16384" width="11.5546875" style="3"/>
  </cols>
  <sheetData>
    <row r="1" spans="2:12" ht="22.8" x14ac:dyDescent="0.3">
      <c r="B1" s="483" t="str">
        <f>+'GRUPOS PRE JUVENIL'!D1</f>
        <v>XVIII Festival Nacional de Fútbol Infantil</v>
      </c>
      <c r="C1" s="483"/>
      <c r="D1" s="483"/>
      <c r="E1" s="483"/>
      <c r="F1" s="483"/>
      <c r="G1" s="483"/>
      <c r="H1" s="483"/>
      <c r="I1" s="483"/>
      <c r="J1" s="483"/>
      <c r="K1" s="483"/>
      <c r="L1" s="483"/>
    </row>
    <row r="2" spans="2:12" ht="17.399999999999999" x14ac:dyDescent="0.3">
      <c r="B2" s="484" t="str">
        <f>+'GRUPOS PRE JUVENIL'!D2</f>
        <v>“COPA SOCCER MELGAR"</v>
      </c>
      <c r="C2" s="484"/>
      <c r="D2" s="484"/>
      <c r="E2" s="484"/>
      <c r="F2" s="484"/>
      <c r="G2" s="484"/>
      <c r="H2" s="484"/>
      <c r="I2" s="484"/>
      <c r="J2" s="484"/>
      <c r="K2" s="484"/>
      <c r="L2" s="484"/>
    </row>
    <row r="3" spans="2:12" ht="17.399999999999999" x14ac:dyDescent="0.3">
      <c r="B3" s="485" t="str">
        <f>+'GRUPOS PRE JUVENIL'!D3</f>
        <v>NACIDOS 2016 2017</v>
      </c>
      <c r="C3" s="485"/>
      <c r="D3" s="485"/>
      <c r="E3" s="485"/>
      <c r="F3" s="485"/>
      <c r="G3" s="485"/>
      <c r="H3" s="485"/>
      <c r="I3" s="485"/>
      <c r="J3" s="485"/>
      <c r="K3" s="485"/>
      <c r="L3" s="485"/>
    </row>
    <row r="4" spans="2:12" ht="17.399999999999999" x14ac:dyDescent="0.3">
      <c r="B4" s="486" t="str">
        <f>+'GRUPOS PRE JUVENIL'!D4</f>
        <v>SEPTIEMBRE 28 Y 29 DEL 2024</v>
      </c>
      <c r="C4" s="486"/>
      <c r="D4" s="486"/>
      <c r="E4" s="486"/>
      <c r="F4" s="486"/>
      <c r="G4" s="486"/>
      <c r="H4" s="486"/>
      <c r="I4" s="486"/>
      <c r="J4" s="486"/>
      <c r="K4" s="486"/>
      <c r="L4" s="486"/>
    </row>
    <row r="5" spans="2:12" ht="15.6" x14ac:dyDescent="0.3">
      <c r="B5" s="487" t="s">
        <v>36</v>
      </c>
      <c r="C5" s="487"/>
      <c r="D5" s="487"/>
      <c r="E5" s="487"/>
      <c r="F5" s="487"/>
      <c r="G5" s="487"/>
      <c r="H5" s="487"/>
      <c r="I5" s="487"/>
      <c r="J5" s="487"/>
      <c r="K5" s="487"/>
      <c r="L5" s="487"/>
    </row>
    <row r="6" spans="2:12" ht="7.5" customHeight="1" x14ac:dyDescent="0.3">
      <c r="B6" s="170"/>
      <c r="C6" s="170"/>
      <c r="D6" s="170"/>
      <c r="E6" s="170"/>
      <c r="F6" s="170"/>
      <c r="G6" s="170"/>
      <c r="H6" s="170"/>
      <c r="I6" s="170"/>
      <c r="J6" s="170"/>
    </row>
    <row r="7" spans="2:12" ht="15.6" x14ac:dyDescent="0.3">
      <c r="E7" s="157"/>
      <c r="F7" s="173" t="s">
        <v>0</v>
      </c>
      <c r="G7" s="30"/>
      <c r="H7" s="174" t="s">
        <v>45</v>
      </c>
      <c r="I7" s="114"/>
    </row>
    <row r="8" spans="2:12" ht="18" x14ac:dyDescent="0.3">
      <c r="E8" s="154"/>
      <c r="F8" s="169">
        <v>1</v>
      </c>
      <c r="H8" s="169">
        <v>4</v>
      </c>
      <c r="I8" s="30"/>
    </row>
    <row r="9" spans="2:12" ht="18" x14ac:dyDescent="0.3">
      <c r="E9" s="154"/>
      <c r="F9" s="169">
        <v>2</v>
      </c>
      <c r="H9" s="169">
        <v>5</v>
      </c>
      <c r="I9" s="30"/>
    </row>
    <row r="10" spans="2:12" ht="18" x14ac:dyDescent="0.3">
      <c r="E10" s="154"/>
      <c r="F10" s="169">
        <v>3</v>
      </c>
      <c r="H10" s="169">
        <v>6</v>
      </c>
      <c r="I10" s="30"/>
    </row>
    <row r="11" spans="2:12" ht="18" x14ac:dyDescent="0.3">
      <c r="I11" s="156"/>
    </row>
    <row r="12" spans="2:12" ht="20.399999999999999" x14ac:dyDescent="0.3">
      <c r="D12" s="498" t="s">
        <v>84</v>
      </c>
      <c r="E12" s="498"/>
      <c r="F12" s="498"/>
      <c r="G12" s="498"/>
      <c r="H12" s="498"/>
      <c r="I12" s="498"/>
      <c r="J12" s="498"/>
    </row>
    <row r="13" spans="2:12" ht="18.600000000000001" thickBot="1" x14ac:dyDescent="0.4">
      <c r="D13" s="111"/>
      <c r="E13" s="111"/>
      <c r="F13" s="111"/>
      <c r="G13" s="111"/>
      <c r="H13" s="111"/>
      <c r="I13" s="111"/>
      <c r="J13" s="111"/>
    </row>
    <row r="14" spans="2:12" ht="15" thickBot="1" x14ac:dyDescent="0.35">
      <c r="D14" s="491" t="s">
        <v>85</v>
      </c>
      <c r="E14" s="492"/>
      <c r="F14" s="493"/>
      <c r="G14" s="179" t="s">
        <v>37</v>
      </c>
      <c r="H14" s="491" t="s">
        <v>86</v>
      </c>
      <c r="I14" s="492"/>
      <c r="J14" s="493"/>
    </row>
    <row r="15" spans="2:12" ht="3.6" customHeight="1" thickBot="1" x14ac:dyDescent="0.35">
      <c r="G15" s="180"/>
    </row>
    <row r="16" spans="2:12" ht="15" thickBot="1" x14ac:dyDescent="0.35">
      <c r="D16" s="491" t="s">
        <v>87</v>
      </c>
      <c r="E16" s="492"/>
      <c r="F16" s="493"/>
      <c r="G16" s="179" t="s">
        <v>37</v>
      </c>
      <c r="H16" s="491" t="s">
        <v>88</v>
      </c>
      <c r="I16" s="492"/>
      <c r="J16" s="493"/>
    </row>
    <row r="17" spans="2:12" ht="3.6" customHeight="1" thickBot="1" x14ac:dyDescent="0.35"/>
    <row r="18" spans="2:12" ht="15" thickBot="1" x14ac:dyDescent="0.35">
      <c r="D18" s="491" t="s">
        <v>89</v>
      </c>
      <c r="E18" s="492"/>
      <c r="F18" s="493"/>
      <c r="G18" s="179" t="s">
        <v>37</v>
      </c>
      <c r="H18" s="491" t="s">
        <v>90</v>
      </c>
      <c r="I18" s="492"/>
      <c r="J18" s="493"/>
    </row>
    <row r="19" spans="2:12" ht="3.6" customHeight="1" thickBot="1" x14ac:dyDescent="0.35"/>
    <row r="20" spans="2:12" ht="15" thickBot="1" x14ac:dyDescent="0.35">
      <c r="D20" s="491" t="s">
        <v>85</v>
      </c>
      <c r="E20" s="492"/>
      <c r="F20" s="493"/>
      <c r="G20" s="179" t="s">
        <v>37</v>
      </c>
      <c r="H20" s="491" t="s">
        <v>90</v>
      </c>
      <c r="I20" s="492"/>
      <c r="J20" s="493"/>
    </row>
    <row r="21" spans="2:12" ht="3.6" customHeight="1" thickBot="1" x14ac:dyDescent="0.35">
      <c r="D21" s="130"/>
      <c r="E21" s="130"/>
      <c r="F21" s="130"/>
      <c r="G21" s="181"/>
      <c r="H21" s="130"/>
      <c r="I21" s="130"/>
      <c r="J21" s="130"/>
    </row>
    <row r="22" spans="2:12" ht="15" thickBot="1" x14ac:dyDescent="0.35">
      <c r="D22" s="491" t="s">
        <v>87</v>
      </c>
      <c r="E22" s="492"/>
      <c r="F22" s="493"/>
      <c r="G22" s="179" t="s">
        <v>37</v>
      </c>
      <c r="H22" s="491" t="s">
        <v>86</v>
      </c>
      <c r="I22" s="492"/>
      <c r="J22" s="493"/>
    </row>
    <row r="23" spans="2:12" ht="3.6" customHeight="1" thickBot="1" x14ac:dyDescent="0.35">
      <c r="G23" s="180"/>
    </row>
    <row r="24" spans="2:12" ht="15" thickBot="1" x14ac:dyDescent="0.35">
      <c r="D24" s="491" t="s">
        <v>89</v>
      </c>
      <c r="E24" s="492"/>
      <c r="F24" s="493"/>
      <c r="G24" s="179" t="s">
        <v>37</v>
      </c>
      <c r="H24" s="491" t="s">
        <v>88</v>
      </c>
      <c r="I24" s="492"/>
      <c r="J24" s="493"/>
    </row>
    <row r="26" spans="2:12" ht="14.4" customHeight="1" x14ac:dyDescent="0.3">
      <c r="B26" s="499" t="s">
        <v>92</v>
      </c>
      <c r="C26" s="499"/>
      <c r="D26" s="499"/>
      <c r="E26" s="499"/>
      <c r="F26" s="499"/>
      <c r="G26" s="499"/>
      <c r="H26" s="499"/>
      <c r="I26" s="499"/>
      <c r="J26" s="499"/>
      <c r="K26" s="499"/>
      <c r="L26" s="499"/>
    </row>
    <row r="27" spans="2:12" x14ac:dyDescent="0.3">
      <c r="B27" s="499"/>
      <c r="C27" s="499"/>
      <c r="D27" s="499"/>
      <c r="E27" s="499"/>
      <c r="F27" s="499"/>
      <c r="G27" s="499"/>
      <c r="H27" s="499"/>
      <c r="I27" s="499"/>
      <c r="J27" s="499"/>
      <c r="K27" s="499"/>
      <c r="L27" s="499"/>
    </row>
    <row r="28" spans="2:12" ht="18" x14ac:dyDescent="0.35">
      <c r="B28" s="496" t="s">
        <v>38</v>
      </c>
      <c r="C28" s="496"/>
      <c r="D28" s="496"/>
      <c r="E28" s="496"/>
      <c r="F28" s="496"/>
      <c r="G28" s="496"/>
      <c r="H28" s="496"/>
      <c r="I28" s="496"/>
      <c r="J28" s="496"/>
      <c r="K28" s="496"/>
      <c r="L28" s="496"/>
    </row>
    <row r="29" spans="2:12" ht="18" customHeight="1" x14ac:dyDescent="0.3">
      <c r="B29" s="497" t="s">
        <v>93</v>
      </c>
      <c r="C29" s="497"/>
      <c r="D29" s="497"/>
      <c r="E29" s="497"/>
      <c r="F29" s="497"/>
      <c r="G29" s="497"/>
      <c r="H29" s="497"/>
      <c r="I29" s="497"/>
      <c r="J29" s="497"/>
      <c r="K29" s="497"/>
      <c r="L29" s="497"/>
    </row>
    <row r="30" spans="2:12" ht="18" customHeight="1" x14ac:dyDescent="0.3">
      <c r="B30" s="497"/>
      <c r="C30" s="497"/>
      <c r="D30" s="497"/>
      <c r="E30" s="497"/>
      <c r="F30" s="497"/>
      <c r="G30" s="497"/>
      <c r="H30" s="497"/>
      <c r="I30" s="497"/>
      <c r="J30" s="497"/>
      <c r="K30" s="497"/>
      <c r="L30" s="497"/>
    </row>
    <row r="31" spans="2:12" ht="14.4" customHeight="1" thickBot="1" x14ac:dyDescent="0.4">
      <c r="B31" s="111"/>
      <c r="C31" s="111"/>
      <c r="D31" s="111"/>
      <c r="E31" s="111"/>
      <c r="F31" s="111"/>
      <c r="G31" s="111"/>
      <c r="H31" s="111"/>
      <c r="I31" s="111"/>
      <c r="J31" s="111"/>
    </row>
    <row r="32" spans="2:12" ht="15" thickBot="1" x14ac:dyDescent="0.35">
      <c r="B32" s="112" t="s">
        <v>1</v>
      </c>
      <c r="C32" s="491" t="s">
        <v>70</v>
      </c>
      <c r="D32" s="492"/>
      <c r="E32" s="492"/>
      <c r="F32" s="493"/>
      <c r="G32" s="113" t="s">
        <v>37</v>
      </c>
      <c r="H32" s="491" t="s">
        <v>91</v>
      </c>
      <c r="I32" s="492"/>
      <c r="J32" s="493"/>
    </row>
    <row r="33" spans="2:10" ht="15" thickBot="1" x14ac:dyDescent="0.35"/>
    <row r="34" spans="2:10" ht="15" thickBot="1" x14ac:dyDescent="0.35">
      <c r="B34" s="112" t="s">
        <v>2</v>
      </c>
      <c r="C34" s="491" t="s">
        <v>72</v>
      </c>
      <c r="D34" s="492"/>
      <c r="E34" s="492"/>
      <c r="F34" s="493"/>
      <c r="G34" s="113" t="s">
        <v>37</v>
      </c>
      <c r="H34" s="491" t="s">
        <v>71</v>
      </c>
      <c r="I34" s="492"/>
      <c r="J34" s="493"/>
    </row>
    <row r="35" spans="2:10" ht="8.25" customHeight="1" x14ac:dyDescent="0.3"/>
    <row r="36" spans="2:10" ht="17.399999999999999" x14ac:dyDescent="0.3">
      <c r="C36" s="175"/>
      <c r="D36" s="495" t="s">
        <v>73</v>
      </c>
      <c r="E36" s="495"/>
      <c r="F36" s="495"/>
      <c r="G36" s="495"/>
      <c r="H36" s="495"/>
      <c r="I36" s="495"/>
      <c r="J36" s="495"/>
    </row>
    <row r="37" spans="2:10" ht="7.5" customHeight="1" thickBot="1" x14ac:dyDescent="0.35"/>
    <row r="38" spans="2:10" ht="26.25" customHeight="1" thickBot="1" x14ac:dyDescent="0.35">
      <c r="D38" s="488" t="s">
        <v>39</v>
      </c>
      <c r="E38" s="489"/>
      <c r="F38" s="490"/>
      <c r="G38" s="113" t="s">
        <v>37</v>
      </c>
      <c r="H38" s="488" t="s">
        <v>40</v>
      </c>
      <c r="I38" s="489"/>
      <c r="J38" s="490"/>
    </row>
    <row r="39" spans="2:10" ht="7.5" customHeight="1" x14ac:dyDescent="0.3"/>
    <row r="40" spans="2:10" ht="21" x14ac:dyDescent="0.4">
      <c r="C40" s="59"/>
      <c r="D40" s="494" t="s">
        <v>41</v>
      </c>
      <c r="E40" s="494"/>
      <c r="F40" s="494"/>
      <c r="G40" s="494"/>
      <c r="H40" s="494"/>
      <c r="I40" s="494"/>
      <c r="J40" s="494"/>
    </row>
    <row r="41" spans="2:10" ht="15" thickBot="1" x14ac:dyDescent="0.35"/>
    <row r="42" spans="2:10" ht="22.2" customHeight="1" thickBot="1" x14ac:dyDescent="0.35">
      <c r="C42" s="162"/>
      <c r="D42" s="488" t="s">
        <v>42</v>
      </c>
      <c r="E42" s="489"/>
      <c r="F42" s="490"/>
      <c r="G42" s="113" t="s">
        <v>37</v>
      </c>
      <c r="H42" s="488" t="s">
        <v>43</v>
      </c>
      <c r="I42" s="489"/>
      <c r="J42" s="490"/>
    </row>
  </sheetData>
  <mergeCells count="31">
    <mergeCell ref="B28:L28"/>
    <mergeCell ref="B29:L30"/>
    <mergeCell ref="H22:J22"/>
    <mergeCell ref="D12:J12"/>
    <mergeCell ref="D14:F14"/>
    <mergeCell ref="H14:J14"/>
    <mergeCell ref="D16:F16"/>
    <mergeCell ref="H16:J16"/>
    <mergeCell ref="D24:F24"/>
    <mergeCell ref="H24:J24"/>
    <mergeCell ref="D18:F18"/>
    <mergeCell ref="H18:J18"/>
    <mergeCell ref="D20:F20"/>
    <mergeCell ref="H20:J20"/>
    <mergeCell ref="D22:F22"/>
    <mergeCell ref="B26:L27"/>
    <mergeCell ref="D42:F42"/>
    <mergeCell ref="H42:J42"/>
    <mergeCell ref="H38:J38"/>
    <mergeCell ref="H34:J34"/>
    <mergeCell ref="C32:F32"/>
    <mergeCell ref="C34:F34"/>
    <mergeCell ref="D40:J40"/>
    <mergeCell ref="D36:J36"/>
    <mergeCell ref="H32:J32"/>
    <mergeCell ref="D38:F38"/>
    <mergeCell ref="B1:L1"/>
    <mergeCell ref="B2:L2"/>
    <mergeCell ref="B3:L3"/>
    <mergeCell ref="B4:L4"/>
    <mergeCell ref="B5:L5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L37"/>
  <sheetViews>
    <sheetView workbookViewId="0">
      <selection sqref="A1:L38"/>
    </sheetView>
  </sheetViews>
  <sheetFormatPr baseColWidth="10" defaultRowHeight="14.4" x14ac:dyDescent="0.3"/>
  <cols>
    <col min="1" max="1" width="3.44140625" style="3" customWidth="1"/>
    <col min="2" max="2" width="11.5546875" style="3"/>
    <col min="3" max="3" width="3" style="3" customWidth="1"/>
    <col min="4" max="4" width="11.5546875" style="3"/>
    <col min="5" max="5" width="3" style="3" customWidth="1"/>
    <col min="6" max="6" width="11.5546875" style="3"/>
    <col min="7" max="7" width="2.88671875" style="3" customWidth="1"/>
    <col min="8" max="8" width="11.5546875" style="3"/>
    <col min="9" max="9" width="2.88671875" style="3" customWidth="1"/>
    <col min="10" max="10" width="11.5546875" style="3"/>
    <col min="11" max="11" width="4.5546875" style="3" customWidth="1"/>
    <col min="12" max="16384" width="11.5546875" style="3"/>
  </cols>
  <sheetData>
    <row r="1" spans="2:12" ht="22.8" x14ac:dyDescent="0.3">
      <c r="B1" s="483" t="str">
        <f>+'GRUPOS PRE JUVENIL'!D1</f>
        <v>XVIII Festival Nacional de Fútbol Infantil</v>
      </c>
      <c r="C1" s="483"/>
      <c r="D1" s="483"/>
      <c r="E1" s="483"/>
      <c r="F1" s="483"/>
      <c r="G1" s="483"/>
      <c r="H1" s="483"/>
      <c r="I1" s="483"/>
      <c r="J1" s="483"/>
      <c r="K1" s="483"/>
      <c r="L1" s="483"/>
    </row>
    <row r="2" spans="2:12" ht="17.399999999999999" x14ac:dyDescent="0.3">
      <c r="B2" s="484" t="str">
        <f>+'GRUPOS PRE JUVENIL'!D2</f>
        <v>“COPA SOCCER MELGAR"</v>
      </c>
      <c r="C2" s="484"/>
      <c r="D2" s="484"/>
      <c r="E2" s="484"/>
      <c r="F2" s="484"/>
      <c r="G2" s="484"/>
      <c r="H2" s="484"/>
      <c r="I2" s="484"/>
      <c r="J2" s="484"/>
      <c r="K2" s="484"/>
      <c r="L2" s="484"/>
    </row>
    <row r="3" spans="2:12" ht="17.399999999999999" x14ac:dyDescent="0.3">
      <c r="B3" s="485" t="s">
        <v>69</v>
      </c>
      <c r="C3" s="485"/>
      <c r="D3" s="485"/>
      <c r="E3" s="485"/>
      <c r="F3" s="485"/>
      <c r="G3" s="485"/>
      <c r="H3" s="485"/>
      <c r="I3" s="485"/>
      <c r="J3" s="485"/>
      <c r="K3" s="485"/>
      <c r="L3" s="485"/>
    </row>
    <row r="4" spans="2:12" ht="17.399999999999999" x14ac:dyDescent="0.3">
      <c r="B4" s="486" t="s">
        <v>99</v>
      </c>
      <c r="C4" s="486"/>
      <c r="D4" s="486"/>
      <c r="E4" s="486"/>
      <c r="F4" s="486"/>
      <c r="G4" s="486"/>
      <c r="H4" s="486"/>
      <c r="I4" s="486"/>
      <c r="J4" s="486"/>
      <c r="K4" s="486"/>
      <c r="L4" s="486"/>
    </row>
    <row r="5" spans="2:12" ht="15.6" x14ac:dyDescent="0.3">
      <c r="B5" s="487" t="s">
        <v>36</v>
      </c>
      <c r="C5" s="487"/>
      <c r="D5" s="487"/>
      <c r="E5" s="487"/>
      <c r="F5" s="487"/>
      <c r="G5" s="487"/>
      <c r="H5" s="487"/>
      <c r="I5" s="487"/>
      <c r="J5" s="487"/>
      <c r="K5" s="487"/>
      <c r="L5" s="487"/>
    </row>
    <row r="6" spans="2:12" ht="7.5" customHeight="1" x14ac:dyDescent="0.3">
      <c r="B6" s="170"/>
      <c r="C6" s="170"/>
      <c r="D6" s="170"/>
      <c r="E6" s="170"/>
      <c r="F6" s="170"/>
      <c r="G6" s="170"/>
      <c r="H6" s="170"/>
      <c r="I6" s="170"/>
      <c r="J6" s="170"/>
    </row>
    <row r="7" spans="2:12" ht="15.6" x14ac:dyDescent="0.3">
      <c r="E7" s="157"/>
      <c r="F7" s="173" t="s">
        <v>0</v>
      </c>
      <c r="G7" s="30"/>
      <c r="H7" s="174" t="s">
        <v>45</v>
      </c>
      <c r="I7" s="114"/>
    </row>
    <row r="8" spans="2:12" ht="18" x14ac:dyDescent="0.3">
      <c r="E8" s="154"/>
      <c r="F8" s="169">
        <v>1</v>
      </c>
      <c r="H8" s="169">
        <v>4</v>
      </c>
      <c r="I8" s="30"/>
    </row>
    <row r="9" spans="2:12" ht="18" x14ac:dyDescent="0.3">
      <c r="E9" s="154"/>
      <c r="F9" s="169">
        <v>2</v>
      </c>
      <c r="H9" s="169">
        <v>5</v>
      </c>
      <c r="I9" s="30"/>
    </row>
    <row r="10" spans="2:12" ht="18" x14ac:dyDescent="0.3">
      <c r="E10" s="154"/>
      <c r="F10" s="169">
        <v>3</v>
      </c>
      <c r="H10" s="169">
        <v>6</v>
      </c>
      <c r="I10" s="30"/>
    </row>
    <row r="11" spans="2:12" ht="7.8" customHeight="1" x14ac:dyDescent="0.3">
      <c r="I11" s="156"/>
    </row>
    <row r="12" spans="2:12" ht="20.399999999999999" x14ac:dyDescent="0.3">
      <c r="D12" s="498" t="s">
        <v>84</v>
      </c>
      <c r="E12" s="498"/>
      <c r="F12" s="498"/>
      <c r="G12" s="498"/>
      <c r="H12" s="498"/>
      <c r="I12" s="498"/>
      <c r="J12" s="498"/>
    </row>
    <row r="13" spans="2:12" ht="3.6" customHeight="1" thickBot="1" x14ac:dyDescent="0.35"/>
    <row r="14" spans="2:12" ht="15" thickBot="1" x14ac:dyDescent="0.35">
      <c r="D14" s="491" t="s">
        <v>85</v>
      </c>
      <c r="E14" s="492"/>
      <c r="F14" s="493"/>
      <c r="G14" s="179" t="s">
        <v>37</v>
      </c>
      <c r="H14" s="491" t="s">
        <v>90</v>
      </c>
      <c r="I14" s="492"/>
      <c r="J14" s="493"/>
    </row>
    <row r="15" spans="2:12" ht="3.6" customHeight="1" thickBot="1" x14ac:dyDescent="0.35">
      <c r="D15" s="130"/>
      <c r="E15" s="130"/>
      <c r="F15" s="130"/>
      <c r="G15" s="181"/>
      <c r="H15" s="130"/>
      <c r="I15" s="130"/>
      <c r="J15" s="130"/>
    </row>
    <row r="16" spans="2:12" ht="15" thickBot="1" x14ac:dyDescent="0.35">
      <c r="D16" s="491" t="s">
        <v>87</v>
      </c>
      <c r="E16" s="492"/>
      <c r="F16" s="493"/>
      <c r="G16" s="179" t="s">
        <v>37</v>
      </c>
      <c r="H16" s="491" t="s">
        <v>86</v>
      </c>
      <c r="I16" s="492"/>
      <c r="J16" s="493"/>
    </row>
    <row r="17" spans="2:12" ht="3.6" customHeight="1" thickBot="1" x14ac:dyDescent="0.35">
      <c r="G17" s="180"/>
    </row>
    <row r="18" spans="2:12" ht="15" thickBot="1" x14ac:dyDescent="0.35">
      <c r="D18" s="491" t="s">
        <v>89</v>
      </c>
      <c r="E18" s="492"/>
      <c r="F18" s="493"/>
      <c r="G18" s="179" t="s">
        <v>37</v>
      </c>
      <c r="H18" s="491" t="s">
        <v>88</v>
      </c>
      <c r="I18" s="492"/>
      <c r="J18" s="493"/>
    </row>
    <row r="19" spans="2:12" ht="14.4" customHeight="1" x14ac:dyDescent="0.3">
      <c r="B19" s="499" t="s">
        <v>94</v>
      </c>
      <c r="C19" s="499"/>
      <c r="D19" s="499"/>
      <c r="E19" s="499"/>
      <c r="F19" s="499"/>
      <c r="G19" s="499"/>
      <c r="H19" s="499"/>
      <c r="I19" s="499"/>
      <c r="J19" s="499"/>
      <c r="K19" s="499"/>
      <c r="L19" s="499"/>
    </row>
    <row r="20" spans="2:12" x14ac:dyDescent="0.3">
      <c r="B20" s="499"/>
      <c r="C20" s="499"/>
      <c r="D20" s="499"/>
      <c r="E20" s="499"/>
      <c r="F20" s="499"/>
      <c r="G20" s="499"/>
      <c r="H20" s="499"/>
      <c r="I20" s="499"/>
      <c r="J20" s="499"/>
      <c r="K20" s="499"/>
      <c r="L20" s="499"/>
    </row>
    <row r="21" spans="2:12" ht="18" x14ac:dyDescent="0.35">
      <c r="B21" s="496" t="s">
        <v>38</v>
      </c>
      <c r="C21" s="496"/>
      <c r="D21" s="496"/>
      <c r="E21" s="496"/>
      <c r="F21" s="496"/>
      <c r="G21" s="496"/>
      <c r="H21" s="496"/>
      <c r="I21" s="496"/>
      <c r="J21" s="496"/>
      <c r="K21" s="496"/>
      <c r="L21" s="496"/>
    </row>
    <row r="22" spans="2:12" ht="18" customHeight="1" x14ac:dyDescent="0.3">
      <c r="B22" s="497" t="s">
        <v>95</v>
      </c>
      <c r="C22" s="497"/>
      <c r="D22" s="497"/>
      <c r="E22" s="497"/>
      <c r="F22" s="497"/>
      <c r="G22" s="497"/>
      <c r="H22" s="497"/>
      <c r="I22" s="497"/>
      <c r="J22" s="497"/>
      <c r="K22" s="497"/>
      <c r="L22" s="497"/>
    </row>
    <row r="23" spans="2:12" ht="18" customHeight="1" x14ac:dyDescent="0.3">
      <c r="B23" s="497"/>
      <c r="C23" s="497"/>
      <c r="D23" s="497"/>
      <c r="E23" s="497"/>
      <c r="F23" s="497"/>
      <c r="G23" s="497"/>
      <c r="H23" s="497"/>
      <c r="I23" s="497"/>
      <c r="J23" s="497"/>
      <c r="K23" s="497"/>
      <c r="L23" s="497"/>
    </row>
    <row r="24" spans="2:12" ht="14.4" customHeight="1" thickBot="1" x14ac:dyDescent="0.4">
      <c r="B24" s="111"/>
      <c r="C24" s="111"/>
      <c r="D24" s="111"/>
      <c r="E24" s="111"/>
      <c r="F24" s="111"/>
      <c r="G24" s="111"/>
      <c r="H24" s="111"/>
      <c r="I24" s="111"/>
      <c r="J24" s="111"/>
    </row>
    <row r="25" spans="2:12" ht="14.4" customHeight="1" thickBot="1" x14ac:dyDescent="0.35">
      <c r="B25" s="182" t="s">
        <v>98</v>
      </c>
      <c r="C25" s="491" t="s">
        <v>96</v>
      </c>
      <c r="D25" s="492"/>
      <c r="E25" s="492"/>
      <c r="F25" s="493"/>
      <c r="G25" s="113" t="s">
        <v>37</v>
      </c>
      <c r="H25" s="491" t="s">
        <v>97</v>
      </c>
      <c r="I25" s="492"/>
      <c r="J25" s="493"/>
    </row>
    <row r="26" spans="2:12" ht="14.4" customHeight="1" thickBot="1" x14ac:dyDescent="0.4">
      <c r="B26" s="111"/>
      <c r="C26" s="111"/>
      <c r="D26" s="111"/>
      <c r="E26" s="111"/>
      <c r="F26" s="111"/>
      <c r="G26" s="111"/>
      <c r="H26" s="111"/>
      <c r="I26" s="111"/>
      <c r="J26" s="111"/>
    </row>
    <row r="27" spans="2:12" ht="15" thickBot="1" x14ac:dyDescent="0.35">
      <c r="B27" s="112" t="s">
        <v>1</v>
      </c>
      <c r="C27" s="491" t="s">
        <v>70</v>
      </c>
      <c r="D27" s="492"/>
      <c r="E27" s="492"/>
      <c r="F27" s="493"/>
      <c r="G27" s="113" t="s">
        <v>37</v>
      </c>
      <c r="H27" s="491" t="s">
        <v>91</v>
      </c>
      <c r="I27" s="492"/>
      <c r="J27" s="493"/>
    </row>
    <row r="28" spans="2:12" ht="15" thickBot="1" x14ac:dyDescent="0.35"/>
    <row r="29" spans="2:12" ht="15" thickBot="1" x14ac:dyDescent="0.35">
      <c r="B29" s="112" t="s">
        <v>2</v>
      </c>
      <c r="C29" s="491" t="s">
        <v>72</v>
      </c>
      <c r="D29" s="492"/>
      <c r="E29" s="492"/>
      <c r="F29" s="493"/>
      <c r="G29" s="113" t="s">
        <v>37</v>
      </c>
      <c r="H29" s="491" t="s">
        <v>71</v>
      </c>
      <c r="I29" s="492"/>
      <c r="J29" s="493"/>
    </row>
    <row r="30" spans="2:12" ht="8.25" customHeight="1" x14ac:dyDescent="0.3"/>
    <row r="31" spans="2:12" ht="17.399999999999999" x14ac:dyDescent="0.3">
      <c r="C31" s="175"/>
      <c r="D31" s="495" t="s">
        <v>73</v>
      </c>
      <c r="E31" s="495"/>
      <c r="F31" s="495"/>
      <c r="G31" s="495"/>
      <c r="H31" s="495"/>
      <c r="I31" s="495"/>
      <c r="J31" s="495"/>
    </row>
    <row r="32" spans="2:12" ht="7.5" customHeight="1" thickBot="1" x14ac:dyDescent="0.35"/>
    <row r="33" spans="3:10" ht="26.25" customHeight="1" thickBot="1" x14ac:dyDescent="0.35">
      <c r="D33" s="488" t="s">
        <v>39</v>
      </c>
      <c r="E33" s="489"/>
      <c r="F33" s="490"/>
      <c r="G33" s="113" t="s">
        <v>37</v>
      </c>
      <c r="H33" s="488" t="s">
        <v>40</v>
      </c>
      <c r="I33" s="489"/>
      <c r="J33" s="490"/>
    </row>
    <row r="34" spans="3:10" ht="7.5" customHeight="1" x14ac:dyDescent="0.3"/>
    <row r="35" spans="3:10" ht="21" x14ac:dyDescent="0.4">
      <c r="C35" s="59"/>
      <c r="D35" s="494" t="s">
        <v>41</v>
      </c>
      <c r="E35" s="494"/>
      <c r="F35" s="494"/>
      <c r="G35" s="494"/>
      <c r="H35" s="494"/>
      <c r="I35" s="494"/>
      <c r="J35" s="494"/>
    </row>
    <row r="36" spans="3:10" ht="15" thickBot="1" x14ac:dyDescent="0.35"/>
    <row r="37" spans="3:10" ht="22.2" customHeight="1" thickBot="1" x14ac:dyDescent="0.35">
      <c r="C37" s="162"/>
      <c r="D37" s="488" t="s">
        <v>42</v>
      </c>
      <c r="E37" s="489"/>
      <c r="F37" s="490"/>
      <c r="G37" s="113" t="s">
        <v>37</v>
      </c>
      <c r="H37" s="488" t="s">
        <v>43</v>
      </c>
      <c r="I37" s="489"/>
      <c r="J37" s="490"/>
    </row>
  </sheetData>
  <mergeCells count="27">
    <mergeCell ref="D12:J12"/>
    <mergeCell ref="B1:L1"/>
    <mergeCell ref="B2:L2"/>
    <mergeCell ref="B3:L3"/>
    <mergeCell ref="B4:L4"/>
    <mergeCell ref="B5:L5"/>
    <mergeCell ref="C29:F29"/>
    <mergeCell ref="H29:J29"/>
    <mergeCell ref="C25:F25"/>
    <mergeCell ref="H25:J25"/>
    <mergeCell ref="D14:F14"/>
    <mergeCell ref="H14:J14"/>
    <mergeCell ref="D16:F16"/>
    <mergeCell ref="H16:J16"/>
    <mergeCell ref="D18:F18"/>
    <mergeCell ref="H18:J18"/>
    <mergeCell ref="B19:L20"/>
    <mergeCell ref="B21:L21"/>
    <mergeCell ref="B22:L23"/>
    <mergeCell ref="C27:F27"/>
    <mergeCell ref="H27:J27"/>
    <mergeCell ref="D31:J31"/>
    <mergeCell ref="D33:F33"/>
    <mergeCell ref="H33:J33"/>
    <mergeCell ref="D35:J35"/>
    <mergeCell ref="D37:F37"/>
    <mergeCell ref="H37:J37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68A61-E929-4E27-A7B6-5F853C9725D7}">
  <sheetPr>
    <tabColor rgb="FFFFC000"/>
    <pageSetUpPr fitToPage="1"/>
  </sheetPr>
  <dimension ref="A1:AI59"/>
  <sheetViews>
    <sheetView topLeftCell="A30" zoomScale="70" zoomScaleNormal="70" workbookViewId="0">
      <selection activeCell="J8" sqref="J8:J39"/>
    </sheetView>
  </sheetViews>
  <sheetFormatPr baseColWidth="10" defaultColWidth="11.44140625" defaultRowHeight="21" x14ac:dyDescent="0.4"/>
  <cols>
    <col min="1" max="1" width="13.109375" style="168" customWidth="1"/>
    <col min="2" max="2" width="41.5546875" style="3" bestFit="1" customWidth="1"/>
    <col min="3" max="3" width="18.33203125" style="3" customWidth="1"/>
    <col min="4" max="4" width="43.88671875" style="3" customWidth="1"/>
    <col min="5" max="6" width="6.109375" style="3" customWidth="1"/>
    <col min="7" max="7" width="43.88671875" style="3" customWidth="1"/>
    <col min="8" max="8" width="32.109375" style="3" customWidth="1"/>
    <col min="9" max="9" width="23.21875" style="3" customWidth="1"/>
    <col min="10" max="10" width="13.88671875" style="3" customWidth="1"/>
    <col min="11" max="11" width="8.33203125" style="3" customWidth="1"/>
    <col min="12" max="12" width="43.88671875" style="3" customWidth="1"/>
    <col min="13" max="21" width="8.21875" style="3" customWidth="1"/>
    <col min="22" max="22" width="3.5546875" style="3" customWidth="1"/>
    <col min="23" max="16384" width="11.44140625" style="3"/>
  </cols>
  <sheetData>
    <row r="1" spans="1:22" ht="39.6" customHeight="1" x14ac:dyDescent="0.75">
      <c r="A1" s="502" t="str">
        <f>+'GRUPOS PRE JUVENIL'!D1</f>
        <v>XVIII Festival Nacional de Fútbol Infantil</v>
      </c>
      <c r="B1" s="502"/>
      <c r="C1" s="502"/>
      <c r="D1" s="502"/>
      <c r="E1" s="502"/>
      <c r="F1" s="502"/>
      <c r="G1" s="502"/>
      <c r="H1" s="502"/>
      <c r="I1" s="502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</row>
    <row r="2" spans="1:22" ht="39.6" customHeight="1" x14ac:dyDescent="0.55000000000000004">
      <c r="A2" s="356" t="str">
        <f>+'GRUPOS PRE JUVENIL'!D2</f>
        <v>“COPA SOCCER MELGAR"</v>
      </c>
      <c r="B2" s="356"/>
      <c r="C2" s="356"/>
      <c r="D2" s="356"/>
      <c r="E2" s="356"/>
      <c r="F2" s="356"/>
      <c r="G2" s="356"/>
      <c r="H2" s="356"/>
      <c r="I2" s="356"/>
      <c r="J2" s="356"/>
      <c r="K2" s="228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</row>
    <row r="3" spans="1:22" ht="39.6" customHeight="1" x14ac:dyDescent="0.55000000000000004">
      <c r="A3" s="503" t="str">
        <f>+'GRUPOS PRE JUVENIL'!D3</f>
        <v>NACIDOS 2016 2017</v>
      </c>
      <c r="B3" s="503"/>
      <c r="C3" s="503"/>
      <c r="D3" s="503"/>
      <c r="E3" s="503"/>
      <c r="F3" s="503"/>
      <c r="G3" s="503"/>
      <c r="H3" s="503"/>
      <c r="I3" s="503"/>
      <c r="J3" s="167"/>
      <c r="K3" s="167"/>
      <c r="L3" s="167"/>
      <c r="M3" s="167"/>
      <c r="N3" s="167"/>
      <c r="O3" s="167"/>
      <c r="P3" s="167"/>
      <c r="Q3" s="167"/>
      <c r="R3" s="167"/>
      <c r="S3" s="167"/>
      <c r="T3" s="167"/>
      <c r="U3" s="167"/>
      <c r="V3" s="167"/>
    </row>
    <row r="4" spans="1:22" ht="22.8" x14ac:dyDescent="0.4">
      <c r="A4" s="358" t="str">
        <f>+'GRUPOS PRE JUVENIL'!D4</f>
        <v>SEPTIEMBRE 28 Y 29 DEL 2024</v>
      </c>
      <c r="B4" s="358"/>
      <c r="C4" s="358"/>
      <c r="D4" s="358"/>
      <c r="E4" s="358"/>
      <c r="F4" s="358"/>
      <c r="G4" s="358"/>
      <c r="H4" s="358"/>
      <c r="I4" s="358"/>
      <c r="J4" s="168"/>
      <c r="K4" s="168"/>
      <c r="L4" s="168"/>
      <c r="M4" s="168"/>
      <c r="N4" s="168"/>
      <c r="O4" s="168"/>
      <c r="P4" s="168"/>
      <c r="Q4" s="168"/>
      <c r="R4" s="168"/>
      <c r="S4" s="168"/>
      <c r="T4" s="168"/>
      <c r="U4" s="168"/>
      <c r="V4" s="168"/>
    </row>
    <row r="5" spans="1:22" x14ac:dyDescent="0.4">
      <c r="A5" s="359" t="s">
        <v>55</v>
      </c>
      <c r="B5" s="359"/>
      <c r="C5" s="359"/>
      <c r="D5" s="359"/>
      <c r="E5" s="359"/>
      <c r="F5" s="359"/>
      <c r="G5" s="359"/>
      <c r="H5" s="359"/>
      <c r="I5" s="359"/>
      <c r="J5" s="168"/>
      <c r="K5" s="168"/>
      <c r="L5" s="168"/>
      <c r="M5" s="168"/>
      <c r="N5" s="168"/>
      <c r="O5" s="168"/>
      <c r="P5" s="168"/>
      <c r="Q5" s="168"/>
      <c r="R5" s="168"/>
      <c r="S5" s="168"/>
      <c r="T5" s="168"/>
      <c r="U5" s="168"/>
      <c r="V5" s="168"/>
    </row>
    <row r="6" spans="1:22" ht="36" customHeight="1" x14ac:dyDescent="0.3">
      <c r="A6"/>
      <c r="B6" s="500" t="s">
        <v>67</v>
      </c>
      <c r="C6" s="500"/>
      <c r="D6" s="500"/>
      <c r="E6" s="500"/>
      <c r="F6" s="500"/>
      <c r="G6" s="500"/>
      <c r="H6" s="500"/>
      <c r="I6" s="500"/>
      <c r="L6" s="230" t="str">
        <f>+'GRUPO A'!P8</f>
        <v>GRUPO A</v>
      </c>
      <c r="M6" s="231" t="str">
        <f>+'GRUPO A'!Q8</f>
        <v>Pts.</v>
      </c>
      <c r="N6" s="231" t="str">
        <f>+'GRUPO A'!R8</f>
        <v>PJ</v>
      </c>
      <c r="O6" s="231" t="str">
        <f>+'GRUPO A'!S8</f>
        <v>Gan.</v>
      </c>
      <c r="P6" s="231" t="str">
        <f>+'GRUPO A'!T8</f>
        <v>Emp.</v>
      </c>
      <c r="Q6" s="231" t="str">
        <f>+'GRUPO A'!U8</f>
        <v>Per.</v>
      </c>
      <c r="R6" s="231" t="str">
        <f>+'GRUPO A'!V8</f>
        <v>GF</v>
      </c>
      <c r="S6" s="231" t="str">
        <f>+'GRUPO A'!W8</f>
        <v>GC</v>
      </c>
      <c r="T6" s="231" t="str">
        <f>+'GRUPO A'!X8</f>
        <v>Dif.</v>
      </c>
      <c r="U6" s="231" t="str">
        <f>+'GRUPO A'!Y8</f>
        <v>Tj</v>
      </c>
    </row>
    <row r="7" spans="1:22" ht="42" customHeight="1" x14ac:dyDescent="0.4">
      <c r="B7" s="171" t="s">
        <v>56</v>
      </c>
      <c r="C7" s="171" t="s">
        <v>53</v>
      </c>
      <c r="D7" s="171" t="s">
        <v>54</v>
      </c>
      <c r="E7" s="361" t="s">
        <v>57</v>
      </c>
      <c r="F7" s="361"/>
      <c r="G7" s="171" t="s">
        <v>54</v>
      </c>
      <c r="H7" s="171" t="s">
        <v>58</v>
      </c>
      <c r="I7" s="172" t="s">
        <v>69</v>
      </c>
      <c r="L7" s="232" t="str">
        <f>+'GRUPO A'!P10</f>
        <v xml:space="preserve">  1)  TEMPLO DEL FÚTBOL</v>
      </c>
      <c r="M7" s="224">
        <f>+'GRUPO A'!Q10</f>
        <v>9</v>
      </c>
      <c r="N7" s="224">
        <f>+'GRUPO A'!R10</f>
        <v>3</v>
      </c>
      <c r="O7" s="224">
        <f>+'GRUPO A'!S10</f>
        <v>3</v>
      </c>
      <c r="P7" s="224">
        <f>+'GRUPO A'!T10</f>
        <v>0</v>
      </c>
      <c r="Q7" s="224">
        <f>+'GRUPO A'!U10</f>
        <v>0</v>
      </c>
      <c r="R7" s="224">
        <f>+'GRUPO A'!V10</f>
        <v>9</v>
      </c>
      <c r="S7" s="224">
        <f>+'GRUPO A'!W10</f>
        <v>2</v>
      </c>
      <c r="T7" s="224">
        <f>+'GRUPO A'!X10</f>
        <v>7</v>
      </c>
      <c r="U7" s="224">
        <f>+'GRUPO A'!Y10</f>
        <v>0</v>
      </c>
    </row>
    <row r="8" spans="1:22" ht="49.2" customHeight="1" x14ac:dyDescent="0.35">
      <c r="A8" s="229">
        <v>45513</v>
      </c>
      <c r="B8" s="256" t="s">
        <v>134</v>
      </c>
      <c r="C8" s="238">
        <v>0.375</v>
      </c>
      <c r="D8" s="223" t="str">
        <f>+'GRUPO A'!E20</f>
        <v>CLUB REAL IBAGUE F.C</v>
      </c>
      <c r="E8" s="226">
        <f>+'GRUPO A'!G20</f>
        <v>0</v>
      </c>
      <c r="F8" s="226">
        <f>+'GRUPO A'!I20</f>
        <v>3</v>
      </c>
      <c r="G8" s="223" t="str">
        <f>+'GRUPO A'!K20</f>
        <v>ATHLETIC MELGAR</v>
      </c>
      <c r="H8" s="229" t="s">
        <v>79</v>
      </c>
      <c r="I8" s="224" t="str">
        <f>+$A$3</f>
        <v>NACIDOS 2016 2017</v>
      </c>
      <c r="J8" s="221">
        <v>23</v>
      </c>
      <c r="L8" s="232" t="str">
        <f>+'GRUPO A'!P12</f>
        <v xml:space="preserve">  2)  BLUEMARTIN F.C .</v>
      </c>
      <c r="M8" s="224">
        <f>+'GRUPO A'!Q12</f>
        <v>3</v>
      </c>
      <c r="N8" s="224">
        <f>+'GRUPO A'!R12</f>
        <v>3</v>
      </c>
      <c r="O8" s="224">
        <f>+'GRUPO A'!S12</f>
        <v>1</v>
      </c>
      <c r="P8" s="224">
        <f>+'GRUPO A'!T12</f>
        <v>0</v>
      </c>
      <c r="Q8" s="224">
        <f>+'GRUPO A'!U12</f>
        <v>2</v>
      </c>
      <c r="R8" s="224">
        <f>+'GRUPO A'!V12</f>
        <v>4</v>
      </c>
      <c r="S8" s="224">
        <f>+'GRUPO A'!W12</f>
        <v>6</v>
      </c>
      <c r="T8" s="224">
        <f>+'GRUPO A'!X12</f>
        <v>-2</v>
      </c>
      <c r="U8" s="224">
        <f>+'GRUPO A'!Y12</f>
        <v>0</v>
      </c>
    </row>
    <row r="9" spans="1:22" ht="49.2" customHeight="1" x14ac:dyDescent="0.35">
      <c r="A9" s="229">
        <v>45513</v>
      </c>
      <c r="B9" s="256" t="s">
        <v>134</v>
      </c>
      <c r="C9" s="238">
        <v>0.4236111111111111</v>
      </c>
      <c r="D9" s="223" t="str">
        <f>+'GRUPO A'!E26</f>
        <v>TEMPLO DEL FÚTBOL</v>
      </c>
      <c r="E9" s="226">
        <f>+'GRUPO A'!G26</f>
        <v>2</v>
      </c>
      <c r="F9" s="226">
        <f>+'GRUPO A'!I26</f>
        <v>0</v>
      </c>
      <c r="G9" s="223" t="str">
        <f>+'GRUPO A'!K26</f>
        <v>CENTAUROS DEL ARIARI</v>
      </c>
      <c r="H9" s="229" t="s">
        <v>79</v>
      </c>
      <c r="I9" s="224" t="str">
        <f t="shared" ref="I9:I26" si="0">+$A$3</f>
        <v>NACIDOS 2016 2017</v>
      </c>
      <c r="J9" s="221">
        <v>23</v>
      </c>
      <c r="L9" s="232" t="str">
        <f>+'GRUPO A'!P14</f>
        <v xml:space="preserve">  3)  CLUB REAL IBAGUE F.C</v>
      </c>
      <c r="M9" s="224">
        <f>+'GRUPO A'!Q14</f>
        <v>0</v>
      </c>
      <c r="N9" s="224">
        <f>+'GRUPO A'!R14</f>
        <v>3</v>
      </c>
      <c r="O9" s="224">
        <f>+'GRUPO A'!S14</f>
        <v>0</v>
      </c>
      <c r="P9" s="224">
        <f>+'GRUPO A'!T14</f>
        <v>0</v>
      </c>
      <c r="Q9" s="224">
        <f>+'GRUPO A'!U14</f>
        <v>3</v>
      </c>
      <c r="R9" s="224">
        <f>+'GRUPO A'!V14</f>
        <v>0</v>
      </c>
      <c r="S9" s="224">
        <f>+'GRUPO A'!W14</f>
        <v>7</v>
      </c>
      <c r="T9" s="224">
        <f>+'GRUPO A'!X14</f>
        <v>-7</v>
      </c>
      <c r="U9" s="224">
        <f>+'GRUPO A'!Y14</f>
        <v>0</v>
      </c>
    </row>
    <row r="10" spans="1:22" ht="49.2" customHeight="1" x14ac:dyDescent="0.4">
      <c r="A10" s="229">
        <v>45513</v>
      </c>
      <c r="B10" s="256" t="s">
        <v>134</v>
      </c>
      <c r="C10" s="237">
        <v>0.47222222222222221</v>
      </c>
      <c r="D10" s="223" t="str">
        <f>+'GRUPO A'!E32</f>
        <v>CLUB CAMPESTRE IBAGUE</v>
      </c>
      <c r="E10" s="226">
        <f>+'GRUPO A'!G32</f>
        <v>2</v>
      </c>
      <c r="F10" s="226">
        <f>+'GRUPO A'!I32</f>
        <v>1</v>
      </c>
      <c r="G10" s="223" t="str">
        <f>+'GRUPO A'!K32</f>
        <v>BLUEMARTIN F.C .</v>
      </c>
      <c r="H10" s="224" t="s">
        <v>79</v>
      </c>
      <c r="I10" s="224" t="str">
        <f t="shared" si="0"/>
        <v>NACIDOS 2016 2017</v>
      </c>
      <c r="J10" s="221">
        <v>23</v>
      </c>
      <c r="L10" s="220"/>
      <c r="M10" s="220"/>
      <c r="N10" s="220"/>
      <c r="O10" s="220"/>
      <c r="P10" s="220"/>
      <c r="Q10" s="220"/>
      <c r="R10" s="220"/>
      <c r="S10" s="220"/>
      <c r="T10" s="220"/>
      <c r="U10" s="220"/>
    </row>
    <row r="11" spans="1:22" ht="49.2" customHeight="1" x14ac:dyDescent="0.35">
      <c r="A11" s="229">
        <v>45513</v>
      </c>
      <c r="B11" s="256" t="s">
        <v>134</v>
      </c>
      <c r="C11" s="238">
        <v>0.54166666666666663</v>
      </c>
      <c r="D11" s="223" t="str">
        <f>+'GRUPO C'!E29</f>
        <v>NOVATOS F. C.</v>
      </c>
      <c r="E11" s="226">
        <f>+'GRUPO C'!G29</f>
        <v>1</v>
      </c>
      <c r="F11" s="226">
        <f>+'GRUPO C'!I29</f>
        <v>8</v>
      </c>
      <c r="G11" s="223" t="str">
        <f>+'GRUPO C'!K29</f>
        <v>FÚTBOL CLUB RENACER</v>
      </c>
      <c r="H11" s="229" t="s">
        <v>107</v>
      </c>
      <c r="I11" s="224" t="str">
        <f t="shared" si="0"/>
        <v>NACIDOS 2016 2017</v>
      </c>
      <c r="J11" s="221">
        <v>23</v>
      </c>
      <c r="L11" s="233" t="str">
        <f>+'GRUPO B'!P6</f>
        <v>GRUPO B</v>
      </c>
      <c r="M11" s="234" t="str">
        <f>+'GRUPO B'!Q6</f>
        <v>Pts.</v>
      </c>
      <c r="N11" s="234" t="str">
        <f>+'GRUPO B'!R6</f>
        <v>PJ</v>
      </c>
      <c r="O11" s="234" t="str">
        <f>+'GRUPO B'!S6</f>
        <v>Gan.</v>
      </c>
      <c r="P11" s="234" t="str">
        <f>+'GRUPO B'!T6</f>
        <v>Emp.</v>
      </c>
      <c r="Q11" s="234" t="str">
        <f>+'GRUPO B'!U6</f>
        <v>Per.</v>
      </c>
      <c r="R11" s="234" t="str">
        <f>+'GRUPO B'!V6</f>
        <v>GF</v>
      </c>
      <c r="S11" s="234" t="str">
        <f>+'GRUPO B'!W6</f>
        <v>GC</v>
      </c>
      <c r="T11" s="234" t="str">
        <f>+'GRUPO B'!X6</f>
        <v>Dif.</v>
      </c>
      <c r="U11" s="234" t="str">
        <f>+'GRUPO B'!Y6</f>
        <v>Tj</v>
      </c>
    </row>
    <row r="12" spans="1:22" ht="49.2" customHeight="1" x14ac:dyDescent="0.35">
      <c r="A12" s="229">
        <v>45513</v>
      </c>
      <c r="B12" s="256" t="s">
        <v>134</v>
      </c>
      <c r="C12" s="237">
        <v>0.59027777777777779</v>
      </c>
      <c r="D12" s="223" t="str">
        <f>+'GRUPO C'!E26</f>
        <v>CLUB LOS PAPETICOS</v>
      </c>
      <c r="E12" s="226">
        <f>+'GRUPO C'!G26</f>
        <v>0</v>
      </c>
      <c r="F12" s="226">
        <f>+'GRUPO C'!I26</f>
        <v>1</v>
      </c>
      <c r="G12" s="223" t="str">
        <f>+'GRUPO C'!K26</f>
        <v>EIFD TESOROS SPORTS</v>
      </c>
      <c r="H12" s="229" t="s">
        <v>107</v>
      </c>
      <c r="I12" s="224" t="str">
        <f t="shared" si="0"/>
        <v>NACIDOS 2016 2017</v>
      </c>
      <c r="J12" s="221">
        <v>23</v>
      </c>
      <c r="L12" s="232" t="str">
        <f>+'GRUPO B'!P8</f>
        <v xml:space="preserve">  1)  CLUB CAMPESTRE IBAGUE</v>
      </c>
      <c r="M12" s="224">
        <f>+'GRUPO B'!Q8</f>
        <v>7</v>
      </c>
      <c r="N12" s="224">
        <f>+'GRUPO B'!R8</f>
        <v>3</v>
      </c>
      <c r="O12" s="224">
        <f>+'GRUPO B'!S8</f>
        <v>2</v>
      </c>
      <c r="P12" s="224">
        <f>+'GRUPO B'!T8</f>
        <v>1</v>
      </c>
      <c r="Q12" s="224">
        <f>+'GRUPO B'!U8</f>
        <v>0</v>
      </c>
      <c r="R12" s="224">
        <f>+'GRUPO B'!V8</f>
        <v>5</v>
      </c>
      <c r="S12" s="224">
        <f>+'GRUPO B'!W8</f>
        <v>2</v>
      </c>
      <c r="T12" s="224">
        <f>+'GRUPO B'!X8</f>
        <v>3</v>
      </c>
      <c r="U12" s="224">
        <f>+'GRUPO B'!Y8</f>
        <v>0</v>
      </c>
    </row>
    <row r="13" spans="1:22" ht="49.2" customHeight="1" x14ac:dyDescent="0.35">
      <c r="A13" s="229">
        <v>45513</v>
      </c>
      <c r="B13" s="256" t="s">
        <v>134</v>
      </c>
      <c r="C13" s="238">
        <v>0.63888888888888884</v>
      </c>
      <c r="D13" s="223" t="str">
        <f>+'GRUPO B'!E29</f>
        <v>CENTAUROS DEL ARIARI</v>
      </c>
      <c r="E13" s="226">
        <f>+'GRUPO B'!G29</f>
        <v>0</v>
      </c>
      <c r="F13" s="226">
        <f>+'GRUPO B'!I29</f>
        <v>1</v>
      </c>
      <c r="G13" s="223" t="str">
        <f>+'GRUPO B'!K29</f>
        <v>ATHLETIC MELGAR</v>
      </c>
      <c r="H13" s="229" t="str">
        <f>+'GRUPO B'!B4</f>
        <v>GRUPO B</v>
      </c>
      <c r="I13" s="224" t="str">
        <f t="shared" si="0"/>
        <v>NACIDOS 2016 2017</v>
      </c>
      <c r="J13" s="221">
        <v>23</v>
      </c>
      <c r="L13" s="232" t="str">
        <f>+'GRUPO B'!P10</f>
        <v xml:space="preserve">  2)  ATHLETIC MELGAR</v>
      </c>
      <c r="M13" s="224">
        <f>+'GRUPO B'!Q10</f>
        <v>6</v>
      </c>
      <c r="N13" s="224">
        <f>+'GRUPO B'!R10</f>
        <v>3</v>
      </c>
      <c r="O13" s="224">
        <f>+'GRUPO B'!S10</f>
        <v>2</v>
      </c>
      <c r="P13" s="224">
        <f>+'GRUPO B'!T10</f>
        <v>0</v>
      </c>
      <c r="Q13" s="224">
        <f>+'GRUPO B'!U10</f>
        <v>1</v>
      </c>
      <c r="R13" s="224">
        <f>+'GRUPO B'!V10</f>
        <v>4</v>
      </c>
      <c r="S13" s="224">
        <f>+'GRUPO B'!W10</f>
        <v>2</v>
      </c>
      <c r="T13" s="224">
        <f>+'GRUPO B'!X10</f>
        <v>2</v>
      </c>
      <c r="U13" s="224">
        <f>+'GRUPO B'!Y10</f>
        <v>0</v>
      </c>
    </row>
    <row r="14" spans="1:22" ht="49.2" customHeight="1" x14ac:dyDescent="0.35">
      <c r="A14" s="229">
        <v>45513</v>
      </c>
      <c r="B14" s="256" t="s">
        <v>134</v>
      </c>
      <c r="C14" s="237">
        <v>0.6875</v>
      </c>
      <c r="D14" s="223" t="str">
        <f>+'GRUPO A'!E23</f>
        <v>BLUEMARTIN F.C .</v>
      </c>
      <c r="E14" s="226">
        <f>+'GRUPO A'!G23</f>
        <v>1</v>
      </c>
      <c r="F14" s="226">
        <f>+'GRUPO A'!I23</f>
        <v>0</v>
      </c>
      <c r="G14" s="223" t="str">
        <f>+'GRUPO A'!K23</f>
        <v>CLUB REAL IBAGUE F.C</v>
      </c>
      <c r="H14" s="229" t="str">
        <f>+H25</f>
        <v>GRUPO A</v>
      </c>
      <c r="I14" s="224" t="str">
        <f t="shared" si="0"/>
        <v>NACIDOS 2016 2017</v>
      </c>
      <c r="J14" s="221">
        <v>23</v>
      </c>
      <c r="L14" s="232" t="str">
        <f>+'GRUPO B'!P12</f>
        <v xml:space="preserve">  3)  CENTAUROS DEL ARIARI</v>
      </c>
      <c r="M14" s="224">
        <f>+'GRUPO B'!Q12</f>
        <v>1</v>
      </c>
      <c r="N14" s="224">
        <f>+'GRUPO B'!R12</f>
        <v>3</v>
      </c>
      <c r="O14" s="224">
        <f>+'GRUPO B'!S12</f>
        <v>0</v>
      </c>
      <c r="P14" s="224">
        <f>+'GRUPO B'!T12</f>
        <v>1</v>
      </c>
      <c r="Q14" s="224">
        <f>+'GRUPO B'!U12</f>
        <v>2</v>
      </c>
      <c r="R14" s="224">
        <f>+'GRUPO B'!V12</f>
        <v>1</v>
      </c>
      <c r="S14" s="224">
        <f>+'GRUPO B'!W12</f>
        <v>4</v>
      </c>
      <c r="T14" s="224">
        <f>+'GRUPO B'!X12</f>
        <v>-3</v>
      </c>
      <c r="U14" s="224">
        <f>+'GRUPO B'!Y12</f>
        <v>0</v>
      </c>
    </row>
    <row r="15" spans="1:22" ht="5.4" customHeight="1" x14ac:dyDescent="0.4">
      <c r="L15" s="220"/>
      <c r="M15" s="220"/>
      <c r="N15" s="220"/>
      <c r="O15" s="220"/>
      <c r="P15" s="220"/>
      <c r="Q15" s="220"/>
      <c r="R15" s="220"/>
      <c r="S15" s="220"/>
      <c r="T15" s="220"/>
      <c r="U15" s="220"/>
    </row>
    <row r="16" spans="1:22" ht="49.2" customHeight="1" x14ac:dyDescent="0.4">
      <c r="L16" s="235" t="str">
        <f>+'GRUPOS PRE JUVENIL'!I6</f>
        <v>GRUPO C</v>
      </c>
      <c r="M16" s="236" t="str">
        <f>+'GRUPO C'!Q8</f>
        <v>Pts.</v>
      </c>
      <c r="N16" s="236" t="str">
        <f>+'GRUPO C'!R8</f>
        <v>PJ</v>
      </c>
      <c r="O16" s="236" t="str">
        <f>+'GRUPO C'!S8</f>
        <v>Gan.</v>
      </c>
      <c r="P16" s="236" t="str">
        <f>+'GRUPO C'!T8</f>
        <v>Emp.</v>
      </c>
      <c r="Q16" s="236" t="str">
        <f>+'GRUPO C'!U8</f>
        <v>Per.</v>
      </c>
      <c r="R16" s="236" t="str">
        <f>+'GRUPO C'!V8</f>
        <v>GF</v>
      </c>
      <c r="S16" s="236" t="str">
        <f>+'GRUPO C'!W8</f>
        <v>GC</v>
      </c>
      <c r="T16" s="236" t="str">
        <f>+'GRUPO C'!X8</f>
        <v>Dif.</v>
      </c>
      <c r="U16" s="236" t="str">
        <f>+'GRUPO C'!Y8</f>
        <v>Tj</v>
      </c>
    </row>
    <row r="17" spans="1:35" ht="49.2" customHeight="1" x14ac:dyDescent="0.3">
      <c r="A17" s="3"/>
      <c r="B17" s="501" t="s">
        <v>68</v>
      </c>
      <c r="C17" s="501"/>
      <c r="D17" s="501"/>
      <c r="E17" s="501"/>
      <c r="F17" s="501"/>
      <c r="G17" s="501"/>
      <c r="H17" s="501"/>
      <c r="I17" s="501"/>
      <c r="L17" s="232" t="str">
        <f>+'GRUPO C'!P10</f>
        <v xml:space="preserve">  1)  FÚTBOL CLUB RENACER</v>
      </c>
      <c r="M17" s="224">
        <f>+'GRUPO C'!Q10</f>
        <v>6</v>
      </c>
      <c r="N17" s="224">
        <f>+'GRUPO C'!R10</f>
        <v>3</v>
      </c>
      <c r="O17" s="224">
        <f>+'GRUPO C'!S10</f>
        <v>2</v>
      </c>
      <c r="P17" s="224">
        <f>+'GRUPO C'!T10</f>
        <v>0</v>
      </c>
      <c r="Q17" s="224">
        <f>+'GRUPO C'!U10</f>
        <v>1</v>
      </c>
      <c r="R17" s="224">
        <f>+'GRUPO C'!V10</f>
        <v>12</v>
      </c>
      <c r="S17" s="224">
        <f>+'GRUPO C'!W10</f>
        <v>5</v>
      </c>
      <c r="T17" s="224">
        <f>+'GRUPO C'!X10</f>
        <v>7</v>
      </c>
      <c r="U17" s="224">
        <f>+'GRUPO C'!Y10</f>
        <v>0</v>
      </c>
    </row>
    <row r="18" spans="1:35" ht="49.2" customHeight="1" x14ac:dyDescent="0.4">
      <c r="B18" s="171" t="s">
        <v>56</v>
      </c>
      <c r="C18" s="171" t="s">
        <v>53</v>
      </c>
      <c r="D18" s="171" t="s">
        <v>54</v>
      </c>
      <c r="E18" s="361" t="s">
        <v>57</v>
      </c>
      <c r="F18" s="361"/>
      <c r="G18" s="171" t="s">
        <v>54</v>
      </c>
      <c r="H18" s="171" t="s">
        <v>58</v>
      </c>
      <c r="I18" s="172" t="s">
        <v>69</v>
      </c>
      <c r="L18" s="232" t="str">
        <f>+'GRUPO C'!P12</f>
        <v xml:space="preserve">  2)  CLUB LOS PAPETICOS</v>
      </c>
      <c r="M18" s="224">
        <f>+'GRUPO C'!Q12</f>
        <v>6</v>
      </c>
      <c r="N18" s="224">
        <f>+'GRUPO C'!R12</f>
        <v>3</v>
      </c>
      <c r="O18" s="224">
        <f>+'GRUPO C'!S12</f>
        <v>2</v>
      </c>
      <c r="P18" s="224">
        <f>+'GRUPO C'!T12</f>
        <v>0</v>
      </c>
      <c r="Q18" s="224">
        <f>+'GRUPO C'!U12</f>
        <v>1</v>
      </c>
      <c r="R18" s="224">
        <f>+'GRUPO C'!V12</f>
        <v>10</v>
      </c>
      <c r="S18" s="224">
        <f>+'GRUPO C'!W12</f>
        <v>3</v>
      </c>
      <c r="T18" s="224">
        <f>+'GRUPO C'!X12</f>
        <v>7</v>
      </c>
      <c r="U18" s="224">
        <f>+'GRUPO C'!Y12</f>
        <v>0</v>
      </c>
    </row>
    <row r="19" spans="1:35" ht="49.2" customHeight="1" x14ac:dyDescent="0.35">
      <c r="A19" s="229">
        <v>45514</v>
      </c>
      <c r="B19" s="256" t="s">
        <v>134</v>
      </c>
      <c r="C19" s="238">
        <v>0.30555555555555558</v>
      </c>
      <c r="D19" s="224" t="str">
        <f>+'GRUPO C'!E23</f>
        <v>EIFD TESOROS SPORTS</v>
      </c>
      <c r="E19" s="227">
        <f>+'GRUPO C'!G23</f>
        <v>1</v>
      </c>
      <c r="F19" s="227">
        <f>+'GRUPO C'!I23</f>
        <v>2</v>
      </c>
      <c r="G19" s="224" t="str">
        <f>+'GRUPO C'!K23</f>
        <v>FÚTBOL CLUB RENACER</v>
      </c>
      <c r="H19" s="229" t="s">
        <v>107</v>
      </c>
      <c r="I19" s="224" t="str">
        <f t="shared" si="0"/>
        <v>NACIDOS 2016 2017</v>
      </c>
      <c r="J19" s="221">
        <v>23</v>
      </c>
      <c r="L19" s="232" t="str">
        <f>+'GRUPO C'!P14</f>
        <v xml:space="preserve">  3)  EIFD TESOROS SPORTS</v>
      </c>
      <c r="M19" s="224">
        <f>+'GRUPO C'!Q14</f>
        <v>6</v>
      </c>
      <c r="N19" s="224">
        <f>+'GRUPO C'!R14</f>
        <v>3</v>
      </c>
      <c r="O19" s="224">
        <f>+'GRUPO C'!S14</f>
        <v>2</v>
      </c>
      <c r="P19" s="224">
        <f>+'GRUPO C'!T14</f>
        <v>0</v>
      </c>
      <c r="Q19" s="224">
        <f>+'GRUPO C'!U14</f>
        <v>1</v>
      </c>
      <c r="R19" s="224">
        <f>+'GRUPO C'!V14</f>
        <v>3</v>
      </c>
      <c r="S19" s="224">
        <f>+'GRUPO C'!W14</f>
        <v>2</v>
      </c>
      <c r="T19" s="224">
        <f>+'GRUPO C'!X14</f>
        <v>1</v>
      </c>
      <c r="U19" s="224">
        <f>+'GRUPO C'!Y14</f>
        <v>0</v>
      </c>
    </row>
    <row r="20" spans="1:35" ht="49.2" customHeight="1" x14ac:dyDescent="0.35">
      <c r="A20" s="229">
        <v>45514</v>
      </c>
      <c r="B20" s="256" t="s">
        <v>134</v>
      </c>
      <c r="C20" s="238">
        <v>0.35416666666666669</v>
      </c>
      <c r="D20" s="224" t="str">
        <f>+'GRUPO C'!E20</f>
        <v>CLUB LOS PAPETICOS</v>
      </c>
      <c r="E20" s="227">
        <f>+'GRUPO C'!G20</f>
        <v>7</v>
      </c>
      <c r="F20" s="227">
        <f>+'GRUPO C'!I20</f>
        <v>0</v>
      </c>
      <c r="G20" s="224" t="str">
        <f>+'GRUPO C'!K20</f>
        <v>NOVATOS F. C.</v>
      </c>
      <c r="H20" s="229" t="s">
        <v>107</v>
      </c>
      <c r="I20" s="224" t="str">
        <f t="shared" si="0"/>
        <v>NACIDOS 2016 2017</v>
      </c>
      <c r="J20" s="221">
        <v>23</v>
      </c>
      <c r="L20" s="232" t="str">
        <f>+'GRUPO C'!P16</f>
        <v xml:space="preserve">  4)  NOVATOS F. C.</v>
      </c>
      <c r="M20" s="224">
        <f>+'GRUPO C'!Q16</f>
        <v>0</v>
      </c>
      <c r="N20" s="224">
        <f>+'GRUPO C'!R16</f>
        <v>3</v>
      </c>
      <c r="O20" s="224">
        <f>+'GRUPO C'!S16</f>
        <v>0</v>
      </c>
      <c r="P20" s="224">
        <f>+'GRUPO C'!T16</f>
        <v>0</v>
      </c>
      <c r="Q20" s="224">
        <f>+'GRUPO C'!U16</f>
        <v>3</v>
      </c>
      <c r="R20" s="224">
        <f>+'GRUPO C'!V16</f>
        <v>1</v>
      </c>
      <c r="S20" s="224">
        <f>+'GRUPO C'!W16</f>
        <v>16</v>
      </c>
      <c r="T20" s="224">
        <f>+'GRUPO C'!X16</f>
        <v>-15</v>
      </c>
      <c r="U20" s="224">
        <f>+'GRUPO C'!Y16</f>
        <v>0</v>
      </c>
    </row>
    <row r="21" spans="1:35" ht="49.2" customHeight="1" x14ac:dyDescent="0.35">
      <c r="A21" s="229">
        <v>45514</v>
      </c>
      <c r="B21" s="256" t="s">
        <v>134</v>
      </c>
      <c r="C21" s="238">
        <v>0.40277777777777779</v>
      </c>
      <c r="D21" s="224" t="str">
        <f>+'GRUPO A'!E29</f>
        <v>CLUB REAL IBAGUE F.C</v>
      </c>
      <c r="E21" s="227">
        <f>+'GRUPO A'!G29</f>
        <v>0</v>
      </c>
      <c r="F21" s="227">
        <f>+'GRUPO A'!I29</f>
        <v>3</v>
      </c>
      <c r="G21" s="224" t="str">
        <f>+'GRUPO A'!K29</f>
        <v>TEMPLO DEL FÚTBOL</v>
      </c>
      <c r="H21" s="224" t="str">
        <f>+'GRUPO A'!B4</f>
        <v>GRUPO A</v>
      </c>
      <c r="I21" s="224" t="str">
        <f t="shared" si="0"/>
        <v>NACIDOS 2016 2017</v>
      </c>
      <c r="J21" s="221">
        <v>23</v>
      </c>
    </row>
    <row r="22" spans="1:35" ht="49.2" customHeight="1" thickBot="1" x14ac:dyDescent="0.4">
      <c r="A22" s="229">
        <v>45514</v>
      </c>
      <c r="B22" s="256" t="s">
        <v>134</v>
      </c>
      <c r="C22" s="238">
        <v>0.4513888888888889</v>
      </c>
      <c r="D22" s="224" t="str">
        <f>+'GRUPO B'!E23</f>
        <v>CLUB CAMPESTRE IBAGUE</v>
      </c>
      <c r="E22" s="227">
        <f>+'GRUPO B'!G23</f>
        <v>2</v>
      </c>
      <c r="F22" s="227">
        <f>+'GRUPO B'!I23</f>
        <v>0</v>
      </c>
      <c r="G22" s="224" t="str">
        <f>+'GRUPO B'!K23</f>
        <v>ATHLETIC MELGAR</v>
      </c>
      <c r="H22" s="229" t="str">
        <f>+H26</f>
        <v>GRUPO B</v>
      </c>
      <c r="I22" s="224" t="str">
        <f t="shared" si="0"/>
        <v>NACIDOS 2016 2017</v>
      </c>
      <c r="J22" s="221">
        <v>23</v>
      </c>
      <c r="K22" s="363" t="s">
        <v>121</v>
      </c>
      <c r="L22" s="363"/>
      <c r="M22" s="363"/>
      <c r="N22" s="363"/>
      <c r="O22" s="363"/>
      <c r="P22" s="363"/>
      <c r="Q22" s="363"/>
      <c r="R22" s="363"/>
      <c r="S22" s="363"/>
      <c r="T22" s="363"/>
      <c r="U22" s="363"/>
      <c r="V22" s="248"/>
      <c r="AA22" s="183">
        <v>44423</v>
      </c>
      <c r="AB22" s="184" t="s">
        <v>100</v>
      </c>
      <c r="AC22" s="185">
        <v>0.35069444444444442</v>
      </c>
      <c r="AD22" s="190" t="str">
        <f>+'GRUPO A'!E8</f>
        <v>BLUEMARTIN F.C .</v>
      </c>
      <c r="AE22" s="190">
        <f>+'GRUPO A'!G8</f>
        <v>0</v>
      </c>
      <c r="AF22" s="190">
        <f>+'GRUPO A'!I8</f>
        <v>0</v>
      </c>
      <c r="AG22" s="190" t="str">
        <f>+'GRUPO A'!K8</f>
        <v>CENTAUROS DEL ARIARI</v>
      </c>
      <c r="AH22" s="183" t="s">
        <v>79</v>
      </c>
      <c r="AI22" s="184" t="str">
        <f t="shared" ref="AI22:AI24" si="1">+$A$4</f>
        <v>SEPTIEMBRE 28 Y 29 DEL 2024</v>
      </c>
    </row>
    <row r="23" spans="1:35" ht="49.2" customHeight="1" x14ac:dyDescent="0.35">
      <c r="A23" s="229">
        <v>45514</v>
      </c>
      <c r="B23" s="256" t="s">
        <v>134</v>
      </c>
      <c r="C23" s="238">
        <v>0.54166666666666663</v>
      </c>
      <c r="D23" s="224" t="str">
        <f>+'GRUPO C'!E35</f>
        <v>CLUB LOS PAPETICOS</v>
      </c>
      <c r="E23" s="227">
        <f>+'GRUPO C'!G35</f>
        <v>3</v>
      </c>
      <c r="F23" s="227">
        <f>+'GRUPO C'!I35</f>
        <v>2</v>
      </c>
      <c r="G23" s="224" t="str">
        <f>+'GRUPO C'!K35</f>
        <v>FÚTBOL CLUB RENACER</v>
      </c>
      <c r="H23" s="229" t="s">
        <v>107</v>
      </c>
      <c r="I23" s="224" t="str">
        <f t="shared" si="0"/>
        <v>NACIDOS 2016 2017</v>
      </c>
      <c r="J23" s="221">
        <v>23</v>
      </c>
      <c r="K23" s="245" t="s">
        <v>122</v>
      </c>
      <c r="L23" s="246" t="s">
        <v>54</v>
      </c>
      <c r="M23" s="246" t="s">
        <v>123</v>
      </c>
      <c r="N23" s="246" t="s">
        <v>15</v>
      </c>
      <c r="O23" s="246" t="s">
        <v>124</v>
      </c>
      <c r="P23" s="246" t="s">
        <v>125</v>
      </c>
      <c r="Q23" s="246" t="s">
        <v>126</v>
      </c>
      <c r="R23" s="246" t="s">
        <v>10</v>
      </c>
      <c r="S23" s="246" t="s">
        <v>11</v>
      </c>
      <c r="T23" s="246" t="s">
        <v>127</v>
      </c>
      <c r="U23" s="247" t="s">
        <v>31</v>
      </c>
      <c r="V23" s="248"/>
      <c r="AA23" s="183">
        <v>44423</v>
      </c>
      <c r="AB23" s="184" t="s">
        <v>100</v>
      </c>
      <c r="AC23" s="185">
        <v>0.40972222222222227</v>
      </c>
      <c r="AD23" s="190" t="str">
        <f>+'GRUPO A'!E11</f>
        <v>TEMPLO DEL FÚTBOL</v>
      </c>
      <c r="AE23" s="190">
        <f>+'GRUPO A'!G11</f>
        <v>0</v>
      </c>
      <c r="AF23" s="190">
        <f>+'GRUPO A'!I11</f>
        <v>0</v>
      </c>
      <c r="AG23" s="190" t="str">
        <f>+'GRUPO A'!K11</f>
        <v>ATHLETIC MELGAR</v>
      </c>
      <c r="AH23" s="184" t="s">
        <v>79</v>
      </c>
      <c r="AI23" s="184" t="str">
        <f t="shared" si="1"/>
        <v>SEPTIEMBRE 28 Y 29 DEL 2024</v>
      </c>
    </row>
    <row r="24" spans="1:35" ht="49.2" customHeight="1" x14ac:dyDescent="0.35">
      <c r="A24" s="229">
        <v>45514</v>
      </c>
      <c r="B24" s="256" t="s">
        <v>134</v>
      </c>
      <c r="C24" s="238">
        <v>0.59027777777777779</v>
      </c>
      <c r="D24" s="224" t="str">
        <f>+'GRUPO C'!E32</f>
        <v>NOVATOS F. C.</v>
      </c>
      <c r="E24" s="227">
        <f>+'GRUPO C'!G32</f>
        <v>0</v>
      </c>
      <c r="F24" s="227">
        <f>+'GRUPO C'!I32</f>
        <v>1</v>
      </c>
      <c r="G24" s="224" t="str">
        <f>+'GRUPO C'!K32</f>
        <v>EIFD TESOROS SPORTS</v>
      </c>
      <c r="H24" s="229" t="s">
        <v>107</v>
      </c>
      <c r="I24" s="224" t="str">
        <f t="shared" si="0"/>
        <v>NACIDOS 2016 2017</v>
      </c>
      <c r="J24" s="221">
        <v>23</v>
      </c>
      <c r="K24" s="249">
        <v>1</v>
      </c>
      <c r="L24" s="224" t="str">
        <f>'GRUPO B'!P8</f>
        <v xml:space="preserve">  1)  CLUB CAMPESTRE IBAGUE</v>
      </c>
      <c r="M24" s="224">
        <f>'GRUPO B'!Q8</f>
        <v>7</v>
      </c>
      <c r="N24" s="224">
        <f>'GRUPO B'!R8</f>
        <v>3</v>
      </c>
      <c r="O24" s="224">
        <f>'GRUPO B'!S8</f>
        <v>2</v>
      </c>
      <c r="P24" s="224">
        <f>'GRUPO B'!T8</f>
        <v>1</v>
      </c>
      <c r="Q24" s="224">
        <f>'GRUPO B'!U8</f>
        <v>0</v>
      </c>
      <c r="R24" s="224">
        <f>'GRUPO B'!V8</f>
        <v>5</v>
      </c>
      <c r="S24" s="224">
        <f>'GRUPO B'!W8</f>
        <v>2</v>
      </c>
      <c r="T24" s="224">
        <f>'GRUPO B'!X8</f>
        <v>3</v>
      </c>
      <c r="U24" s="224">
        <f>'GRUPO B'!Y8</f>
        <v>0</v>
      </c>
      <c r="V24" s="250"/>
      <c r="AA24" s="183">
        <v>44423</v>
      </c>
      <c r="AB24" s="184" t="s">
        <v>100</v>
      </c>
      <c r="AC24" s="185">
        <v>0.4548611111111111</v>
      </c>
      <c r="AD24" s="184" t="str">
        <f>+'GRUPO A'!E14</f>
        <v>CLUB REAL IBAGUE F.C</v>
      </c>
      <c r="AE24" s="184">
        <f>+'GRUPO A'!G14</f>
        <v>0</v>
      </c>
      <c r="AF24" s="184">
        <f>+'GRUPO A'!I14</f>
        <v>0</v>
      </c>
      <c r="AG24" s="184" t="str">
        <f>+'GRUPO A'!K14</f>
        <v>CLUB CAMPESTRE IBAGUE</v>
      </c>
      <c r="AH24" s="183" t="s">
        <v>79</v>
      </c>
      <c r="AI24" s="184" t="str">
        <f t="shared" si="1"/>
        <v>SEPTIEMBRE 28 Y 29 DEL 2024</v>
      </c>
    </row>
    <row r="25" spans="1:35" ht="49.2" customHeight="1" x14ac:dyDescent="0.35">
      <c r="A25" s="229">
        <v>45514</v>
      </c>
      <c r="B25" s="256" t="s">
        <v>134</v>
      </c>
      <c r="C25" s="238">
        <v>0.63888888888888884</v>
      </c>
      <c r="D25" s="224" t="str">
        <f>+'GRUPO A'!E17</f>
        <v>BLUEMARTIN F.C .</v>
      </c>
      <c r="E25" s="227">
        <f>+'GRUPO A'!G17</f>
        <v>2</v>
      </c>
      <c r="F25" s="227">
        <f>+'GRUPO A'!I17</f>
        <v>4</v>
      </c>
      <c r="G25" s="224" t="str">
        <f>+'GRUPO A'!K17</f>
        <v>TEMPLO DEL FÚTBOL</v>
      </c>
      <c r="H25" s="229" t="str">
        <f>+'GRUPO A'!B4</f>
        <v>GRUPO A</v>
      </c>
      <c r="I25" s="224" t="str">
        <f t="shared" si="0"/>
        <v>NACIDOS 2016 2017</v>
      </c>
      <c r="J25" s="221">
        <v>23</v>
      </c>
      <c r="K25" s="249">
        <v>2</v>
      </c>
      <c r="L25" s="224" t="str">
        <f>'GRUPO A'!P10</f>
        <v xml:space="preserve">  1)  TEMPLO DEL FÚTBOL</v>
      </c>
      <c r="M25" s="224">
        <f>'GRUPO A'!Q10</f>
        <v>9</v>
      </c>
      <c r="N25" s="224">
        <f>'GRUPO A'!R10</f>
        <v>3</v>
      </c>
      <c r="O25" s="224">
        <f>'GRUPO A'!S10</f>
        <v>3</v>
      </c>
      <c r="P25" s="224">
        <f>'GRUPO A'!T10</f>
        <v>0</v>
      </c>
      <c r="Q25" s="224">
        <f>'GRUPO A'!U10</f>
        <v>0</v>
      </c>
      <c r="R25" s="224">
        <f>'GRUPO A'!V10</f>
        <v>9</v>
      </c>
      <c r="S25" s="224">
        <f>'GRUPO A'!W10</f>
        <v>2</v>
      </c>
      <c r="T25" s="224">
        <f>'GRUPO A'!X10</f>
        <v>7</v>
      </c>
      <c r="U25" s="224">
        <f>'GRUPO A'!Y10</f>
        <v>0</v>
      </c>
      <c r="V25" s="250"/>
    </row>
    <row r="26" spans="1:35" ht="49.2" customHeight="1" x14ac:dyDescent="0.35">
      <c r="A26" s="229">
        <v>45514</v>
      </c>
      <c r="B26" s="256" t="s">
        <v>134</v>
      </c>
      <c r="C26" s="238">
        <v>0.6875</v>
      </c>
      <c r="D26" s="224" t="str">
        <f>+'GRUPO B'!E17</f>
        <v>CLUB CAMPESTRE IBAGUE</v>
      </c>
      <c r="E26" s="227">
        <f>+'GRUPO B'!G17</f>
        <v>1</v>
      </c>
      <c r="F26" s="227">
        <f>+'GRUPO B'!I17</f>
        <v>1</v>
      </c>
      <c r="G26" s="224" t="str">
        <f>+'GRUPO B'!K17</f>
        <v>CENTAUROS DEL ARIARI</v>
      </c>
      <c r="H26" s="229" t="str">
        <f>+'GRUPO B'!B4</f>
        <v>GRUPO B</v>
      </c>
      <c r="I26" s="224" t="str">
        <f t="shared" si="0"/>
        <v>NACIDOS 2016 2017</v>
      </c>
      <c r="J26" s="221">
        <v>23</v>
      </c>
      <c r="K26" s="249">
        <v>3</v>
      </c>
      <c r="L26" s="224" t="str">
        <f>'GRUPO C'!P10</f>
        <v xml:space="preserve">  1)  FÚTBOL CLUB RENACER</v>
      </c>
      <c r="M26" s="224">
        <f>'GRUPO C'!Q10</f>
        <v>6</v>
      </c>
      <c r="N26" s="224">
        <f>'GRUPO C'!R10</f>
        <v>3</v>
      </c>
      <c r="O26" s="224">
        <f>'GRUPO C'!S10</f>
        <v>2</v>
      </c>
      <c r="P26" s="224">
        <f>'GRUPO C'!T10</f>
        <v>0</v>
      </c>
      <c r="Q26" s="224">
        <f>'GRUPO C'!U10</f>
        <v>1</v>
      </c>
      <c r="R26" s="224">
        <f>'GRUPO C'!V10</f>
        <v>12</v>
      </c>
      <c r="S26" s="224">
        <f>'GRUPO C'!W10</f>
        <v>5</v>
      </c>
      <c r="T26" s="224">
        <f>'GRUPO C'!X10</f>
        <v>7</v>
      </c>
      <c r="U26" s="224">
        <f>'GRUPO C'!Y10</f>
        <v>0</v>
      </c>
      <c r="V26" s="250"/>
    </row>
    <row r="27" spans="1:35" ht="49.2" customHeight="1" thickBot="1" x14ac:dyDescent="0.45">
      <c r="K27" s="249">
        <v>4</v>
      </c>
      <c r="L27" s="224" t="str">
        <f>'GRUPO A'!P12</f>
        <v xml:space="preserve">  2)  BLUEMARTIN F.C .</v>
      </c>
      <c r="M27" s="224">
        <f>'GRUPO A'!Q12</f>
        <v>3</v>
      </c>
      <c r="N27" s="224">
        <f>'GRUPO A'!R12</f>
        <v>3</v>
      </c>
      <c r="O27" s="224">
        <f>'GRUPO A'!S12</f>
        <v>1</v>
      </c>
      <c r="P27" s="224">
        <f>'GRUPO A'!T12</f>
        <v>0</v>
      </c>
      <c r="Q27" s="224">
        <f>'GRUPO A'!U12</f>
        <v>2</v>
      </c>
      <c r="R27" s="224">
        <f>'GRUPO A'!V12</f>
        <v>4</v>
      </c>
      <c r="S27" s="224">
        <f>'GRUPO A'!W12</f>
        <v>6</v>
      </c>
      <c r="T27" s="224">
        <f>'GRUPO A'!X12</f>
        <v>-2</v>
      </c>
      <c r="U27" s="224">
        <f>'GRUPO A'!Y12</f>
        <v>0</v>
      </c>
      <c r="V27" s="250"/>
    </row>
    <row r="28" spans="1:35" ht="49.2" customHeight="1" thickBot="1" x14ac:dyDescent="0.65">
      <c r="A28" s="186"/>
      <c r="B28" s="364" t="s">
        <v>38</v>
      </c>
      <c r="C28" s="365"/>
      <c r="D28" s="365"/>
      <c r="E28" s="365"/>
      <c r="F28" s="365"/>
      <c r="G28" s="365"/>
      <c r="H28" s="365"/>
      <c r="I28" s="366"/>
      <c r="K28" s="239">
        <v>5</v>
      </c>
      <c r="L28" s="224" t="str">
        <f>'GRUPO C'!P12</f>
        <v xml:space="preserve">  2)  CLUB LOS PAPETICOS</v>
      </c>
      <c r="M28" s="224">
        <f>'GRUPO C'!Q12</f>
        <v>6</v>
      </c>
      <c r="N28" s="224">
        <f>'GRUPO C'!R12</f>
        <v>3</v>
      </c>
      <c r="O28" s="224">
        <f>'GRUPO C'!S12</f>
        <v>2</v>
      </c>
      <c r="P28" s="224">
        <f>'GRUPO C'!T12</f>
        <v>0</v>
      </c>
      <c r="Q28" s="224">
        <f>'GRUPO C'!U12</f>
        <v>1</v>
      </c>
      <c r="R28" s="224">
        <f>'GRUPO C'!V12</f>
        <v>10</v>
      </c>
      <c r="S28" s="224">
        <f>'GRUPO C'!W12</f>
        <v>3</v>
      </c>
      <c r="T28" s="224">
        <f>'GRUPO C'!X12</f>
        <v>7</v>
      </c>
      <c r="U28" s="224">
        <f>'GRUPO C'!Y12</f>
        <v>0</v>
      </c>
      <c r="V28" s="240"/>
    </row>
    <row r="29" spans="1:35" ht="49.2" customHeight="1" x14ac:dyDescent="0.35">
      <c r="A29" s="3"/>
      <c r="B29" s="187" t="s">
        <v>56</v>
      </c>
      <c r="C29" s="187" t="s">
        <v>53</v>
      </c>
      <c r="D29" s="187" t="s">
        <v>54</v>
      </c>
      <c r="E29" s="367" t="s">
        <v>57</v>
      </c>
      <c r="F29" s="367"/>
      <c r="G29" s="187" t="s">
        <v>54</v>
      </c>
      <c r="H29" s="187" t="s">
        <v>58</v>
      </c>
      <c r="I29" s="187" t="s">
        <v>101</v>
      </c>
      <c r="K29" s="239">
        <v>6</v>
      </c>
      <c r="L29" s="224" t="str">
        <f>'GRUPO C'!P14</f>
        <v xml:space="preserve">  3)  EIFD TESOROS SPORTS</v>
      </c>
      <c r="M29" s="224">
        <f>'GRUPO C'!Q14</f>
        <v>6</v>
      </c>
      <c r="N29" s="224">
        <f>'GRUPO C'!R14</f>
        <v>3</v>
      </c>
      <c r="O29" s="224">
        <f>'GRUPO C'!S14</f>
        <v>2</v>
      </c>
      <c r="P29" s="224">
        <f>'GRUPO C'!T14</f>
        <v>0</v>
      </c>
      <c r="Q29" s="224">
        <f>'GRUPO C'!U14</f>
        <v>1</v>
      </c>
      <c r="R29" s="224">
        <f>'GRUPO C'!V14</f>
        <v>3</v>
      </c>
      <c r="S29" s="224">
        <f>'GRUPO C'!W14</f>
        <v>2</v>
      </c>
      <c r="T29" s="224">
        <f>'GRUPO C'!X14</f>
        <v>1</v>
      </c>
      <c r="U29" s="224">
        <f>'GRUPO C'!Y14</f>
        <v>0</v>
      </c>
      <c r="V29" s="240"/>
    </row>
    <row r="30" spans="1:35" ht="75" customHeight="1" x14ac:dyDescent="0.35">
      <c r="A30" s="229">
        <v>45515</v>
      </c>
      <c r="B30" s="256" t="s">
        <v>134</v>
      </c>
      <c r="C30" s="238">
        <v>0.30555555555555558</v>
      </c>
      <c r="D30" s="224" t="str">
        <f>+L7</f>
        <v xml:space="preserve">  1)  TEMPLO DEL FÚTBOL</v>
      </c>
      <c r="E30" s="225">
        <f>+'[2]GRUPO A'!G52</f>
        <v>0</v>
      </c>
      <c r="F30" s="225">
        <f>+'[2]GRUPO A'!I52</f>
        <v>0</v>
      </c>
      <c r="G30" s="224" t="str">
        <f>+L17</f>
        <v xml:space="preserve">  1)  FÚTBOL CLUB RENACER</v>
      </c>
      <c r="H30" s="251" t="s">
        <v>108</v>
      </c>
      <c r="I30" s="224" t="str">
        <f t="shared" ref="I30:I34" si="2">+$A$3</f>
        <v>NACIDOS 2016 2017</v>
      </c>
      <c r="J30" s="221">
        <v>23</v>
      </c>
      <c r="K30" s="241">
        <v>7</v>
      </c>
      <c r="L30" s="224" t="str">
        <f>'GRUPO C'!P16</f>
        <v xml:space="preserve">  4)  NOVATOS F. C.</v>
      </c>
      <c r="M30" s="224">
        <f>'GRUPO C'!Q16</f>
        <v>0</v>
      </c>
      <c r="N30" s="224">
        <f>'GRUPO C'!R16</f>
        <v>3</v>
      </c>
      <c r="O30" s="224">
        <f>'GRUPO C'!S16</f>
        <v>0</v>
      </c>
      <c r="P30" s="224">
        <f>'GRUPO C'!T16</f>
        <v>0</v>
      </c>
      <c r="Q30" s="224">
        <f>'GRUPO C'!U16</f>
        <v>3</v>
      </c>
      <c r="R30" s="224">
        <f>'GRUPO C'!V16</f>
        <v>1</v>
      </c>
      <c r="S30" s="224">
        <f>'GRUPO C'!W16</f>
        <v>16</v>
      </c>
      <c r="T30" s="224">
        <f>'GRUPO C'!X16</f>
        <v>-15</v>
      </c>
      <c r="U30" s="224">
        <f>'GRUPO C'!Y16</f>
        <v>0</v>
      </c>
      <c r="V30" s="242"/>
    </row>
    <row r="31" spans="1:35" ht="75" customHeight="1" x14ac:dyDescent="0.35">
      <c r="A31" s="229">
        <v>45515</v>
      </c>
      <c r="B31" s="256" t="s">
        <v>134</v>
      </c>
      <c r="C31" s="238">
        <v>0.35416666666666669</v>
      </c>
      <c r="D31" s="224" t="str">
        <f>+L12</f>
        <v xml:space="preserve">  1)  CLUB CAMPESTRE IBAGUE</v>
      </c>
      <c r="E31" s="225">
        <f>+'[2]GRUPO A'!G49</f>
        <v>0</v>
      </c>
      <c r="F31" s="225">
        <f>+'[2]GRUPO A'!I49</f>
        <v>0</v>
      </c>
      <c r="G31" s="224" t="str">
        <f>+L27</f>
        <v xml:space="preserve">  2)  BLUEMARTIN F.C .</v>
      </c>
      <c r="H31" s="251" t="s">
        <v>109</v>
      </c>
      <c r="I31" s="224" t="str">
        <f t="shared" si="2"/>
        <v>NACIDOS 2016 2017</v>
      </c>
      <c r="J31" s="221">
        <v>23</v>
      </c>
      <c r="K31" s="241">
        <v>8</v>
      </c>
      <c r="L31" s="224" t="str">
        <f>'GRUPO B'!P10</f>
        <v xml:space="preserve">  2)  ATHLETIC MELGAR</v>
      </c>
      <c r="M31" s="224">
        <f>'GRUPO B'!Q10</f>
        <v>6</v>
      </c>
      <c r="N31" s="224">
        <f>'GRUPO B'!R10</f>
        <v>3</v>
      </c>
      <c r="O31" s="224">
        <f>'GRUPO B'!S10</f>
        <v>2</v>
      </c>
      <c r="P31" s="224">
        <f>'GRUPO B'!T10</f>
        <v>0</v>
      </c>
      <c r="Q31" s="224">
        <f>'GRUPO B'!U10</f>
        <v>1</v>
      </c>
      <c r="R31" s="224">
        <f>'GRUPO B'!V10</f>
        <v>4</v>
      </c>
      <c r="S31" s="224">
        <f>'GRUPO B'!W10</f>
        <v>2</v>
      </c>
      <c r="T31" s="224">
        <f>'GRUPO B'!X10</f>
        <v>2</v>
      </c>
      <c r="U31" s="224">
        <f>'GRUPO B'!Y10</f>
        <v>0</v>
      </c>
      <c r="V31" s="242"/>
    </row>
    <row r="32" spans="1:35" ht="65.400000000000006" customHeight="1" x14ac:dyDescent="0.35">
      <c r="A32" s="229">
        <v>45515</v>
      </c>
      <c r="B32" s="256" t="s">
        <v>134</v>
      </c>
      <c r="C32" s="238">
        <v>0.40277777777777779</v>
      </c>
      <c r="D32" s="224" t="str">
        <f>+L28</f>
        <v xml:space="preserve">  2)  CLUB LOS PAPETICOS</v>
      </c>
      <c r="E32" s="225">
        <f>+'[2]GRUPO A'!G52</f>
        <v>0</v>
      </c>
      <c r="F32" s="225">
        <f>+'[2]GRUPO A'!I52</f>
        <v>0</v>
      </c>
      <c r="G32" s="224" t="str">
        <f>+L29</f>
        <v xml:space="preserve">  3)  EIFD TESOROS SPORTS</v>
      </c>
      <c r="H32" s="224" t="s">
        <v>119</v>
      </c>
      <c r="I32" s="224" t="str">
        <f t="shared" si="2"/>
        <v>NACIDOS 2016 2017</v>
      </c>
      <c r="J32" s="221">
        <v>23</v>
      </c>
      <c r="K32" s="243">
        <v>9</v>
      </c>
      <c r="L32" s="224" t="str">
        <f>'GRUPO B'!P12</f>
        <v xml:space="preserve">  3)  CENTAUROS DEL ARIARI</v>
      </c>
      <c r="M32" s="224">
        <f>'GRUPO B'!Q12</f>
        <v>1</v>
      </c>
      <c r="N32" s="224">
        <f>'GRUPO B'!R12</f>
        <v>3</v>
      </c>
      <c r="O32" s="224">
        <f>'GRUPO B'!S12</f>
        <v>0</v>
      </c>
      <c r="P32" s="224">
        <f>'GRUPO B'!T12</f>
        <v>1</v>
      </c>
      <c r="Q32" s="224">
        <f>'GRUPO B'!U12</f>
        <v>2</v>
      </c>
      <c r="R32" s="224">
        <f>'GRUPO B'!V12</f>
        <v>1</v>
      </c>
      <c r="S32" s="224">
        <f>'GRUPO B'!W12</f>
        <v>4</v>
      </c>
      <c r="T32" s="224">
        <f>'GRUPO B'!X12</f>
        <v>-3</v>
      </c>
      <c r="U32" s="224">
        <f>'GRUPO B'!Y12</f>
        <v>0</v>
      </c>
      <c r="V32" s="244"/>
    </row>
    <row r="33" spans="1:22" ht="65.400000000000006" customHeight="1" x14ac:dyDescent="0.35">
      <c r="A33" s="229">
        <v>45515</v>
      </c>
      <c r="B33" s="256" t="s">
        <v>134</v>
      </c>
      <c r="C33" s="238">
        <v>0.95138888888888884</v>
      </c>
      <c r="D33" s="224" t="str">
        <f>+L30</f>
        <v xml:space="preserve">  4)  NOVATOS F. C.</v>
      </c>
      <c r="E33" s="225">
        <f>+'[2]GRUPO A'!G50</f>
        <v>0</v>
      </c>
      <c r="F33" s="225">
        <f>+'[2]GRUPO A'!I50</f>
        <v>0</v>
      </c>
      <c r="G33" s="224" t="str">
        <f>+L31</f>
        <v xml:space="preserve">  2)  ATHLETIC MELGAR</v>
      </c>
      <c r="H33" s="224" t="s">
        <v>102</v>
      </c>
      <c r="I33" s="224" t="str">
        <f t="shared" si="2"/>
        <v>NACIDOS 2016 2017</v>
      </c>
      <c r="J33" s="221">
        <v>23</v>
      </c>
      <c r="K33" s="243">
        <v>10</v>
      </c>
      <c r="L33" s="224" t="str">
        <f>'GRUPO A'!P14</f>
        <v xml:space="preserve">  3)  CLUB REAL IBAGUE F.C</v>
      </c>
      <c r="M33" s="224">
        <f>'GRUPO A'!Q14</f>
        <v>0</v>
      </c>
      <c r="N33" s="224">
        <f>'GRUPO A'!R14</f>
        <v>3</v>
      </c>
      <c r="O33" s="224">
        <f>'GRUPO A'!S14</f>
        <v>0</v>
      </c>
      <c r="P33" s="224">
        <f>'GRUPO A'!T14</f>
        <v>0</v>
      </c>
      <c r="Q33" s="224">
        <f>'GRUPO A'!U14</f>
        <v>3</v>
      </c>
      <c r="R33" s="224">
        <f>'GRUPO A'!V14</f>
        <v>0</v>
      </c>
      <c r="S33" s="224">
        <f>'GRUPO A'!W14</f>
        <v>7</v>
      </c>
      <c r="T33" s="224">
        <f>'GRUPO A'!X14</f>
        <v>-7</v>
      </c>
      <c r="U33" s="224">
        <f>'GRUPO A'!Y14</f>
        <v>0</v>
      </c>
      <c r="V33" s="244"/>
    </row>
    <row r="34" spans="1:22" ht="65.400000000000006" customHeight="1" x14ac:dyDescent="0.35">
      <c r="A34" s="229">
        <v>45515</v>
      </c>
      <c r="B34" s="256" t="s">
        <v>134</v>
      </c>
      <c r="C34" s="238">
        <v>0.51041666666666663</v>
      </c>
      <c r="D34" s="224" t="str">
        <f>+L32</f>
        <v xml:space="preserve">  3)  CENTAUROS DEL ARIARI</v>
      </c>
      <c r="E34" s="225">
        <f>+'[2]GRUPO A'!G51</f>
        <v>0</v>
      </c>
      <c r="F34" s="225">
        <f>+'[2]GRUPO A'!I51</f>
        <v>0</v>
      </c>
      <c r="G34" s="224" t="str">
        <f>+L33</f>
        <v xml:space="preserve">  3)  CLUB REAL IBAGUE F.C</v>
      </c>
      <c r="H34" s="224" t="s">
        <v>118</v>
      </c>
      <c r="I34" s="224" t="str">
        <f t="shared" si="2"/>
        <v>NACIDOS 2016 2017</v>
      </c>
      <c r="J34" s="221">
        <v>23</v>
      </c>
    </row>
    <row r="35" spans="1:22" ht="5.4" customHeight="1" thickBot="1" x14ac:dyDescent="0.35">
      <c r="A35" s="3"/>
    </row>
    <row r="36" spans="1:22" ht="49.2" customHeight="1" thickBot="1" x14ac:dyDescent="0.35">
      <c r="A36" s="3"/>
      <c r="B36" s="368" t="s">
        <v>41</v>
      </c>
      <c r="C36" s="369"/>
      <c r="D36" s="369"/>
      <c r="E36" s="369"/>
      <c r="F36" s="369"/>
      <c r="G36" s="369"/>
      <c r="H36" s="369"/>
      <c r="I36" s="370"/>
    </row>
    <row r="37" spans="1:22" ht="49.2" customHeight="1" x14ac:dyDescent="0.3">
      <c r="A37" s="3"/>
      <c r="B37" s="187" t="s">
        <v>56</v>
      </c>
      <c r="C37" s="187" t="s">
        <v>53</v>
      </c>
      <c r="D37" s="187" t="s">
        <v>54</v>
      </c>
      <c r="E37" s="367" t="s">
        <v>57</v>
      </c>
      <c r="F37" s="367"/>
      <c r="G37" s="187" t="s">
        <v>54</v>
      </c>
      <c r="H37" s="187" t="s">
        <v>58</v>
      </c>
      <c r="I37" s="187" t="s">
        <v>101</v>
      </c>
    </row>
    <row r="38" spans="1:22" ht="49.2" customHeight="1" x14ac:dyDescent="0.35">
      <c r="A38" s="229">
        <v>45515</v>
      </c>
      <c r="B38" s="256" t="s">
        <v>134</v>
      </c>
      <c r="C38" s="238">
        <v>0.5625</v>
      </c>
      <c r="D38" s="224" t="s">
        <v>39</v>
      </c>
      <c r="E38" s="225">
        <f>+'[2]GRUPO A'!G56</f>
        <v>0</v>
      </c>
      <c r="F38" s="225">
        <f>+'[2]GRUPO A'!I56</f>
        <v>0</v>
      </c>
      <c r="G38" s="224" t="s">
        <v>40</v>
      </c>
      <c r="H38" s="251" t="s">
        <v>120</v>
      </c>
      <c r="I38" s="224" t="str">
        <f t="shared" ref="I38:I39" si="3">+$A$3</f>
        <v>NACIDOS 2016 2017</v>
      </c>
      <c r="J38" s="221">
        <v>23</v>
      </c>
    </row>
    <row r="39" spans="1:22" ht="49.2" customHeight="1" x14ac:dyDescent="0.35">
      <c r="A39" s="229">
        <v>45515</v>
      </c>
      <c r="B39" s="256" t="s">
        <v>134</v>
      </c>
      <c r="C39" s="238">
        <v>0.61111111111111116</v>
      </c>
      <c r="D39" s="224" t="s">
        <v>42</v>
      </c>
      <c r="E39" s="225">
        <f>+'[2]GRUPO A'!G53</f>
        <v>0</v>
      </c>
      <c r="F39" s="225">
        <f>+'[2]GRUPO A'!I53</f>
        <v>0</v>
      </c>
      <c r="G39" s="224" t="s">
        <v>43</v>
      </c>
      <c r="H39" s="251" t="s">
        <v>103</v>
      </c>
      <c r="I39" s="224" t="str">
        <f t="shared" si="3"/>
        <v>NACIDOS 2016 2017</v>
      </c>
      <c r="J39" s="221">
        <v>23</v>
      </c>
    </row>
    <row r="40" spans="1:22" ht="16.8" customHeight="1" x14ac:dyDescent="0.4"/>
    <row r="41" spans="1:22" ht="39.6" customHeight="1" x14ac:dyDescent="0.4"/>
    <row r="42" spans="1:22" ht="39.6" customHeight="1" x14ac:dyDescent="0.4">
      <c r="J42" s="3">
        <v>506000</v>
      </c>
    </row>
    <row r="43" spans="1:22" ht="39.6" customHeight="1" x14ac:dyDescent="0.4">
      <c r="C43" s="3" t="s">
        <v>111</v>
      </c>
      <c r="D43" s="3">
        <f>22*100000</f>
        <v>2200000</v>
      </c>
    </row>
    <row r="44" spans="1:22" ht="39.6" customHeight="1" x14ac:dyDescent="0.4">
      <c r="C44" s="221" t="s">
        <v>116</v>
      </c>
      <c r="D44" s="222">
        <f>9*120000</f>
        <v>1080000</v>
      </c>
    </row>
    <row r="45" spans="1:22" ht="39.6" customHeight="1" x14ac:dyDescent="0.4">
      <c r="C45" s="221" t="s">
        <v>117</v>
      </c>
      <c r="D45" s="222">
        <f>3*160000</f>
        <v>480000</v>
      </c>
    </row>
    <row r="46" spans="1:22" ht="39.6" customHeight="1" x14ac:dyDescent="0.4">
      <c r="C46" s="221" t="s">
        <v>113</v>
      </c>
      <c r="D46" s="222">
        <f>12*36000</f>
        <v>432000</v>
      </c>
    </row>
    <row r="47" spans="1:22" ht="39.6" customHeight="1" x14ac:dyDescent="0.4">
      <c r="C47" s="221" t="s">
        <v>114</v>
      </c>
      <c r="D47" s="222">
        <v>250000</v>
      </c>
    </row>
    <row r="48" spans="1:22" ht="39.6" customHeight="1" x14ac:dyDescent="0.4">
      <c r="C48" s="221" t="s">
        <v>115</v>
      </c>
      <c r="D48" s="222">
        <f>80*4800</f>
        <v>384000</v>
      </c>
    </row>
    <row r="49" spans="3:8" ht="39.6" customHeight="1" x14ac:dyDescent="0.4">
      <c r="C49" s="221" t="s">
        <v>112</v>
      </c>
      <c r="D49" s="222">
        <f>2000000+1000000+200000+400000</f>
        <v>3600000</v>
      </c>
    </row>
    <row r="50" spans="3:8" ht="39.6" customHeight="1" x14ac:dyDescent="0.4"/>
    <row r="51" spans="3:8" ht="39.6" customHeight="1" x14ac:dyDescent="0.6">
      <c r="D51" s="360" t="str">
        <f>+A1</f>
        <v>XVIII Festival Nacional de Fútbol Infantil</v>
      </c>
      <c r="E51" s="360"/>
      <c r="F51" s="360"/>
      <c r="G51" s="360"/>
      <c r="H51" s="360"/>
    </row>
    <row r="52" spans="3:8" ht="51.6" customHeight="1" x14ac:dyDescent="0.6">
      <c r="D52" s="360" t="str">
        <f>+A2</f>
        <v>“COPA SOCCER MELGAR"</v>
      </c>
      <c r="E52" s="360"/>
      <c r="F52" s="360"/>
      <c r="G52" s="360"/>
      <c r="H52" s="360"/>
    </row>
    <row r="53" spans="3:8" ht="51.6" customHeight="1" x14ac:dyDescent="0.6">
      <c r="D53" s="360" t="str">
        <f>+A4</f>
        <v>SEPTIEMBRE 28 Y 29 DEL 2024</v>
      </c>
      <c r="E53" s="360"/>
      <c r="F53" s="360"/>
      <c r="G53" s="360"/>
      <c r="H53" s="360"/>
    </row>
    <row r="54" spans="3:8" ht="51.6" customHeight="1" x14ac:dyDescent="0.6">
      <c r="D54" s="360" t="str">
        <f>+A3</f>
        <v>NACIDOS 2016 2017</v>
      </c>
      <c r="E54" s="360"/>
      <c r="F54" s="360"/>
      <c r="G54" s="360"/>
      <c r="H54" s="360"/>
    </row>
    <row r="55" spans="3:8" ht="46.2" customHeight="1" x14ac:dyDescent="0.4">
      <c r="D55" s="224" t="s">
        <v>128</v>
      </c>
      <c r="E55" s="225" t="e">
        <f>+'[2]GRUPO A'!G72</f>
        <v>#REF!</v>
      </c>
      <c r="F55" s="225" t="e">
        <f>+'[2]GRUPO A'!I72</f>
        <v>#REF!</v>
      </c>
      <c r="G55" s="224" t="s">
        <v>129</v>
      </c>
      <c r="H55" s="224" t="s">
        <v>119</v>
      </c>
    </row>
    <row r="56" spans="3:8" ht="46.2" customHeight="1" x14ac:dyDescent="0.4">
      <c r="D56" s="224" t="s">
        <v>132</v>
      </c>
      <c r="E56" s="225" t="e">
        <f>+'[2]GRUPO A'!G70</f>
        <v>#REF!</v>
      </c>
      <c r="F56" s="225" t="e">
        <f>+'[2]GRUPO A'!I70</f>
        <v>#REF!</v>
      </c>
      <c r="G56" s="224" t="s">
        <v>133</v>
      </c>
      <c r="H56" s="224" t="s">
        <v>102</v>
      </c>
    </row>
    <row r="57" spans="3:8" ht="46.2" customHeight="1" x14ac:dyDescent="0.4">
      <c r="D57" s="224" t="s">
        <v>130</v>
      </c>
      <c r="E57" s="225" t="e">
        <f>+'[2]GRUPO A'!G71</f>
        <v>#REF!</v>
      </c>
      <c r="F57" s="225" t="e">
        <f>+'[2]GRUPO A'!I71</f>
        <v>#REF!</v>
      </c>
      <c r="G57" s="224" t="s">
        <v>131</v>
      </c>
      <c r="H57" s="224" t="s">
        <v>118</v>
      </c>
    </row>
    <row r="58" spans="3:8" ht="46.2" customHeight="1" x14ac:dyDescent="0.4">
      <c r="D58" s="224" t="s">
        <v>39</v>
      </c>
      <c r="E58" s="225" t="e">
        <f>+'[2]GRUPO A'!G73</f>
        <v>#REF!</v>
      </c>
      <c r="F58" s="225" t="e">
        <f>+'[2]GRUPO A'!I73</f>
        <v>#REF!</v>
      </c>
      <c r="G58" s="224" t="s">
        <v>40</v>
      </c>
      <c r="H58" s="251" t="s">
        <v>120</v>
      </c>
    </row>
    <row r="59" spans="3:8" ht="46.2" customHeight="1" x14ac:dyDescent="0.4">
      <c r="D59" s="224" t="s">
        <v>42</v>
      </c>
      <c r="E59" s="225" t="e">
        <f>+'[2]GRUPO A'!G70</f>
        <v>#REF!</v>
      </c>
      <c r="F59" s="225" t="e">
        <f>+'[2]GRUPO A'!I70</f>
        <v>#REF!</v>
      </c>
      <c r="G59" s="224" t="s">
        <v>43</v>
      </c>
      <c r="H59" s="251" t="s">
        <v>103</v>
      </c>
    </row>
  </sheetData>
  <sortState xmlns:xlrd2="http://schemas.microsoft.com/office/spreadsheetml/2017/richdata2" ref="L24:U33">
    <sortCondition descending="1" ref="M24:M33"/>
    <sortCondition descending="1" ref="T24:T33"/>
    <sortCondition descending="1" ref="N24:N33"/>
    <sortCondition ref="R24:R33"/>
  </sortState>
  <mergeCells count="18">
    <mergeCell ref="D54:H54"/>
    <mergeCell ref="D52:H52"/>
    <mergeCell ref="D51:H51"/>
    <mergeCell ref="D53:H53"/>
    <mergeCell ref="K22:U22"/>
    <mergeCell ref="B28:I28"/>
    <mergeCell ref="E29:F29"/>
    <mergeCell ref="A1:I1"/>
    <mergeCell ref="A2:J2"/>
    <mergeCell ref="A3:I3"/>
    <mergeCell ref="A4:I4"/>
    <mergeCell ref="A5:I5"/>
    <mergeCell ref="B6:I6"/>
    <mergeCell ref="B36:I36"/>
    <mergeCell ref="E37:F37"/>
    <mergeCell ref="E7:F7"/>
    <mergeCell ref="B17:I17"/>
    <mergeCell ref="E18:F18"/>
  </mergeCells>
  <printOptions horizontalCentered="1" verticalCentered="1"/>
  <pageMargins left="3.937007874015748E-2" right="3.937007874015748E-2" top="0" bottom="0" header="0" footer="0"/>
  <pageSetup scale="2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28FA3-E464-4668-9A2A-AC20649CA9BA}">
  <sheetPr>
    <tabColor rgb="FFFFC000"/>
    <pageSetUpPr fitToPage="1"/>
  </sheetPr>
  <dimension ref="A1:AI59"/>
  <sheetViews>
    <sheetView topLeftCell="A25" zoomScale="70" zoomScaleNormal="70" workbookViewId="0">
      <selection activeCell="C25" sqref="C25"/>
    </sheetView>
  </sheetViews>
  <sheetFormatPr baseColWidth="10" defaultColWidth="11.44140625" defaultRowHeight="21" x14ac:dyDescent="0.4"/>
  <cols>
    <col min="1" max="1" width="13.109375" style="168" customWidth="1"/>
    <col min="2" max="2" width="37.5546875" style="3" customWidth="1"/>
    <col min="3" max="3" width="18.33203125" style="3" customWidth="1"/>
    <col min="4" max="4" width="43.88671875" style="3" customWidth="1"/>
    <col min="5" max="6" width="6.109375" style="3" customWidth="1"/>
    <col min="7" max="7" width="43.88671875" style="3" customWidth="1"/>
    <col min="8" max="8" width="32.109375" style="3" customWidth="1"/>
    <col min="9" max="9" width="23.21875" style="3" customWidth="1"/>
    <col min="10" max="10" width="0.6640625" style="3" customWidth="1"/>
    <col min="11" max="11" width="8.33203125" style="3" customWidth="1"/>
    <col min="12" max="12" width="43.88671875" style="3" customWidth="1"/>
    <col min="13" max="21" width="8.21875" style="3" customWidth="1"/>
    <col min="22" max="22" width="3.5546875" style="3" customWidth="1"/>
    <col min="23" max="16384" width="11.44140625" style="3"/>
  </cols>
  <sheetData>
    <row r="1" spans="1:22" ht="39.6" customHeight="1" x14ac:dyDescent="0.75">
      <c r="A1" s="502" t="str">
        <f>+'GRUPOS PRE JUVENIL'!D1</f>
        <v>XVIII Festival Nacional de Fútbol Infantil</v>
      </c>
      <c r="B1" s="502"/>
      <c r="C1" s="502"/>
      <c r="D1" s="502"/>
      <c r="E1" s="502"/>
      <c r="F1" s="502"/>
      <c r="G1" s="502"/>
      <c r="H1" s="502"/>
      <c r="I1" s="502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</row>
    <row r="2" spans="1:22" ht="39.6" customHeight="1" x14ac:dyDescent="0.55000000000000004">
      <c r="A2" s="356" t="str">
        <f>+'GRUPOS PRE JUVENIL'!D2</f>
        <v>“COPA SOCCER MELGAR"</v>
      </c>
      <c r="B2" s="356"/>
      <c r="C2" s="356"/>
      <c r="D2" s="356"/>
      <c r="E2" s="356"/>
      <c r="F2" s="356"/>
      <c r="G2" s="356"/>
      <c r="H2" s="356"/>
      <c r="I2" s="356"/>
      <c r="J2" s="356"/>
      <c r="K2" s="228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</row>
    <row r="3" spans="1:22" ht="39.6" customHeight="1" x14ac:dyDescent="0.55000000000000004">
      <c r="A3" s="504" t="str">
        <f>+'GRUPOS PRE JUVENIL'!D3</f>
        <v>NACIDOS 2016 2017</v>
      </c>
      <c r="B3" s="504"/>
      <c r="C3" s="504"/>
      <c r="D3" s="504"/>
      <c r="E3" s="504"/>
      <c r="F3" s="504"/>
      <c r="G3" s="504"/>
      <c r="H3" s="504"/>
      <c r="I3" s="504"/>
      <c r="J3" s="167"/>
      <c r="K3" s="167"/>
      <c r="L3" s="167"/>
      <c r="M3" s="167"/>
      <c r="N3" s="167"/>
      <c r="O3" s="167"/>
      <c r="P3" s="167"/>
      <c r="Q3" s="167"/>
      <c r="R3" s="167"/>
      <c r="S3" s="167"/>
      <c r="T3" s="167"/>
      <c r="U3" s="167"/>
      <c r="V3" s="167"/>
    </row>
    <row r="4" spans="1:22" ht="22.8" x14ac:dyDescent="0.4">
      <c r="A4" s="358" t="str">
        <f>+'GRUPOS PRE JUVENIL'!D4</f>
        <v>SEPTIEMBRE 28 Y 29 DEL 2024</v>
      </c>
      <c r="B4" s="358"/>
      <c r="C4" s="358"/>
      <c r="D4" s="358"/>
      <c r="E4" s="358"/>
      <c r="F4" s="358"/>
      <c r="G4" s="358"/>
      <c r="H4" s="358"/>
      <c r="I4" s="358"/>
      <c r="J4" s="168"/>
      <c r="K4" s="168"/>
      <c r="L4" s="168"/>
      <c r="M4" s="168"/>
      <c r="N4" s="168"/>
      <c r="O4" s="168"/>
      <c r="P4" s="168"/>
      <c r="Q4" s="168"/>
      <c r="R4" s="168"/>
      <c r="S4" s="168"/>
      <c r="T4" s="168"/>
      <c r="U4" s="168"/>
      <c r="V4" s="168"/>
    </row>
    <row r="5" spans="1:22" x14ac:dyDescent="0.4">
      <c r="A5" s="359" t="s">
        <v>55</v>
      </c>
      <c r="B5" s="359"/>
      <c r="C5" s="359"/>
      <c r="D5" s="359"/>
      <c r="E5" s="359"/>
      <c r="F5" s="359"/>
      <c r="G5" s="359"/>
      <c r="H5" s="359"/>
      <c r="I5" s="359"/>
      <c r="J5" s="168"/>
      <c r="K5" s="168"/>
      <c r="L5" s="168"/>
      <c r="M5" s="168"/>
      <c r="N5" s="168"/>
      <c r="O5" s="168"/>
      <c r="P5" s="168"/>
      <c r="Q5" s="168"/>
      <c r="R5" s="168"/>
      <c r="S5" s="168"/>
      <c r="T5" s="168"/>
      <c r="U5" s="168"/>
      <c r="V5" s="168"/>
    </row>
    <row r="6" spans="1:22" ht="36" customHeight="1" x14ac:dyDescent="0.3">
      <c r="A6"/>
      <c r="B6" s="354" t="s">
        <v>137</v>
      </c>
      <c r="C6" s="354"/>
      <c r="D6" s="354"/>
      <c r="E6" s="354"/>
      <c r="F6" s="354"/>
      <c r="G6" s="354"/>
      <c r="H6" s="354"/>
      <c r="I6" s="354"/>
      <c r="L6" s="230" t="str">
        <f>+'GRUPO A'!P8</f>
        <v>GRUPO A</v>
      </c>
      <c r="M6" s="231" t="str">
        <f>+'GRUPO A'!Q8</f>
        <v>Pts.</v>
      </c>
      <c r="N6" s="231" t="str">
        <f>+'GRUPO A'!R8</f>
        <v>PJ</v>
      </c>
      <c r="O6" s="231" t="str">
        <f>+'GRUPO A'!S8</f>
        <v>Gan.</v>
      </c>
      <c r="P6" s="231" t="str">
        <f>+'GRUPO A'!T8</f>
        <v>Emp.</v>
      </c>
      <c r="Q6" s="231" t="str">
        <f>+'GRUPO A'!U8</f>
        <v>Per.</v>
      </c>
      <c r="R6" s="231" t="str">
        <f>+'GRUPO A'!V8</f>
        <v>GF</v>
      </c>
      <c r="S6" s="231" t="str">
        <f>+'GRUPO A'!W8</f>
        <v>GC</v>
      </c>
      <c r="T6" s="231" t="str">
        <f>+'GRUPO A'!X8</f>
        <v>Dif.</v>
      </c>
      <c r="U6" s="231" t="str">
        <f>+'GRUPO A'!Y8</f>
        <v>Tj</v>
      </c>
    </row>
    <row r="7" spans="1:22" ht="42" customHeight="1" x14ac:dyDescent="0.4">
      <c r="B7" s="171" t="s">
        <v>56</v>
      </c>
      <c r="C7" s="171" t="s">
        <v>53</v>
      </c>
      <c r="D7" s="171" t="s">
        <v>54</v>
      </c>
      <c r="E7" s="361" t="s">
        <v>57</v>
      </c>
      <c r="F7" s="361"/>
      <c r="G7" s="171" t="s">
        <v>54</v>
      </c>
      <c r="H7" s="171" t="s">
        <v>58</v>
      </c>
      <c r="I7" s="172" t="s">
        <v>69</v>
      </c>
      <c r="L7" s="232" t="str">
        <f>+'GRUPO A'!P10</f>
        <v xml:space="preserve">  1)  TEMPLO DEL FÚTBOL</v>
      </c>
      <c r="M7" s="224">
        <f>+'GRUPO A'!Q10</f>
        <v>9</v>
      </c>
      <c r="N7" s="224">
        <f>+'GRUPO A'!R10</f>
        <v>3</v>
      </c>
      <c r="O7" s="224">
        <f>+'GRUPO A'!S10</f>
        <v>3</v>
      </c>
      <c r="P7" s="224">
        <f>+'GRUPO A'!T10</f>
        <v>0</v>
      </c>
      <c r="Q7" s="224">
        <f>+'GRUPO A'!U10</f>
        <v>0</v>
      </c>
      <c r="R7" s="224">
        <f>+'GRUPO A'!V10</f>
        <v>9</v>
      </c>
      <c r="S7" s="224">
        <f>+'GRUPO A'!W10</f>
        <v>2</v>
      </c>
      <c r="T7" s="224">
        <f>+'GRUPO A'!X10</f>
        <v>7</v>
      </c>
      <c r="U7" s="224">
        <f>+'GRUPO A'!Y10</f>
        <v>0</v>
      </c>
    </row>
    <row r="8" spans="1:22" ht="49.2" customHeight="1" x14ac:dyDescent="0.3">
      <c r="A8" s="229">
        <v>45563</v>
      </c>
      <c r="B8" s="256" t="s">
        <v>135</v>
      </c>
      <c r="C8" s="238">
        <v>0.33333333333333331</v>
      </c>
      <c r="D8" s="224" t="str">
        <f>+'GRUPO A'!E17</f>
        <v>BLUEMARTIN F.C .</v>
      </c>
      <c r="E8" s="227">
        <f>+'GRUPO A'!G17</f>
        <v>2</v>
      </c>
      <c r="F8" s="227">
        <f>+'GRUPO A'!I17</f>
        <v>4</v>
      </c>
      <c r="G8" s="224" t="str">
        <f>+'GRUPO A'!K17</f>
        <v>TEMPLO DEL FÚTBOL</v>
      </c>
      <c r="H8" s="229" t="str">
        <f>+'GRUPO A'!B4</f>
        <v>GRUPO A</v>
      </c>
      <c r="I8" s="224" t="str">
        <f>+$A$3</f>
        <v>NACIDOS 2016 2017</v>
      </c>
      <c r="L8" s="232" t="str">
        <f>+'GRUPO A'!P12</f>
        <v xml:space="preserve">  2)  BLUEMARTIN F.C .</v>
      </c>
      <c r="M8" s="224">
        <f>+'GRUPO A'!Q12</f>
        <v>3</v>
      </c>
      <c r="N8" s="224">
        <f>+'GRUPO A'!R12</f>
        <v>3</v>
      </c>
      <c r="O8" s="224">
        <f>+'GRUPO A'!S12</f>
        <v>1</v>
      </c>
      <c r="P8" s="224">
        <f>+'GRUPO A'!T12</f>
        <v>0</v>
      </c>
      <c r="Q8" s="224">
        <f>+'GRUPO A'!U12</f>
        <v>2</v>
      </c>
      <c r="R8" s="224">
        <f>+'GRUPO A'!V12</f>
        <v>4</v>
      </c>
      <c r="S8" s="224">
        <f>+'GRUPO A'!W12</f>
        <v>6</v>
      </c>
      <c r="T8" s="224">
        <f>+'GRUPO A'!X12</f>
        <v>-2</v>
      </c>
      <c r="U8" s="224">
        <f>+'GRUPO A'!Y12</f>
        <v>0</v>
      </c>
    </row>
    <row r="9" spans="1:22" ht="49.2" customHeight="1" x14ac:dyDescent="0.3">
      <c r="A9" s="229">
        <v>45563</v>
      </c>
      <c r="B9" s="257" t="s">
        <v>136</v>
      </c>
      <c r="C9" s="238">
        <v>0.33333333333333331</v>
      </c>
      <c r="D9" s="224" t="str">
        <f>+'GRUPO B'!E17</f>
        <v>CLUB CAMPESTRE IBAGUE</v>
      </c>
      <c r="E9" s="227">
        <f>+'GRUPO B'!G17</f>
        <v>1</v>
      </c>
      <c r="F9" s="227">
        <f>+'GRUPO B'!I17</f>
        <v>1</v>
      </c>
      <c r="G9" s="224" t="str">
        <f>+'GRUPO B'!K17</f>
        <v>CENTAUROS DEL ARIARI</v>
      </c>
      <c r="H9" s="229" t="str">
        <f>+'GRUPO B'!B4</f>
        <v>GRUPO B</v>
      </c>
      <c r="I9" s="224" t="str">
        <f t="shared" ref="I9:I25" si="0">+$A$3</f>
        <v>NACIDOS 2016 2017</v>
      </c>
      <c r="L9" s="232" t="str">
        <f>+'GRUPO A'!P14</f>
        <v xml:space="preserve">  3)  CLUB REAL IBAGUE F.C</v>
      </c>
      <c r="M9" s="224">
        <f>+'GRUPO A'!Q14</f>
        <v>0</v>
      </c>
      <c r="N9" s="224">
        <f>+'GRUPO A'!R14</f>
        <v>3</v>
      </c>
      <c r="O9" s="224">
        <f>+'GRUPO A'!S14</f>
        <v>0</v>
      </c>
      <c r="P9" s="224">
        <f>+'GRUPO A'!T14</f>
        <v>0</v>
      </c>
      <c r="Q9" s="224">
        <f>+'GRUPO A'!U14</f>
        <v>3</v>
      </c>
      <c r="R9" s="224">
        <f>+'GRUPO A'!V14</f>
        <v>0</v>
      </c>
      <c r="S9" s="224">
        <f>+'GRUPO A'!W14</f>
        <v>7</v>
      </c>
      <c r="T9" s="224">
        <f>+'GRUPO A'!X14</f>
        <v>-7</v>
      </c>
      <c r="U9" s="224">
        <f>+'GRUPO A'!Y14</f>
        <v>0</v>
      </c>
    </row>
    <row r="10" spans="1:22" ht="49.2" customHeight="1" x14ac:dyDescent="0.4">
      <c r="A10" s="229">
        <v>45563</v>
      </c>
      <c r="B10" s="256" t="s">
        <v>135</v>
      </c>
      <c r="C10" s="237">
        <v>0.3888888888888889</v>
      </c>
      <c r="D10" s="223" t="str">
        <f>+'GRUPO A'!E20</f>
        <v>CLUB REAL IBAGUE F.C</v>
      </c>
      <c r="E10" s="226">
        <f>+'GRUPO A'!G20</f>
        <v>0</v>
      </c>
      <c r="F10" s="226">
        <f>+'GRUPO A'!I20</f>
        <v>3</v>
      </c>
      <c r="G10" s="223" t="str">
        <f>+'GRUPO A'!K20</f>
        <v>ATHLETIC MELGAR</v>
      </c>
      <c r="H10" s="229" t="s">
        <v>79</v>
      </c>
      <c r="I10" s="224" t="str">
        <f t="shared" si="0"/>
        <v>NACIDOS 2016 2017</v>
      </c>
      <c r="L10" s="220"/>
      <c r="M10" s="220"/>
      <c r="N10" s="220"/>
      <c r="O10" s="220"/>
      <c r="P10" s="220"/>
      <c r="Q10" s="220"/>
      <c r="R10" s="220"/>
      <c r="S10" s="220"/>
      <c r="T10" s="220"/>
      <c r="U10" s="220"/>
    </row>
    <row r="11" spans="1:22" ht="49.2" customHeight="1" x14ac:dyDescent="0.3">
      <c r="A11" s="229">
        <v>45563</v>
      </c>
      <c r="B11" s="257" t="s">
        <v>136</v>
      </c>
      <c r="C11" s="237">
        <v>0.3888888888888889</v>
      </c>
      <c r="D11" s="223" t="str">
        <f>+'GRUPO C'!E26</f>
        <v>CLUB LOS PAPETICOS</v>
      </c>
      <c r="E11" s="226">
        <f>+'GRUPO C'!G26</f>
        <v>0</v>
      </c>
      <c r="F11" s="226">
        <f>+'GRUPO C'!I26</f>
        <v>1</v>
      </c>
      <c r="G11" s="223" t="str">
        <f>+'GRUPO C'!K26</f>
        <v>EIFD TESOROS SPORTS</v>
      </c>
      <c r="H11" s="229" t="s">
        <v>107</v>
      </c>
      <c r="I11" s="224" t="str">
        <f t="shared" si="0"/>
        <v>NACIDOS 2016 2017</v>
      </c>
      <c r="L11" s="233" t="str">
        <f>+'GRUPO B'!P6</f>
        <v>GRUPO B</v>
      </c>
      <c r="M11" s="234" t="str">
        <f>+'GRUPO B'!Q6</f>
        <v>Pts.</v>
      </c>
      <c r="N11" s="234" t="str">
        <f>+'GRUPO B'!R6</f>
        <v>PJ</v>
      </c>
      <c r="O11" s="234" t="str">
        <f>+'GRUPO B'!S6</f>
        <v>Gan.</v>
      </c>
      <c r="P11" s="234" t="str">
        <f>+'GRUPO B'!T6</f>
        <v>Emp.</v>
      </c>
      <c r="Q11" s="234" t="str">
        <f>+'GRUPO B'!U6</f>
        <v>Per.</v>
      </c>
      <c r="R11" s="234" t="str">
        <f>+'GRUPO B'!V6</f>
        <v>GF</v>
      </c>
      <c r="S11" s="234" t="str">
        <f>+'GRUPO B'!W6</f>
        <v>GC</v>
      </c>
      <c r="T11" s="234" t="str">
        <f>+'GRUPO B'!X6</f>
        <v>Dif.</v>
      </c>
      <c r="U11" s="234" t="str">
        <f>+'GRUPO B'!Y6</f>
        <v>Tj</v>
      </c>
    </row>
    <row r="12" spans="1:22" ht="49.2" customHeight="1" x14ac:dyDescent="0.3">
      <c r="A12" s="229">
        <v>45563</v>
      </c>
      <c r="B12" s="256" t="s">
        <v>135</v>
      </c>
      <c r="C12" s="237">
        <v>0.44444444444444442</v>
      </c>
      <c r="D12" s="223" t="str">
        <f>+'GRUPO C'!E29</f>
        <v>NOVATOS F. C.</v>
      </c>
      <c r="E12" s="226">
        <f>+'GRUPO C'!G29</f>
        <v>1</v>
      </c>
      <c r="F12" s="226">
        <f>+'GRUPO C'!I29</f>
        <v>8</v>
      </c>
      <c r="G12" s="223" t="str">
        <f>+'GRUPO C'!K29</f>
        <v>FÚTBOL CLUB RENACER</v>
      </c>
      <c r="H12" s="229" t="s">
        <v>107</v>
      </c>
      <c r="I12" s="224" t="str">
        <f t="shared" si="0"/>
        <v>NACIDOS 2016 2017</v>
      </c>
      <c r="L12" s="232" t="str">
        <f>+'GRUPO B'!P8</f>
        <v xml:space="preserve">  1)  CLUB CAMPESTRE IBAGUE</v>
      </c>
      <c r="M12" s="224">
        <f>+'GRUPO B'!Q8</f>
        <v>7</v>
      </c>
      <c r="N12" s="224">
        <f>+'GRUPO B'!R8</f>
        <v>3</v>
      </c>
      <c r="O12" s="224">
        <f>+'GRUPO B'!S8</f>
        <v>2</v>
      </c>
      <c r="P12" s="224">
        <f>+'GRUPO B'!T8</f>
        <v>1</v>
      </c>
      <c r="Q12" s="224">
        <f>+'GRUPO B'!U8</f>
        <v>0</v>
      </c>
      <c r="R12" s="224">
        <f>+'GRUPO B'!V8</f>
        <v>5</v>
      </c>
      <c r="S12" s="224">
        <f>+'GRUPO B'!W8</f>
        <v>2</v>
      </c>
      <c r="T12" s="224">
        <f>+'GRUPO B'!X8</f>
        <v>3</v>
      </c>
      <c r="U12" s="224">
        <f>+'GRUPO B'!Y8</f>
        <v>0</v>
      </c>
    </row>
    <row r="13" spans="1:22" ht="49.2" customHeight="1" x14ac:dyDescent="0.3">
      <c r="A13" s="229">
        <v>45563</v>
      </c>
      <c r="B13" s="256" t="s">
        <v>135</v>
      </c>
      <c r="C13" s="237">
        <v>0.56944444444444442</v>
      </c>
      <c r="D13" s="224" t="str">
        <f>+'GRUPO B'!E23</f>
        <v>CLUB CAMPESTRE IBAGUE</v>
      </c>
      <c r="E13" s="227">
        <f>+'GRUPO B'!G23</f>
        <v>2</v>
      </c>
      <c r="F13" s="227">
        <f>+'GRUPO B'!I23</f>
        <v>0</v>
      </c>
      <c r="G13" s="224" t="str">
        <f>+'GRUPO B'!K23</f>
        <v>ATHLETIC MELGAR</v>
      </c>
      <c r="H13" s="229" t="str">
        <f>+H9</f>
        <v>GRUPO B</v>
      </c>
      <c r="I13" s="224" t="str">
        <f t="shared" si="0"/>
        <v>NACIDOS 2016 2017</v>
      </c>
      <c r="L13" s="232" t="str">
        <f>+'GRUPO B'!P10</f>
        <v xml:space="preserve">  2)  ATHLETIC MELGAR</v>
      </c>
      <c r="M13" s="224">
        <f>+'GRUPO B'!Q10</f>
        <v>6</v>
      </c>
      <c r="N13" s="224">
        <f>+'GRUPO B'!R10</f>
        <v>3</v>
      </c>
      <c r="O13" s="224">
        <f>+'GRUPO B'!S10</f>
        <v>2</v>
      </c>
      <c r="P13" s="224">
        <f>+'GRUPO B'!T10</f>
        <v>0</v>
      </c>
      <c r="Q13" s="224">
        <f>+'GRUPO B'!U10</f>
        <v>1</v>
      </c>
      <c r="R13" s="224">
        <f>+'GRUPO B'!V10</f>
        <v>4</v>
      </c>
      <c r="S13" s="224">
        <f>+'GRUPO B'!W10</f>
        <v>2</v>
      </c>
      <c r="T13" s="224">
        <f>+'GRUPO B'!X10</f>
        <v>2</v>
      </c>
      <c r="U13" s="224">
        <f>+'GRUPO B'!Y10</f>
        <v>0</v>
      </c>
    </row>
    <row r="14" spans="1:22" ht="49.2" customHeight="1" x14ac:dyDescent="0.3">
      <c r="A14" s="229">
        <v>45563</v>
      </c>
      <c r="B14" s="257" t="s">
        <v>136</v>
      </c>
      <c r="C14" s="237">
        <v>0.56944444444444442</v>
      </c>
      <c r="D14" s="223" t="str">
        <f>+'GRUPO A'!E23</f>
        <v>BLUEMARTIN F.C .</v>
      </c>
      <c r="E14" s="226">
        <f>+'GRUPO A'!G23</f>
        <v>1</v>
      </c>
      <c r="F14" s="226">
        <f>+'GRUPO A'!I23</f>
        <v>0</v>
      </c>
      <c r="G14" s="223" t="str">
        <f>+'GRUPO A'!K23</f>
        <v>CLUB REAL IBAGUE F.C</v>
      </c>
      <c r="H14" s="229" t="str">
        <f>+H8</f>
        <v>GRUPO A</v>
      </c>
      <c r="I14" s="224" t="str">
        <f t="shared" si="0"/>
        <v>NACIDOS 2016 2017</v>
      </c>
      <c r="L14" s="232" t="str">
        <f>+'GRUPO B'!P12</f>
        <v xml:space="preserve">  3)  CENTAUROS DEL ARIARI</v>
      </c>
      <c r="M14" s="224">
        <f>+'GRUPO B'!Q12</f>
        <v>1</v>
      </c>
      <c r="N14" s="224">
        <f>+'GRUPO B'!R12</f>
        <v>3</v>
      </c>
      <c r="O14" s="224">
        <f>+'GRUPO B'!S12</f>
        <v>0</v>
      </c>
      <c r="P14" s="224">
        <f>+'GRUPO B'!T12</f>
        <v>1</v>
      </c>
      <c r="Q14" s="224">
        <f>+'GRUPO B'!U12</f>
        <v>2</v>
      </c>
      <c r="R14" s="224">
        <f>+'GRUPO B'!V12</f>
        <v>1</v>
      </c>
      <c r="S14" s="224">
        <f>+'GRUPO B'!W12</f>
        <v>4</v>
      </c>
      <c r="T14" s="224">
        <f>+'GRUPO B'!X12</f>
        <v>-3</v>
      </c>
      <c r="U14" s="224">
        <f>+'GRUPO B'!Y12</f>
        <v>0</v>
      </c>
    </row>
    <row r="15" spans="1:22" ht="49.2" customHeight="1" x14ac:dyDescent="0.4">
      <c r="A15" s="229">
        <v>45563</v>
      </c>
      <c r="B15" s="256" t="s">
        <v>135</v>
      </c>
      <c r="C15" s="238">
        <v>0.625</v>
      </c>
      <c r="D15" s="223" t="str">
        <f>+'GRUPO A'!E26</f>
        <v>TEMPLO DEL FÚTBOL</v>
      </c>
      <c r="E15" s="226">
        <f>+'GRUPO A'!G26</f>
        <v>2</v>
      </c>
      <c r="F15" s="226">
        <f>+'GRUPO A'!I26</f>
        <v>0</v>
      </c>
      <c r="G15" s="223" t="str">
        <f>+'GRUPO A'!K26</f>
        <v>CENTAUROS DEL ARIARI</v>
      </c>
      <c r="H15" s="229" t="s">
        <v>79</v>
      </c>
      <c r="I15" s="224" t="str">
        <f t="shared" si="0"/>
        <v>NACIDOS 2016 2017</v>
      </c>
      <c r="L15" s="220"/>
      <c r="M15" s="220"/>
      <c r="N15" s="220"/>
      <c r="O15" s="220"/>
      <c r="P15" s="220"/>
      <c r="Q15" s="220"/>
      <c r="R15" s="220"/>
      <c r="S15" s="220"/>
      <c r="T15" s="220"/>
      <c r="U15" s="220"/>
    </row>
    <row r="16" spans="1:22" ht="49.2" customHeight="1" x14ac:dyDescent="0.3">
      <c r="A16" s="229">
        <v>45563</v>
      </c>
      <c r="B16" s="257" t="s">
        <v>136</v>
      </c>
      <c r="C16" s="238">
        <v>0.625</v>
      </c>
      <c r="D16" s="224" t="str">
        <f>+'GRUPO C'!E20</f>
        <v>CLUB LOS PAPETICOS</v>
      </c>
      <c r="E16" s="227">
        <f>+'GRUPO C'!G20</f>
        <v>7</v>
      </c>
      <c r="F16" s="227">
        <f>+'GRUPO C'!I20</f>
        <v>0</v>
      </c>
      <c r="G16" s="224" t="str">
        <f>+'GRUPO C'!K20</f>
        <v>NOVATOS F. C.</v>
      </c>
      <c r="H16" s="229" t="s">
        <v>107</v>
      </c>
      <c r="I16" s="224" t="str">
        <f t="shared" si="0"/>
        <v>NACIDOS 2016 2017</v>
      </c>
      <c r="L16" s="235" t="str">
        <f>+'GRUPOS PRE JUVENIL'!I6</f>
        <v>GRUPO C</v>
      </c>
      <c r="M16" s="236" t="str">
        <f>+'GRUPO C'!Q8</f>
        <v>Pts.</v>
      </c>
      <c r="N16" s="236" t="str">
        <f>+'GRUPO C'!R8</f>
        <v>PJ</v>
      </c>
      <c r="O16" s="236" t="str">
        <f>+'GRUPO C'!S8</f>
        <v>Gan.</v>
      </c>
      <c r="P16" s="236" t="str">
        <f>+'GRUPO C'!T8</f>
        <v>Emp.</v>
      </c>
      <c r="Q16" s="236" t="str">
        <f>+'GRUPO C'!U8</f>
        <v>Per.</v>
      </c>
      <c r="R16" s="236" t="str">
        <f>+'GRUPO C'!V8</f>
        <v>GF</v>
      </c>
      <c r="S16" s="236" t="str">
        <f>+'GRUPO C'!W8</f>
        <v>GC</v>
      </c>
      <c r="T16" s="236" t="str">
        <f>+'GRUPO C'!X8</f>
        <v>Dif.</v>
      </c>
      <c r="U16" s="236" t="str">
        <f>+'GRUPO C'!Y8</f>
        <v>Tj</v>
      </c>
    </row>
    <row r="17" spans="1:35" ht="49.2" customHeight="1" x14ac:dyDescent="0.3">
      <c r="A17" s="229">
        <v>45563</v>
      </c>
      <c r="B17" s="256" t="s">
        <v>135</v>
      </c>
      <c r="C17" s="238">
        <v>0.68055555555555558</v>
      </c>
      <c r="D17" s="224" t="str">
        <f>+'GRUPO C'!E23</f>
        <v>EIFD TESOROS SPORTS</v>
      </c>
      <c r="E17" s="227">
        <f>+'GRUPO C'!G23</f>
        <v>1</v>
      </c>
      <c r="F17" s="227">
        <f>+'GRUPO C'!I23</f>
        <v>2</v>
      </c>
      <c r="G17" s="224" t="str">
        <f>+'GRUPO C'!K23</f>
        <v>FÚTBOL CLUB RENACER</v>
      </c>
      <c r="H17" s="229" t="s">
        <v>107</v>
      </c>
      <c r="I17" s="224" t="str">
        <f t="shared" si="0"/>
        <v>NACIDOS 2016 2017</v>
      </c>
      <c r="L17" s="232" t="str">
        <f>+'GRUPO C'!P10</f>
        <v xml:space="preserve">  1)  FÚTBOL CLUB RENACER</v>
      </c>
      <c r="M17" s="224">
        <f>+'GRUPO C'!Q10</f>
        <v>6</v>
      </c>
      <c r="N17" s="224">
        <f>+'GRUPO C'!R10</f>
        <v>3</v>
      </c>
      <c r="O17" s="224">
        <f>+'GRUPO C'!S10</f>
        <v>2</v>
      </c>
      <c r="P17" s="224">
        <f>+'GRUPO C'!T10</f>
        <v>0</v>
      </c>
      <c r="Q17" s="224">
        <f>+'GRUPO C'!U10</f>
        <v>1</v>
      </c>
      <c r="R17" s="224">
        <f>+'GRUPO C'!V10</f>
        <v>12</v>
      </c>
      <c r="S17" s="224">
        <f>+'GRUPO C'!W10</f>
        <v>5</v>
      </c>
      <c r="T17" s="224">
        <f>+'GRUPO C'!X10</f>
        <v>7</v>
      </c>
      <c r="U17" s="224">
        <f>+'GRUPO C'!Y10</f>
        <v>0</v>
      </c>
    </row>
    <row r="18" spans="1:35" ht="49.2" customHeight="1" x14ac:dyDescent="0.4">
      <c r="L18" s="232" t="str">
        <f>+'GRUPO C'!P12</f>
        <v xml:space="preserve">  2)  CLUB LOS PAPETICOS</v>
      </c>
      <c r="M18" s="224">
        <f>+'GRUPO C'!Q12</f>
        <v>6</v>
      </c>
      <c r="N18" s="224">
        <f>+'GRUPO C'!R12</f>
        <v>3</v>
      </c>
      <c r="O18" s="224">
        <f>+'GRUPO C'!S12</f>
        <v>2</v>
      </c>
      <c r="P18" s="224">
        <f>+'GRUPO C'!T12</f>
        <v>0</v>
      </c>
      <c r="Q18" s="224">
        <f>+'GRUPO C'!U12</f>
        <v>1</v>
      </c>
      <c r="R18" s="224">
        <f>+'GRUPO C'!V12</f>
        <v>10</v>
      </c>
      <c r="S18" s="224">
        <f>+'GRUPO C'!W12</f>
        <v>3</v>
      </c>
      <c r="T18" s="224">
        <f>+'GRUPO C'!X12</f>
        <v>7</v>
      </c>
      <c r="U18" s="224">
        <f>+'GRUPO C'!Y12</f>
        <v>0</v>
      </c>
    </row>
    <row r="19" spans="1:35" ht="49.2" customHeight="1" x14ac:dyDescent="0.4">
      <c r="B19" s="362" t="s">
        <v>138</v>
      </c>
      <c r="C19" s="362"/>
      <c r="D19" s="362"/>
      <c r="E19" s="362"/>
      <c r="F19" s="362"/>
      <c r="G19" s="362"/>
      <c r="H19" s="362"/>
      <c r="I19" s="362"/>
      <c r="L19" s="232" t="str">
        <f>+'GRUPO C'!P14</f>
        <v xml:space="preserve">  3)  EIFD TESOROS SPORTS</v>
      </c>
      <c r="M19" s="224">
        <f>+'GRUPO C'!Q14</f>
        <v>6</v>
      </c>
      <c r="N19" s="224">
        <f>+'GRUPO C'!R14</f>
        <v>3</v>
      </c>
      <c r="O19" s="224">
        <f>+'GRUPO C'!S14</f>
        <v>2</v>
      </c>
      <c r="P19" s="224">
        <f>+'GRUPO C'!T14</f>
        <v>0</v>
      </c>
      <c r="Q19" s="224">
        <f>+'GRUPO C'!U14</f>
        <v>1</v>
      </c>
      <c r="R19" s="224">
        <f>+'GRUPO C'!V14</f>
        <v>3</v>
      </c>
      <c r="S19" s="224">
        <f>+'GRUPO C'!W14</f>
        <v>2</v>
      </c>
      <c r="T19" s="224">
        <f>+'GRUPO C'!X14</f>
        <v>1</v>
      </c>
      <c r="U19" s="224">
        <f>+'GRUPO C'!Y14</f>
        <v>0</v>
      </c>
    </row>
    <row r="20" spans="1:35" ht="49.2" customHeight="1" x14ac:dyDescent="0.4">
      <c r="B20" s="171" t="s">
        <v>56</v>
      </c>
      <c r="C20" s="171" t="s">
        <v>53</v>
      </c>
      <c r="D20" s="171" t="s">
        <v>54</v>
      </c>
      <c r="E20" s="361" t="s">
        <v>57</v>
      </c>
      <c r="F20" s="361"/>
      <c r="G20" s="171" t="s">
        <v>54</v>
      </c>
      <c r="H20" s="171" t="s">
        <v>58</v>
      </c>
      <c r="I20" s="172" t="s">
        <v>69</v>
      </c>
      <c r="L20" s="232" t="str">
        <f>+'GRUPO C'!P16</f>
        <v xml:space="preserve">  4)  NOVATOS F. C.</v>
      </c>
      <c r="M20" s="224">
        <f>+'GRUPO C'!Q16</f>
        <v>0</v>
      </c>
      <c r="N20" s="224">
        <f>+'GRUPO C'!R16</f>
        <v>3</v>
      </c>
      <c r="O20" s="224">
        <f>+'GRUPO C'!S16</f>
        <v>0</v>
      </c>
      <c r="P20" s="224">
        <f>+'GRUPO C'!T16</f>
        <v>0</v>
      </c>
      <c r="Q20" s="224">
        <f>+'GRUPO C'!U16</f>
        <v>3</v>
      </c>
      <c r="R20" s="224">
        <f>+'GRUPO C'!V16</f>
        <v>1</v>
      </c>
      <c r="S20" s="224">
        <f>+'GRUPO C'!W16</f>
        <v>16</v>
      </c>
      <c r="T20" s="224">
        <f>+'GRUPO C'!X16</f>
        <v>-15</v>
      </c>
      <c r="U20" s="224">
        <f>+'GRUPO C'!Y16</f>
        <v>0</v>
      </c>
    </row>
    <row r="21" spans="1:35" ht="49.2" customHeight="1" x14ac:dyDescent="0.3">
      <c r="A21" s="229">
        <v>45564</v>
      </c>
      <c r="B21" s="256" t="s">
        <v>135</v>
      </c>
      <c r="C21" s="238">
        <v>0.28472222222222221</v>
      </c>
      <c r="D21" s="224" t="str">
        <f>+'GRUPO C'!E32</f>
        <v>NOVATOS F. C.</v>
      </c>
      <c r="E21" s="227">
        <f>+'GRUPO C'!G32</f>
        <v>0</v>
      </c>
      <c r="F21" s="227">
        <f>+'GRUPO C'!I32</f>
        <v>1</v>
      </c>
      <c r="G21" s="224" t="str">
        <f>+'GRUPO C'!K32</f>
        <v>EIFD TESOROS SPORTS</v>
      </c>
      <c r="H21" s="229" t="s">
        <v>107</v>
      </c>
      <c r="I21" s="224" t="str">
        <f t="shared" si="0"/>
        <v>NACIDOS 2016 2017</v>
      </c>
    </row>
    <row r="22" spans="1:35" ht="49.2" customHeight="1" thickBot="1" x14ac:dyDescent="0.4">
      <c r="A22" s="229">
        <v>45564</v>
      </c>
      <c r="B22" s="257" t="s">
        <v>136</v>
      </c>
      <c r="C22" s="238">
        <v>0.28472222222222221</v>
      </c>
      <c r="D22" s="224" t="str">
        <f>+'GRUPO C'!E35</f>
        <v>CLUB LOS PAPETICOS</v>
      </c>
      <c r="E22" s="227">
        <f>+'GRUPO C'!G35</f>
        <v>3</v>
      </c>
      <c r="F22" s="227">
        <f>+'GRUPO C'!I35</f>
        <v>2</v>
      </c>
      <c r="G22" s="224" t="str">
        <f>+'GRUPO C'!K35</f>
        <v>FÚTBOL CLUB RENACER</v>
      </c>
      <c r="H22" s="229" t="s">
        <v>107</v>
      </c>
      <c r="I22" s="224" t="str">
        <f t="shared" si="0"/>
        <v>NACIDOS 2016 2017</v>
      </c>
      <c r="K22" s="363" t="s">
        <v>121</v>
      </c>
      <c r="L22" s="363"/>
      <c r="M22" s="363"/>
      <c r="N22" s="363"/>
      <c r="O22" s="363"/>
      <c r="P22" s="363"/>
      <c r="Q22" s="363"/>
      <c r="R22" s="363"/>
      <c r="S22" s="363"/>
      <c r="T22" s="363"/>
      <c r="U22" s="363"/>
      <c r="V22" s="248"/>
      <c r="AA22" s="183">
        <v>44423</v>
      </c>
      <c r="AB22" s="184" t="s">
        <v>100</v>
      </c>
      <c r="AC22" s="185">
        <v>0.35069444444444442</v>
      </c>
      <c r="AD22" s="190" t="str">
        <f>+'GRUPO A'!E8</f>
        <v>BLUEMARTIN F.C .</v>
      </c>
      <c r="AE22" s="190">
        <f>+'GRUPO A'!G8</f>
        <v>0</v>
      </c>
      <c r="AF22" s="190">
        <f>+'GRUPO A'!I8</f>
        <v>0</v>
      </c>
      <c r="AG22" s="190" t="str">
        <f>+'GRUPO A'!K8</f>
        <v>CENTAUROS DEL ARIARI</v>
      </c>
      <c r="AH22" s="183" t="s">
        <v>79</v>
      </c>
      <c r="AI22" s="184" t="str">
        <f t="shared" ref="AI22:AI24" si="1">+$A$4</f>
        <v>SEPTIEMBRE 28 Y 29 DEL 2024</v>
      </c>
    </row>
    <row r="23" spans="1:35" ht="49.2" customHeight="1" x14ac:dyDescent="0.35">
      <c r="A23" s="229">
        <v>45564</v>
      </c>
      <c r="B23" s="256" t="s">
        <v>135</v>
      </c>
      <c r="C23" s="238">
        <v>0.34722222222222221</v>
      </c>
      <c r="D23" s="223" t="str">
        <f>+'GRUPO B'!E29</f>
        <v>CENTAUROS DEL ARIARI</v>
      </c>
      <c r="E23" s="226">
        <f>+'GRUPO B'!G29</f>
        <v>0</v>
      </c>
      <c r="F23" s="226">
        <f>+'GRUPO B'!I29</f>
        <v>1</v>
      </c>
      <c r="G23" s="223" t="str">
        <f>+'GRUPO B'!K29</f>
        <v>ATHLETIC MELGAR</v>
      </c>
      <c r="H23" s="229" t="str">
        <f>+'GRUPO B'!B4</f>
        <v>GRUPO B</v>
      </c>
      <c r="I23" s="224" t="str">
        <f t="shared" si="0"/>
        <v>NACIDOS 2016 2017</v>
      </c>
      <c r="K23" s="245" t="s">
        <v>122</v>
      </c>
      <c r="L23" s="246" t="s">
        <v>54</v>
      </c>
      <c r="M23" s="246" t="s">
        <v>123</v>
      </c>
      <c r="N23" s="246" t="s">
        <v>15</v>
      </c>
      <c r="O23" s="246" t="s">
        <v>124</v>
      </c>
      <c r="P23" s="246" t="s">
        <v>125</v>
      </c>
      <c r="Q23" s="246" t="s">
        <v>126</v>
      </c>
      <c r="R23" s="246" t="s">
        <v>10</v>
      </c>
      <c r="S23" s="246" t="s">
        <v>11</v>
      </c>
      <c r="T23" s="246" t="s">
        <v>127</v>
      </c>
      <c r="U23" s="247" t="s">
        <v>31</v>
      </c>
      <c r="V23" s="248"/>
      <c r="AA23" s="183">
        <v>44423</v>
      </c>
      <c r="AB23" s="184" t="s">
        <v>100</v>
      </c>
      <c r="AC23" s="185">
        <v>0.40972222222222227</v>
      </c>
      <c r="AD23" s="190" t="str">
        <f>+'GRUPO A'!E11</f>
        <v>TEMPLO DEL FÚTBOL</v>
      </c>
      <c r="AE23" s="190">
        <f>+'GRUPO A'!G11</f>
        <v>0</v>
      </c>
      <c r="AF23" s="190">
        <f>+'GRUPO A'!I11</f>
        <v>0</v>
      </c>
      <c r="AG23" s="190" t="str">
        <f>+'GRUPO A'!K11</f>
        <v>ATHLETIC MELGAR</v>
      </c>
      <c r="AH23" s="184" t="s">
        <v>79</v>
      </c>
      <c r="AI23" s="184" t="str">
        <f t="shared" si="1"/>
        <v>SEPTIEMBRE 28 Y 29 DEL 2024</v>
      </c>
    </row>
    <row r="24" spans="1:35" ht="49.2" customHeight="1" x14ac:dyDescent="0.35">
      <c r="A24" s="229">
        <v>45564</v>
      </c>
      <c r="B24" s="257" t="s">
        <v>136</v>
      </c>
      <c r="C24" s="238">
        <v>0.34722222222222221</v>
      </c>
      <c r="D24" s="223" t="str">
        <f>+'GRUPO A'!E32</f>
        <v>CLUB CAMPESTRE IBAGUE</v>
      </c>
      <c r="E24" s="226">
        <f>+'GRUPO A'!G32</f>
        <v>2</v>
      </c>
      <c r="F24" s="226">
        <f>+'GRUPO A'!I32</f>
        <v>1</v>
      </c>
      <c r="G24" s="223" t="str">
        <f>+'GRUPO A'!K32</f>
        <v>BLUEMARTIN F.C .</v>
      </c>
      <c r="H24" s="224" t="s">
        <v>79</v>
      </c>
      <c r="I24" s="224" t="str">
        <f t="shared" si="0"/>
        <v>NACIDOS 2016 2017</v>
      </c>
      <c r="K24" s="249">
        <v>1</v>
      </c>
      <c r="L24" s="224" t="str">
        <f>'GRUPO C'!P10</f>
        <v xml:space="preserve">  1)  FÚTBOL CLUB RENACER</v>
      </c>
      <c r="M24" s="224">
        <f>'GRUPO C'!Q10</f>
        <v>6</v>
      </c>
      <c r="N24" s="224">
        <f>'GRUPO C'!R10</f>
        <v>3</v>
      </c>
      <c r="O24" s="224">
        <f>'GRUPO C'!S10</f>
        <v>2</v>
      </c>
      <c r="P24" s="224">
        <f>'GRUPO C'!T10</f>
        <v>0</v>
      </c>
      <c r="Q24" s="224">
        <f>'GRUPO C'!U10</f>
        <v>1</v>
      </c>
      <c r="R24" s="224">
        <f>'GRUPO C'!V10</f>
        <v>12</v>
      </c>
      <c r="S24" s="224">
        <f>'GRUPO C'!W10</f>
        <v>5</v>
      </c>
      <c r="T24" s="224">
        <f>'GRUPO C'!X10</f>
        <v>7</v>
      </c>
      <c r="U24" s="224">
        <f>'GRUPO C'!Y10</f>
        <v>0</v>
      </c>
      <c r="V24" s="250"/>
      <c r="AA24" s="183">
        <v>44423</v>
      </c>
      <c r="AB24" s="184" t="s">
        <v>100</v>
      </c>
      <c r="AC24" s="185">
        <v>0.4548611111111111</v>
      </c>
      <c r="AD24" s="184" t="str">
        <f>+'GRUPO A'!E14</f>
        <v>CLUB REAL IBAGUE F.C</v>
      </c>
      <c r="AE24" s="184">
        <f>+'GRUPO A'!G14</f>
        <v>0</v>
      </c>
      <c r="AF24" s="184">
        <f>+'GRUPO A'!I14</f>
        <v>0</v>
      </c>
      <c r="AG24" s="184" t="str">
        <f>+'GRUPO A'!K14</f>
        <v>CLUB CAMPESTRE IBAGUE</v>
      </c>
      <c r="AH24" s="183" t="s">
        <v>79</v>
      </c>
      <c r="AI24" s="184" t="str">
        <f t="shared" si="1"/>
        <v>SEPTIEMBRE 28 Y 29 DEL 2024</v>
      </c>
    </row>
    <row r="25" spans="1:35" ht="49.2" customHeight="1" x14ac:dyDescent="0.35">
      <c r="A25" s="229">
        <v>45564</v>
      </c>
      <c r="B25" s="257" t="s">
        <v>136</v>
      </c>
      <c r="C25" s="238">
        <v>0.40277777777777779</v>
      </c>
      <c r="D25" s="224" t="str">
        <f>+'GRUPO A'!E29</f>
        <v>CLUB REAL IBAGUE F.C</v>
      </c>
      <c r="E25" s="227">
        <f>+'GRUPO A'!G29</f>
        <v>0</v>
      </c>
      <c r="F25" s="227">
        <f>+'GRUPO A'!I29</f>
        <v>3</v>
      </c>
      <c r="G25" s="224" t="str">
        <f>+'GRUPO A'!K29</f>
        <v>TEMPLO DEL FÚTBOL</v>
      </c>
      <c r="H25" s="224" t="str">
        <f>+'GRUPO A'!B4</f>
        <v>GRUPO A</v>
      </c>
      <c r="I25" s="224" t="str">
        <f t="shared" si="0"/>
        <v>NACIDOS 2016 2017</v>
      </c>
      <c r="K25" s="249">
        <v>2</v>
      </c>
      <c r="L25" s="224" t="str">
        <f>'GRUPO B'!P8</f>
        <v xml:space="preserve">  1)  CLUB CAMPESTRE IBAGUE</v>
      </c>
      <c r="M25" s="224">
        <f>'GRUPO B'!Q8</f>
        <v>7</v>
      </c>
      <c r="N25" s="224">
        <f>'GRUPO B'!R8</f>
        <v>3</v>
      </c>
      <c r="O25" s="224">
        <f>'GRUPO B'!S8</f>
        <v>2</v>
      </c>
      <c r="P25" s="224">
        <f>'GRUPO B'!T8</f>
        <v>1</v>
      </c>
      <c r="Q25" s="224">
        <f>'GRUPO B'!U8</f>
        <v>0</v>
      </c>
      <c r="R25" s="224">
        <f>'GRUPO B'!V8</f>
        <v>5</v>
      </c>
      <c r="S25" s="224">
        <f>'GRUPO B'!W8</f>
        <v>2</v>
      </c>
      <c r="T25" s="224">
        <f>'GRUPO B'!X8</f>
        <v>3</v>
      </c>
      <c r="U25" s="224">
        <f>'GRUPO B'!Y8</f>
        <v>0</v>
      </c>
      <c r="V25" s="250"/>
    </row>
    <row r="26" spans="1:35" ht="49.2" customHeight="1" thickBot="1" x14ac:dyDescent="0.45">
      <c r="K26" s="249">
        <v>3</v>
      </c>
      <c r="L26" s="224" t="str">
        <f>'GRUPO A'!P10</f>
        <v xml:space="preserve">  1)  TEMPLO DEL FÚTBOL</v>
      </c>
      <c r="M26" s="224">
        <f>'GRUPO A'!Q10</f>
        <v>9</v>
      </c>
      <c r="N26" s="224">
        <f>'GRUPO A'!R10</f>
        <v>3</v>
      </c>
      <c r="O26" s="224">
        <f>'GRUPO A'!S10</f>
        <v>3</v>
      </c>
      <c r="P26" s="224">
        <f>'GRUPO A'!T10</f>
        <v>0</v>
      </c>
      <c r="Q26" s="224">
        <f>'GRUPO A'!U10</f>
        <v>0</v>
      </c>
      <c r="R26" s="224">
        <f>'GRUPO A'!V10</f>
        <v>9</v>
      </c>
      <c r="S26" s="224">
        <f>'GRUPO A'!W10</f>
        <v>2</v>
      </c>
      <c r="T26" s="224">
        <f>'GRUPO A'!X10</f>
        <v>7</v>
      </c>
      <c r="U26" s="224">
        <f>'GRUPO A'!Y10</f>
        <v>0</v>
      </c>
      <c r="V26" s="250"/>
    </row>
    <row r="27" spans="1:35" ht="49.2" customHeight="1" thickBot="1" x14ac:dyDescent="0.45">
      <c r="B27" s="368" t="s">
        <v>41</v>
      </c>
      <c r="C27" s="369"/>
      <c r="D27" s="369"/>
      <c r="E27" s="369"/>
      <c r="F27" s="369"/>
      <c r="G27" s="369"/>
      <c r="H27" s="369"/>
      <c r="I27" s="370"/>
      <c r="K27" s="249">
        <v>4</v>
      </c>
      <c r="L27" s="224" t="str">
        <f>'GRUPO C'!P12</f>
        <v xml:space="preserve">  2)  CLUB LOS PAPETICOS</v>
      </c>
      <c r="M27" s="224">
        <f>'GRUPO C'!Q12</f>
        <v>6</v>
      </c>
      <c r="N27" s="224">
        <f>'GRUPO C'!R12</f>
        <v>3</v>
      </c>
      <c r="O27" s="224">
        <f>'GRUPO C'!S12</f>
        <v>2</v>
      </c>
      <c r="P27" s="224">
        <f>'GRUPO C'!T12</f>
        <v>0</v>
      </c>
      <c r="Q27" s="224">
        <f>'GRUPO C'!U12</f>
        <v>1</v>
      </c>
      <c r="R27" s="224">
        <f>'GRUPO C'!V12</f>
        <v>10</v>
      </c>
      <c r="S27" s="224">
        <f>'GRUPO C'!W12</f>
        <v>3</v>
      </c>
      <c r="T27" s="224">
        <f>'GRUPO C'!X12</f>
        <v>7</v>
      </c>
      <c r="U27" s="224">
        <f>'GRUPO C'!Y12</f>
        <v>0</v>
      </c>
      <c r="V27" s="250"/>
    </row>
    <row r="28" spans="1:35" ht="49.2" customHeight="1" x14ac:dyDescent="0.6">
      <c r="A28" s="186"/>
      <c r="B28" s="187" t="s">
        <v>56</v>
      </c>
      <c r="C28" s="187" t="s">
        <v>53</v>
      </c>
      <c r="D28" s="187" t="s">
        <v>54</v>
      </c>
      <c r="E28" s="367" t="s">
        <v>57</v>
      </c>
      <c r="F28" s="367"/>
      <c r="G28" s="187" t="s">
        <v>54</v>
      </c>
      <c r="H28" s="187" t="s">
        <v>58</v>
      </c>
      <c r="I28" s="187" t="s">
        <v>101</v>
      </c>
      <c r="K28" s="239">
        <v>5</v>
      </c>
      <c r="L28" s="224" t="str">
        <f>'GRUPO B'!P10</f>
        <v xml:space="preserve">  2)  ATHLETIC MELGAR</v>
      </c>
      <c r="M28" s="224">
        <f>'GRUPO B'!Q10</f>
        <v>6</v>
      </c>
      <c r="N28" s="224">
        <f>'GRUPO B'!R10</f>
        <v>3</v>
      </c>
      <c r="O28" s="224">
        <f>'GRUPO B'!S10</f>
        <v>2</v>
      </c>
      <c r="P28" s="224">
        <f>'GRUPO B'!T10</f>
        <v>0</v>
      </c>
      <c r="Q28" s="224">
        <f>'GRUPO B'!U10</f>
        <v>1</v>
      </c>
      <c r="R28" s="224">
        <f>'GRUPO B'!V10</f>
        <v>4</v>
      </c>
      <c r="S28" s="224">
        <f>'GRUPO B'!W10</f>
        <v>2</v>
      </c>
      <c r="T28" s="224">
        <f>'GRUPO B'!X10</f>
        <v>2</v>
      </c>
      <c r="U28" s="224">
        <f>'GRUPO B'!Y10</f>
        <v>0</v>
      </c>
      <c r="V28" s="240"/>
    </row>
    <row r="29" spans="1:35" ht="49.2" customHeight="1" x14ac:dyDescent="0.35">
      <c r="A29" s="229">
        <v>45564</v>
      </c>
      <c r="B29" s="257" t="s">
        <v>136</v>
      </c>
      <c r="C29" s="238">
        <v>0.54166666666666663</v>
      </c>
      <c r="D29" s="224" t="s">
        <v>144</v>
      </c>
      <c r="E29" s="225">
        <f>+'[2]GRUPO A'!G51</f>
        <v>0</v>
      </c>
      <c r="F29" s="225">
        <f>+'[2]GRUPO A'!I51</f>
        <v>0</v>
      </c>
      <c r="G29" s="224" t="s">
        <v>145</v>
      </c>
      <c r="H29" s="224" t="s">
        <v>147</v>
      </c>
      <c r="I29" s="224" t="str">
        <f t="shared" ref="I29:I33" si="2">+$A$3</f>
        <v>NACIDOS 2016 2017</v>
      </c>
      <c r="K29" s="239">
        <v>6</v>
      </c>
      <c r="L29" s="224" t="str">
        <f>'GRUPO B'!P12</f>
        <v xml:space="preserve">  3)  CENTAUROS DEL ARIARI</v>
      </c>
      <c r="M29" s="224">
        <f>'GRUPO B'!Q12</f>
        <v>1</v>
      </c>
      <c r="N29" s="224">
        <f>'GRUPO B'!R12</f>
        <v>3</v>
      </c>
      <c r="O29" s="224">
        <f>'GRUPO B'!S12</f>
        <v>0</v>
      </c>
      <c r="P29" s="224">
        <f>'GRUPO B'!T12</f>
        <v>1</v>
      </c>
      <c r="Q29" s="224">
        <f>'GRUPO B'!U12</f>
        <v>2</v>
      </c>
      <c r="R29" s="224">
        <f>'GRUPO B'!V12</f>
        <v>1</v>
      </c>
      <c r="S29" s="224">
        <f>'GRUPO B'!W12</f>
        <v>4</v>
      </c>
      <c r="T29" s="224">
        <f>'GRUPO B'!X12</f>
        <v>-3</v>
      </c>
      <c r="U29" s="224">
        <f>'GRUPO B'!Y12</f>
        <v>0</v>
      </c>
      <c r="V29" s="240"/>
    </row>
    <row r="30" spans="1:35" ht="75" customHeight="1" x14ac:dyDescent="0.35">
      <c r="A30" s="229">
        <v>45564</v>
      </c>
      <c r="B30" s="257" t="s">
        <v>136</v>
      </c>
      <c r="C30" s="238">
        <v>0.59722222222222221</v>
      </c>
      <c r="D30" s="224" t="s">
        <v>142</v>
      </c>
      <c r="E30" s="225">
        <f>+'[2]GRUPO A'!G50</f>
        <v>0</v>
      </c>
      <c r="F30" s="225">
        <f>+'[2]GRUPO A'!I50</f>
        <v>0</v>
      </c>
      <c r="G30" s="224" t="s">
        <v>143</v>
      </c>
      <c r="H30" s="224" t="s">
        <v>146</v>
      </c>
      <c r="I30" s="224" t="str">
        <f t="shared" si="2"/>
        <v>NACIDOS 2016 2017</v>
      </c>
      <c r="K30" s="241">
        <v>7</v>
      </c>
      <c r="L30" s="224" t="str">
        <f>'GRUPO C'!P14</f>
        <v xml:space="preserve">  3)  EIFD TESOROS SPORTS</v>
      </c>
      <c r="M30" s="224">
        <f>'GRUPO C'!Q14</f>
        <v>6</v>
      </c>
      <c r="N30" s="224">
        <f>'GRUPO C'!R14</f>
        <v>3</v>
      </c>
      <c r="O30" s="224">
        <f>'GRUPO C'!S14</f>
        <v>2</v>
      </c>
      <c r="P30" s="224">
        <f>'GRUPO C'!T14</f>
        <v>0</v>
      </c>
      <c r="Q30" s="224">
        <f>'GRUPO C'!U14</f>
        <v>1</v>
      </c>
      <c r="R30" s="224">
        <f>'GRUPO C'!V14</f>
        <v>3</v>
      </c>
      <c r="S30" s="224">
        <f>'GRUPO C'!W14</f>
        <v>2</v>
      </c>
      <c r="T30" s="224">
        <f>'GRUPO C'!X14</f>
        <v>1</v>
      </c>
      <c r="U30" s="224">
        <f>'GRUPO C'!Y14</f>
        <v>0</v>
      </c>
      <c r="V30" s="242"/>
    </row>
    <row r="31" spans="1:35" ht="75" customHeight="1" x14ac:dyDescent="0.35">
      <c r="A31" s="229">
        <v>45564</v>
      </c>
      <c r="B31" s="256" t="s">
        <v>135</v>
      </c>
      <c r="C31" s="238">
        <v>0.59722222222222221</v>
      </c>
      <c r="D31" s="224" t="s">
        <v>140</v>
      </c>
      <c r="E31" s="225">
        <f>+'[2]GRUPO A'!G52</f>
        <v>0</v>
      </c>
      <c r="F31" s="225">
        <f>+'[2]GRUPO A'!I52</f>
        <v>0</v>
      </c>
      <c r="G31" s="224" t="s">
        <v>141</v>
      </c>
      <c r="H31" s="224" t="s">
        <v>102</v>
      </c>
      <c r="I31" s="224" t="str">
        <f t="shared" si="2"/>
        <v>NACIDOS 2016 2017</v>
      </c>
      <c r="K31" s="241">
        <v>8</v>
      </c>
      <c r="L31" s="224" t="str">
        <f>'GRUPO A'!P12</f>
        <v xml:space="preserve">  2)  BLUEMARTIN F.C .</v>
      </c>
      <c r="M31" s="224">
        <f>'GRUPO A'!Q12</f>
        <v>3</v>
      </c>
      <c r="N31" s="224">
        <f>'GRUPO A'!R12</f>
        <v>3</v>
      </c>
      <c r="O31" s="224">
        <f>'GRUPO A'!S12</f>
        <v>1</v>
      </c>
      <c r="P31" s="224">
        <f>'GRUPO A'!T12</f>
        <v>0</v>
      </c>
      <c r="Q31" s="224">
        <f>'GRUPO A'!U12</f>
        <v>2</v>
      </c>
      <c r="R31" s="224">
        <f>'GRUPO A'!V12</f>
        <v>4</v>
      </c>
      <c r="S31" s="224">
        <f>'GRUPO A'!W12</f>
        <v>6</v>
      </c>
      <c r="T31" s="224">
        <f>'GRUPO A'!X12</f>
        <v>-2</v>
      </c>
      <c r="U31" s="224">
        <f>'GRUPO A'!Y12</f>
        <v>0</v>
      </c>
      <c r="V31" s="242"/>
    </row>
    <row r="32" spans="1:35" ht="65.400000000000006" customHeight="1" x14ac:dyDescent="0.35">
      <c r="A32" s="229">
        <v>45564</v>
      </c>
      <c r="B32" s="257" t="s">
        <v>136</v>
      </c>
      <c r="C32" s="238">
        <v>0.65277777777777779</v>
      </c>
      <c r="D32" s="224" t="s">
        <v>150</v>
      </c>
      <c r="E32" s="225">
        <f>+'[2]GRUPO A'!G53</f>
        <v>0</v>
      </c>
      <c r="F32" s="225">
        <f>+'[2]GRUPO A'!I53</f>
        <v>0</v>
      </c>
      <c r="G32" s="224" t="s">
        <v>139</v>
      </c>
      <c r="H32" s="224" t="s">
        <v>151</v>
      </c>
      <c r="I32" s="224" t="str">
        <f t="shared" si="2"/>
        <v>NACIDOS 2016 2017</v>
      </c>
      <c r="K32" s="243">
        <v>9</v>
      </c>
      <c r="L32" s="224" t="str">
        <f>'GRUPO A'!P14</f>
        <v xml:space="preserve">  3)  CLUB REAL IBAGUE F.C</v>
      </c>
      <c r="M32" s="224">
        <f>'GRUPO A'!Q14</f>
        <v>0</v>
      </c>
      <c r="N32" s="224">
        <f>'GRUPO A'!R14</f>
        <v>3</v>
      </c>
      <c r="O32" s="224">
        <f>'GRUPO A'!S14</f>
        <v>0</v>
      </c>
      <c r="P32" s="224">
        <f>'GRUPO A'!T14</f>
        <v>0</v>
      </c>
      <c r="Q32" s="224">
        <f>'GRUPO A'!U14</f>
        <v>3</v>
      </c>
      <c r="R32" s="224">
        <f>'GRUPO A'!V14</f>
        <v>0</v>
      </c>
      <c r="S32" s="224">
        <f>'GRUPO A'!W14</f>
        <v>7</v>
      </c>
      <c r="T32" s="224">
        <f>'GRUPO A'!X14</f>
        <v>-7</v>
      </c>
      <c r="U32" s="224">
        <f>'GRUPO A'!Y14</f>
        <v>0</v>
      </c>
      <c r="V32" s="244"/>
    </row>
    <row r="33" spans="1:22" ht="65.400000000000006" customHeight="1" x14ac:dyDescent="0.35">
      <c r="A33" s="229">
        <v>45564</v>
      </c>
      <c r="B33" s="256" t="s">
        <v>135</v>
      </c>
      <c r="C33" s="238">
        <v>0.65277777777777779</v>
      </c>
      <c r="D33" s="224" t="s">
        <v>148</v>
      </c>
      <c r="E33" s="225" t="e">
        <f>+'[2]GRUPO A'!G54</f>
        <v>#REF!</v>
      </c>
      <c r="F33" s="225" t="e">
        <f>+'[2]GRUPO A'!I54</f>
        <v>#REF!</v>
      </c>
      <c r="G33" s="224" t="s">
        <v>149</v>
      </c>
      <c r="H33" s="224" t="s">
        <v>103</v>
      </c>
      <c r="I33" s="224" t="str">
        <f t="shared" si="2"/>
        <v>NACIDOS 2016 2017</v>
      </c>
      <c r="K33" s="243">
        <v>10</v>
      </c>
      <c r="L33" s="224" t="str">
        <f>'GRUPO C'!P16</f>
        <v xml:space="preserve">  4)  NOVATOS F. C.</v>
      </c>
      <c r="M33" s="224">
        <f>'GRUPO C'!Q16</f>
        <v>0</v>
      </c>
      <c r="N33" s="224">
        <f>'GRUPO C'!R16</f>
        <v>3</v>
      </c>
      <c r="O33" s="224">
        <f>'GRUPO C'!S16</f>
        <v>0</v>
      </c>
      <c r="P33" s="224">
        <f>'GRUPO C'!T16</f>
        <v>0</v>
      </c>
      <c r="Q33" s="224">
        <f>'GRUPO C'!U16</f>
        <v>3</v>
      </c>
      <c r="R33" s="224">
        <f>'GRUPO C'!V16</f>
        <v>1</v>
      </c>
      <c r="S33" s="224">
        <f>'GRUPO C'!W16</f>
        <v>16</v>
      </c>
      <c r="T33" s="224">
        <f>'GRUPO C'!X16</f>
        <v>-15</v>
      </c>
      <c r="U33" s="224">
        <f>'GRUPO C'!Y16</f>
        <v>0</v>
      </c>
      <c r="V33" s="244"/>
    </row>
    <row r="34" spans="1:22" ht="65.400000000000006" customHeight="1" x14ac:dyDescent="0.4"/>
    <row r="35" spans="1:22" ht="5.4" customHeight="1" x14ac:dyDescent="0.3">
      <c r="A35" s="3"/>
    </row>
    <row r="36" spans="1:22" ht="49.2" customHeight="1" x14ac:dyDescent="0.3">
      <c r="A36" s="3"/>
    </row>
    <row r="37" spans="1:22" ht="49.2" customHeight="1" x14ac:dyDescent="0.3">
      <c r="A37" s="3"/>
    </row>
    <row r="38" spans="1:22" ht="49.2" customHeight="1" x14ac:dyDescent="0.3">
      <c r="A38" s="3"/>
    </row>
    <row r="39" spans="1:22" ht="49.2" customHeight="1" x14ac:dyDescent="0.3">
      <c r="A39" s="3"/>
    </row>
    <row r="40" spans="1:22" ht="16.8" customHeight="1" x14ac:dyDescent="0.3">
      <c r="A40" s="3"/>
    </row>
    <row r="41" spans="1:22" ht="39.6" customHeight="1" x14ac:dyDescent="0.3">
      <c r="A41" s="3"/>
    </row>
    <row r="42" spans="1:22" ht="39.6" customHeight="1" thickBot="1" x14ac:dyDescent="0.35">
      <c r="A42" s="3"/>
    </row>
    <row r="43" spans="1:22" ht="39.6" customHeight="1" thickBot="1" x14ac:dyDescent="0.45">
      <c r="C43" s="3" t="s">
        <v>111</v>
      </c>
      <c r="D43" s="3">
        <f>22*100000</f>
        <v>2200000</v>
      </c>
      <c r="G43" s="364" t="s">
        <v>38</v>
      </c>
      <c r="H43" s="365"/>
      <c r="I43" s="365"/>
      <c r="J43" s="365"/>
      <c r="K43" s="365"/>
      <c r="L43" s="365"/>
      <c r="M43" s="365"/>
      <c r="N43" s="366"/>
    </row>
    <row r="44" spans="1:22" ht="39.6" customHeight="1" x14ac:dyDescent="0.4">
      <c r="C44" s="221" t="s">
        <v>116</v>
      </c>
      <c r="D44" s="222">
        <f>9*120000</f>
        <v>1080000</v>
      </c>
    </row>
    <row r="45" spans="1:22" ht="39.6" customHeight="1" x14ac:dyDescent="0.4">
      <c r="C45" s="221" t="s">
        <v>117</v>
      </c>
      <c r="D45" s="222">
        <f>3*160000</f>
        <v>480000</v>
      </c>
    </row>
    <row r="46" spans="1:22" ht="39.6" customHeight="1" x14ac:dyDescent="0.4">
      <c r="C46" s="221" t="s">
        <v>113</v>
      </c>
      <c r="D46" s="222">
        <f>12*36000</f>
        <v>432000</v>
      </c>
    </row>
    <row r="47" spans="1:22" ht="39.6" customHeight="1" x14ac:dyDescent="0.4">
      <c r="C47" s="221" t="s">
        <v>114</v>
      </c>
      <c r="D47" s="222">
        <v>250000</v>
      </c>
    </row>
    <row r="48" spans="1:22" ht="39.6" customHeight="1" x14ac:dyDescent="0.4">
      <c r="C48" s="221" t="s">
        <v>115</v>
      </c>
      <c r="D48" s="222">
        <f>80*4800</f>
        <v>384000</v>
      </c>
    </row>
    <row r="49" spans="3:8" ht="39.6" customHeight="1" x14ac:dyDescent="0.4">
      <c r="C49" s="221" t="s">
        <v>112</v>
      </c>
      <c r="D49" s="222">
        <f>2000000+1000000+200000+400000</f>
        <v>3600000</v>
      </c>
    </row>
    <row r="50" spans="3:8" ht="39.6" customHeight="1" x14ac:dyDescent="0.4"/>
    <row r="51" spans="3:8" ht="39.6" customHeight="1" x14ac:dyDescent="0.6">
      <c r="D51" s="360" t="str">
        <f>+A1</f>
        <v>XVIII Festival Nacional de Fútbol Infantil</v>
      </c>
      <c r="E51" s="360"/>
      <c r="F51" s="360"/>
      <c r="G51" s="360"/>
      <c r="H51" s="360"/>
    </row>
    <row r="52" spans="3:8" ht="51.6" customHeight="1" x14ac:dyDescent="0.6">
      <c r="D52" s="360" t="str">
        <f>+A2</f>
        <v>“COPA SOCCER MELGAR"</v>
      </c>
      <c r="E52" s="360"/>
      <c r="F52" s="360"/>
      <c r="G52" s="360"/>
      <c r="H52" s="360"/>
    </row>
    <row r="53" spans="3:8" ht="51.6" customHeight="1" x14ac:dyDescent="0.6">
      <c r="D53" s="360" t="str">
        <f>+A4</f>
        <v>SEPTIEMBRE 28 Y 29 DEL 2024</v>
      </c>
      <c r="E53" s="360"/>
      <c r="F53" s="360"/>
      <c r="G53" s="360"/>
      <c r="H53" s="360"/>
    </row>
    <row r="54" spans="3:8" ht="51.6" customHeight="1" x14ac:dyDescent="0.6">
      <c r="D54" s="360" t="str">
        <f>+A3</f>
        <v>NACIDOS 2016 2017</v>
      </c>
      <c r="E54" s="360"/>
      <c r="F54" s="360"/>
      <c r="G54" s="360"/>
      <c r="H54" s="360"/>
    </row>
    <row r="55" spans="3:8" ht="46.2" customHeight="1" x14ac:dyDescent="0.4">
      <c r="D55" s="224" t="s">
        <v>128</v>
      </c>
      <c r="E55" s="225" t="e">
        <f>+'[2]GRUPO A'!G72</f>
        <v>#REF!</v>
      </c>
      <c r="F55" s="225" t="e">
        <f>+'[2]GRUPO A'!I72</f>
        <v>#REF!</v>
      </c>
      <c r="G55" s="224" t="s">
        <v>129</v>
      </c>
      <c r="H55" s="224" t="s">
        <v>119</v>
      </c>
    </row>
    <row r="56" spans="3:8" ht="46.2" customHeight="1" x14ac:dyDescent="0.4">
      <c r="D56" s="224" t="s">
        <v>132</v>
      </c>
      <c r="E56" s="225" t="e">
        <f>+'[2]GRUPO A'!G70</f>
        <v>#REF!</v>
      </c>
      <c r="F56" s="225" t="e">
        <f>+'[2]GRUPO A'!I70</f>
        <v>#REF!</v>
      </c>
      <c r="G56" s="224" t="s">
        <v>133</v>
      </c>
      <c r="H56" s="224" t="s">
        <v>102</v>
      </c>
    </row>
    <row r="57" spans="3:8" ht="46.2" customHeight="1" x14ac:dyDescent="0.4">
      <c r="D57" s="224" t="s">
        <v>130</v>
      </c>
      <c r="E57" s="225" t="e">
        <f>+'[2]GRUPO A'!G71</f>
        <v>#REF!</v>
      </c>
      <c r="F57" s="225" t="e">
        <f>+'[2]GRUPO A'!I71</f>
        <v>#REF!</v>
      </c>
      <c r="G57" s="224" t="s">
        <v>131</v>
      </c>
      <c r="H57" s="224" t="s">
        <v>118</v>
      </c>
    </row>
    <row r="58" spans="3:8" ht="46.2" customHeight="1" x14ac:dyDescent="0.4">
      <c r="D58" s="224" t="s">
        <v>39</v>
      </c>
      <c r="E58" s="225" t="e">
        <f>+'[2]GRUPO A'!G73</f>
        <v>#REF!</v>
      </c>
      <c r="F58" s="225" t="e">
        <f>+'[2]GRUPO A'!I73</f>
        <v>#REF!</v>
      </c>
      <c r="G58" s="224" t="s">
        <v>40</v>
      </c>
      <c r="H58" s="251" t="s">
        <v>120</v>
      </c>
    </row>
    <row r="59" spans="3:8" ht="46.2" customHeight="1" x14ac:dyDescent="0.4">
      <c r="D59" s="224" t="s">
        <v>42</v>
      </c>
      <c r="E59" s="225" t="e">
        <f>+'[2]GRUPO A'!G70</f>
        <v>#REF!</v>
      </c>
      <c r="F59" s="225" t="e">
        <f>+'[2]GRUPO A'!I70</f>
        <v>#REF!</v>
      </c>
      <c r="G59" s="224" t="s">
        <v>43</v>
      </c>
      <c r="H59" s="251" t="s">
        <v>103</v>
      </c>
    </row>
  </sheetData>
  <mergeCells count="17">
    <mergeCell ref="B6:I6"/>
    <mergeCell ref="E7:F7"/>
    <mergeCell ref="B19:I19"/>
    <mergeCell ref="E20:F20"/>
    <mergeCell ref="A1:I1"/>
    <mergeCell ref="A2:J2"/>
    <mergeCell ref="A3:I3"/>
    <mergeCell ref="A4:I4"/>
    <mergeCell ref="A5:I5"/>
    <mergeCell ref="D53:H53"/>
    <mergeCell ref="D54:H54"/>
    <mergeCell ref="K22:U22"/>
    <mergeCell ref="B27:I27"/>
    <mergeCell ref="G43:N43"/>
    <mergeCell ref="D51:H51"/>
    <mergeCell ref="D52:H52"/>
    <mergeCell ref="E28:F28"/>
  </mergeCells>
  <printOptions horizontalCentered="1" verticalCentered="1"/>
  <pageMargins left="3.937007874015748E-2" right="3.937007874015748E-2" top="0" bottom="0" header="0" footer="0"/>
  <pageSetup scale="2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17</vt:i4>
      </vt:variant>
      <vt:variant>
        <vt:lpstr>Rangos con nombre</vt:lpstr>
      </vt:variant>
      <vt:variant>
        <vt:i4>16</vt:i4>
      </vt:variant>
    </vt:vector>
  </HeadingPairs>
  <TitlesOfParts>
    <vt:vector size="33" baseType="lpstr">
      <vt:lpstr>GRUPOS PRE JUVENIL</vt:lpstr>
      <vt:lpstr>GRUPO A</vt:lpstr>
      <vt:lpstr>GRUPO B</vt:lpstr>
      <vt:lpstr>GRUPO C</vt:lpstr>
      <vt:lpstr>CALENDARIO  (2)</vt:lpstr>
      <vt:lpstr>DEFINICION</vt:lpstr>
      <vt:lpstr>FINAL</vt:lpstr>
      <vt:lpstr>IMPRIMIR (A-B) 1-2</vt:lpstr>
      <vt:lpstr>IMPRIMIR (C-D) 1-2.</vt:lpstr>
      <vt:lpstr>IMPRIMIR (A-B) 3-4</vt:lpstr>
      <vt:lpstr>IMPRIMIR (C-D)3-4.</vt:lpstr>
      <vt:lpstr>IMPRIMIR 6</vt:lpstr>
      <vt:lpstr>IMPRIMIR 7</vt:lpstr>
      <vt:lpstr>Hoja1</vt:lpstr>
      <vt:lpstr>fixture 3 dias 6 equipos </vt:lpstr>
      <vt:lpstr>CALENDARIO </vt:lpstr>
      <vt:lpstr>CALENDARIO  (3)</vt:lpstr>
      <vt:lpstr>'CALENDARIO '!Área_de_impresión</vt:lpstr>
      <vt:lpstr>'CALENDARIO  (2)'!Área_de_impresión</vt:lpstr>
      <vt:lpstr>'CALENDARIO  (3)'!Área_de_impresión</vt:lpstr>
      <vt:lpstr>DEFINICION!Área_de_impresión</vt:lpstr>
      <vt:lpstr>FINAL!Área_de_impresión</vt:lpstr>
      <vt:lpstr>'GRUPO A'!Área_de_impresión</vt:lpstr>
      <vt:lpstr>'GRUPO B'!Área_de_impresión</vt:lpstr>
      <vt:lpstr>'GRUPO C'!Área_de_impresión</vt:lpstr>
      <vt:lpstr>'GRUPOS PRE JUVENIL'!Área_de_impresión</vt:lpstr>
      <vt:lpstr>'IMPRIMIR (A-B) 3-4'!Área_de_impresión</vt:lpstr>
      <vt:lpstr>'IMPRIMIR (C-D) 1-2.'!Área_de_impresión</vt:lpstr>
      <vt:lpstr>'IMPRIMIR 6'!Área_de_impresión</vt:lpstr>
      <vt:lpstr>'IMPRIMIR 7'!Área_de_impresión</vt:lpstr>
      <vt:lpstr>'CALENDARIO '!Títulos_a_imprimir</vt:lpstr>
      <vt:lpstr>'CALENDARIO  (2)'!Títulos_a_imprimir</vt:lpstr>
      <vt:lpstr>'CALENDARIO  (3)'!Títulos_a_imprimir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MALABER</dc:creator>
  <cp:lastModifiedBy>William Malaver Figueroa</cp:lastModifiedBy>
  <cp:lastPrinted>2023-08-07T15:20:59Z</cp:lastPrinted>
  <dcterms:created xsi:type="dcterms:W3CDTF">2015-01-09T01:36:28Z</dcterms:created>
  <dcterms:modified xsi:type="dcterms:W3CDTF">2024-09-29T17:27:29Z</dcterms:modified>
</cp:coreProperties>
</file>