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Escritorio/PARA LA APP/"/>
    </mc:Choice>
  </mc:AlternateContent>
  <xr:revisionPtr revIDLastSave="4" documentId="13_ncr:1_{48CDECD6-439B-44BD-8B0B-75F8A55EFF56}" xr6:coauthVersionLast="47" xr6:coauthVersionMax="47" xr10:uidLastSave="{21B1ABEE-2F22-43D1-A30A-A28674DB000B}"/>
  <bookViews>
    <workbookView xWindow="-108" yWindow="-108" windowWidth="23256" windowHeight="13896" tabRatio="627" xr2:uid="{00000000-000D-0000-FFFF-FFFF00000000}"/>
  </bookViews>
  <sheets>
    <sheet name="GRUPOS PRE JUVENIL" sheetId="3" r:id="rId1"/>
    <sheet name="GRUPO A" sheetId="29" r:id="rId2"/>
    <sheet name="GRUPO B" sheetId="30" r:id="rId3"/>
    <sheet name="GRUPO C" sheetId="37" r:id="rId4"/>
    <sheet name="CALENDARIO  (2)" sheetId="42" r:id="rId5"/>
    <sheet name="IMPRIMIR (A-B) 1-2" sheetId="15" state="hidden" r:id="rId6"/>
    <sheet name="IMPRIMIR (C-D) 1-2." sheetId="21" state="hidden" r:id="rId7"/>
    <sheet name="IMPRIMIR (A-B) 3-4" sheetId="32" state="hidden" r:id="rId8"/>
    <sheet name="IMPRIMIR (C-D)3-4." sheetId="33" state="hidden" r:id="rId9"/>
    <sheet name="IMPRIMIR 6" sheetId="18" state="hidden" r:id="rId10"/>
    <sheet name="IMPRIMIR 7" sheetId="19" state="hidden" r:id="rId11"/>
    <sheet name="Hoja1" sheetId="23" r:id="rId12"/>
    <sheet name="fixture 3 dias 6 equipos " sheetId="36" r:id="rId13"/>
  </sheets>
  <externalReferences>
    <externalReference r:id="rId14"/>
    <externalReference r:id="rId15"/>
  </externalReferences>
  <definedNames>
    <definedName name="_xlnm.Print_Area" localSheetId="4">'CALENDARIO  (2)'!$A$1:$V$55</definedName>
    <definedName name="_xlnm.Print_Area" localSheetId="1">'GRUPO A'!$B$4:$M$27</definedName>
    <definedName name="_xlnm.Print_Area" localSheetId="2">'GRUPO B'!$B$4:$M$39</definedName>
    <definedName name="_xlnm.Print_Area" localSheetId="3">'GRUPO C'!$A$1:$AL$37</definedName>
    <definedName name="_xlnm.Print_Area" localSheetId="0">'GRUPOS PRE JUVENIL'!$A$1:$Q$14</definedName>
    <definedName name="_xlnm.Print_Area" localSheetId="7">'IMPRIMIR (A-B) 3-4'!$A$1:$M$59</definedName>
    <definedName name="_xlnm.Print_Area" localSheetId="6">'IMPRIMIR (C-D) 1-2.'!$A$1:$M$58</definedName>
    <definedName name="_xlnm.Print_Area" localSheetId="9">'IMPRIMIR 6'!$A$1:$R$26</definedName>
    <definedName name="_xlnm.Print_Area" localSheetId="10">'IMPRIMIR 7'!$A$1:$R$31</definedName>
    <definedName name="_xlnm.Print_Titles" localSheetId="4">'CALENDARIO  (2)'!$1:$5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42" l="1"/>
  <c r="E59" i="42"/>
  <c r="F58" i="42"/>
  <c r="E58" i="42"/>
  <c r="F57" i="42"/>
  <c r="E57" i="42"/>
  <c r="F56" i="42"/>
  <c r="E56" i="42"/>
  <c r="F55" i="42"/>
  <c r="E55" i="42"/>
  <c r="D53" i="42"/>
  <c r="D49" i="42"/>
  <c r="D48" i="42"/>
  <c r="D46" i="42"/>
  <c r="D45" i="42"/>
  <c r="D44" i="42"/>
  <c r="D43" i="42"/>
  <c r="F38" i="42"/>
  <c r="E38" i="42"/>
  <c r="I37" i="42"/>
  <c r="F37" i="42"/>
  <c r="E37" i="42"/>
  <c r="U33" i="42"/>
  <c r="T33" i="42"/>
  <c r="S33" i="42"/>
  <c r="R33" i="42"/>
  <c r="Q33" i="42"/>
  <c r="P33" i="42"/>
  <c r="O33" i="42"/>
  <c r="N33" i="42"/>
  <c r="M33" i="42"/>
  <c r="L33" i="42"/>
  <c r="U32" i="42"/>
  <c r="T32" i="42"/>
  <c r="S32" i="42"/>
  <c r="R32" i="42"/>
  <c r="Q32" i="42"/>
  <c r="P32" i="42"/>
  <c r="O32" i="42"/>
  <c r="N32" i="42"/>
  <c r="M32" i="42"/>
  <c r="L32" i="42"/>
  <c r="I32" i="42"/>
  <c r="U31" i="42"/>
  <c r="T31" i="42"/>
  <c r="S31" i="42"/>
  <c r="R31" i="42"/>
  <c r="Q31" i="42"/>
  <c r="P31" i="42"/>
  <c r="O31" i="42"/>
  <c r="N31" i="42"/>
  <c r="M31" i="42"/>
  <c r="L31" i="42"/>
  <c r="U30" i="42"/>
  <c r="T30" i="42"/>
  <c r="S30" i="42"/>
  <c r="R30" i="42"/>
  <c r="Q30" i="42"/>
  <c r="P30" i="42"/>
  <c r="O30" i="42"/>
  <c r="N30" i="42"/>
  <c r="M30" i="42"/>
  <c r="L30" i="42"/>
  <c r="U29" i="42"/>
  <c r="T29" i="42"/>
  <c r="S29" i="42"/>
  <c r="R29" i="42"/>
  <c r="Q29" i="42"/>
  <c r="P29" i="42"/>
  <c r="O29" i="42"/>
  <c r="N29" i="42"/>
  <c r="M29" i="42"/>
  <c r="L29" i="42"/>
  <c r="U28" i="42"/>
  <c r="T28" i="42"/>
  <c r="S28" i="42"/>
  <c r="R28" i="42"/>
  <c r="Q28" i="42"/>
  <c r="P28" i="42"/>
  <c r="O28" i="42"/>
  <c r="N28" i="42"/>
  <c r="M28" i="42"/>
  <c r="L28" i="42"/>
  <c r="U27" i="42"/>
  <c r="T27" i="42"/>
  <c r="S27" i="42"/>
  <c r="R27" i="42"/>
  <c r="Q27" i="42"/>
  <c r="P27" i="42"/>
  <c r="O27" i="42"/>
  <c r="N27" i="42"/>
  <c r="M27" i="42"/>
  <c r="L27" i="42"/>
  <c r="U26" i="42"/>
  <c r="T26" i="42"/>
  <c r="S26" i="42"/>
  <c r="R26" i="42"/>
  <c r="Q26" i="42"/>
  <c r="P26" i="42"/>
  <c r="O26" i="42"/>
  <c r="N26" i="42"/>
  <c r="M26" i="42"/>
  <c r="L26" i="42"/>
  <c r="U25" i="42"/>
  <c r="T25" i="42"/>
  <c r="S25" i="42"/>
  <c r="R25" i="42"/>
  <c r="Q25" i="42"/>
  <c r="P25" i="42"/>
  <c r="O25" i="42"/>
  <c r="N25" i="42"/>
  <c r="M25" i="42"/>
  <c r="L25" i="42"/>
  <c r="H25" i="42"/>
  <c r="G25" i="42"/>
  <c r="F25" i="42"/>
  <c r="E25" i="42"/>
  <c r="D25" i="42"/>
  <c r="AI24" i="42"/>
  <c r="AG24" i="42"/>
  <c r="AF24" i="42"/>
  <c r="AE24" i="42"/>
  <c r="AD24" i="42"/>
  <c r="U24" i="42"/>
  <c r="T24" i="42"/>
  <c r="S24" i="42"/>
  <c r="R24" i="42"/>
  <c r="Q24" i="42"/>
  <c r="P24" i="42"/>
  <c r="O24" i="42"/>
  <c r="N24" i="42"/>
  <c r="M24" i="42"/>
  <c r="L24" i="42"/>
  <c r="H24" i="42"/>
  <c r="G24" i="42"/>
  <c r="F24" i="42"/>
  <c r="E24" i="42"/>
  <c r="D24" i="42"/>
  <c r="AG23" i="42"/>
  <c r="AF23" i="42"/>
  <c r="AE23" i="42"/>
  <c r="AD23" i="42"/>
  <c r="G23" i="42"/>
  <c r="F23" i="42"/>
  <c r="E23" i="42"/>
  <c r="D23" i="42"/>
  <c r="AG22" i="42"/>
  <c r="AF22" i="42"/>
  <c r="AE22" i="42"/>
  <c r="AD22" i="42"/>
  <c r="I22" i="42"/>
  <c r="G22" i="42"/>
  <c r="F22" i="42"/>
  <c r="E22" i="42"/>
  <c r="D22" i="42"/>
  <c r="H21" i="42"/>
  <c r="G21" i="42"/>
  <c r="F21" i="42"/>
  <c r="E21" i="42"/>
  <c r="D21" i="42"/>
  <c r="U20" i="42"/>
  <c r="T20" i="42"/>
  <c r="S20" i="42"/>
  <c r="R20" i="42"/>
  <c r="Q20" i="42"/>
  <c r="P20" i="42"/>
  <c r="O20" i="42"/>
  <c r="N20" i="42"/>
  <c r="M20" i="42"/>
  <c r="L20" i="42"/>
  <c r="H20" i="42"/>
  <c r="G20" i="42"/>
  <c r="F20" i="42"/>
  <c r="E20" i="42"/>
  <c r="D20" i="42"/>
  <c r="U19" i="42"/>
  <c r="T19" i="42"/>
  <c r="S19" i="42"/>
  <c r="R19" i="42"/>
  <c r="Q19" i="42"/>
  <c r="P19" i="42"/>
  <c r="O19" i="42"/>
  <c r="N19" i="42"/>
  <c r="M19" i="42"/>
  <c r="L19" i="42"/>
  <c r="G19" i="42"/>
  <c r="F19" i="42"/>
  <c r="E19" i="42"/>
  <c r="D19" i="42"/>
  <c r="U18" i="42"/>
  <c r="T18" i="42"/>
  <c r="S18" i="42"/>
  <c r="R18" i="42"/>
  <c r="Q18" i="42"/>
  <c r="P18" i="42"/>
  <c r="O18" i="42"/>
  <c r="N18" i="42"/>
  <c r="M18" i="42"/>
  <c r="L18" i="42"/>
  <c r="I18" i="42"/>
  <c r="G18" i="42"/>
  <c r="F18" i="42"/>
  <c r="E18" i="42"/>
  <c r="D18" i="42"/>
  <c r="U17" i="42"/>
  <c r="T17" i="42"/>
  <c r="S17" i="42"/>
  <c r="R17" i="42"/>
  <c r="Q17" i="42"/>
  <c r="P17" i="42"/>
  <c r="O17" i="42"/>
  <c r="N17" i="42"/>
  <c r="M17" i="42"/>
  <c r="L17" i="42"/>
  <c r="U16" i="42"/>
  <c r="T16" i="42"/>
  <c r="S16" i="42"/>
  <c r="R16" i="42"/>
  <c r="Q16" i="42"/>
  <c r="P16" i="42"/>
  <c r="O16" i="42"/>
  <c r="N16" i="42"/>
  <c r="M16" i="42"/>
  <c r="L16" i="42"/>
  <c r="U14" i="42"/>
  <c r="T14" i="42"/>
  <c r="S14" i="42"/>
  <c r="R14" i="42"/>
  <c r="Q14" i="42"/>
  <c r="P14" i="42"/>
  <c r="O14" i="42"/>
  <c r="N14" i="42"/>
  <c r="M14" i="42"/>
  <c r="L14" i="42"/>
  <c r="H14" i="42"/>
  <c r="G14" i="42"/>
  <c r="F14" i="42"/>
  <c r="E14" i="42"/>
  <c r="D14" i="42"/>
  <c r="U13" i="42"/>
  <c r="T13" i="42"/>
  <c r="S13" i="42"/>
  <c r="R13" i="42"/>
  <c r="Q13" i="42"/>
  <c r="P13" i="42"/>
  <c r="O13" i="42"/>
  <c r="N13" i="42"/>
  <c r="M13" i="42"/>
  <c r="L13" i="42"/>
  <c r="H13" i="42"/>
  <c r="G13" i="42"/>
  <c r="F13" i="42"/>
  <c r="E13" i="42"/>
  <c r="D13" i="42"/>
  <c r="U12" i="42"/>
  <c r="T12" i="42"/>
  <c r="S12" i="42"/>
  <c r="R12" i="42"/>
  <c r="Q12" i="42"/>
  <c r="P12" i="42"/>
  <c r="O12" i="42"/>
  <c r="N12" i="42"/>
  <c r="M12" i="42"/>
  <c r="L12" i="42"/>
  <c r="G12" i="42"/>
  <c r="F12" i="42"/>
  <c r="E12" i="42"/>
  <c r="D12" i="42"/>
  <c r="U11" i="42"/>
  <c r="T11" i="42"/>
  <c r="S11" i="42"/>
  <c r="R11" i="42"/>
  <c r="Q11" i="42"/>
  <c r="P11" i="42"/>
  <c r="O11" i="42"/>
  <c r="N11" i="42"/>
  <c r="M11" i="42"/>
  <c r="L11" i="42"/>
  <c r="G11" i="42"/>
  <c r="F11" i="42"/>
  <c r="E11" i="42"/>
  <c r="D11" i="42"/>
  <c r="G10" i="42"/>
  <c r="F10" i="42"/>
  <c r="E10" i="42"/>
  <c r="D10" i="42"/>
  <c r="U9" i="42"/>
  <c r="T9" i="42"/>
  <c r="S9" i="42"/>
  <c r="R9" i="42"/>
  <c r="Q9" i="42"/>
  <c r="P9" i="42"/>
  <c r="O9" i="42"/>
  <c r="N9" i="42"/>
  <c r="M9" i="42"/>
  <c r="L9" i="42"/>
  <c r="G9" i="42"/>
  <c r="F9" i="42"/>
  <c r="E9" i="42"/>
  <c r="D9" i="42"/>
  <c r="U8" i="42"/>
  <c r="T8" i="42"/>
  <c r="S8" i="42"/>
  <c r="R8" i="42"/>
  <c r="Q8" i="42"/>
  <c r="P8" i="42"/>
  <c r="O8" i="42"/>
  <c r="N8" i="42"/>
  <c r="M8" i="42"/>
  <c r="L8" i="42"/>
  <c r="G8" i="42"/>
  <c r="F8" i="42"/>
  <c r="E8" i="42"/>
  <c r="D8" i="42"/>
  <c r="U7" i="42"/>
  <c r="T7" i="42"/>
  <c r="S7" i="42"/>
  <c r="R7" i="42"/>
  <c r="Q7" i="42"/>
  <c r="P7" i="42"/>
  <c r="O7" i="42"/>
  <c r="N7" i="42"/>
  <c r="M7" i="42"/>
  <c r="L7" i="42"/>
  <c r="U6" i="42"/>
  <c r="T6" i="42"/>
  <c r="S6" i="42"/>
  <c r="R6" i="42"/>
  <c r="Q6" i="42"/>
  <c r="P6" i="42"/>
  <c r="O6" i="42"/>
  <c r="N6" i="42"/>
  <c r="M6" i="42"/>
  <c r="L6" i="42"/>
  <c r="A4" i="42"/>
  <c r="AI23" i="42" s="1"/>
  <c r="A3" i="42"/>
  <c r="I38" i="42" s="1"/>
  <c r="A2" i="42"/>
  <c r="D52" i="42" s="1"/>
  <c r="A1" i="42"/>
  <c r="D51" i="42" s="1"/>
  <c r="AF12" i="30"/>
  <c r="AF10" i="30"/>
  <c r="AF8" i="30"/>
  <c r="AF14" i="29"/>
  <c r="AF12" i="29"/>
  <c r="AF10" i="29"/>
  <c r="I10" i="42" l="1"/>
  <c r="I12" i="42"/>
  <c r="I13" i="42"/>
  <c r="I14" i="42"/>
  <c r="AI22" i="42"/>
  <c r="I24" i="42"/>
  <c r="I31" i="42"/>
  <c r="D54" i="42"/>
  <c r="I9" i="42"/>
  <c r="I11" i="42"/>
  <c r="I23" i="42"/>
  <c r="I25" i="42"/>
  <c r="I30" i="42"/>
  <c r="I8" i="42"/>
  <c r="I19" i="42"/>
  <c r="I20" i="42"/>
  <c r="I21" i="42"/>
  <c r="I29" i="42"/>
  <c r="I33" i="42"/>
  <c r="K35" i="37" l="1"/>
  <c r="K32" i="37"/>
  <c r="K29" i="37"/>
  <c r="K26" i="37"/>
  <c r="K23" i="37"/>
  <c r="K20" i="37"/>
  <c r="E35" i="37"/>
  <c r="E32" i="37"/>
  <c r="E29" i="37"/>
  <c r="E26" i="37"/>
  <c r="E23" i="37"/>
  <c r="E20" i="37"/>
  <c r="AA16" i="37"/>
  <c r="AA14" i="37"/>
  <c r="AA12" i="37"/>
  <c r="AA10" i="37"/>
  <c r="P61" i="37"/>
  <c r="P60" i="37"/>
  <c r="P59" i="37"/>
  <c r="P58" i="37"/>
  <c r="J35" i="37"/>
  <c r="T61" i="37" s="1"/>
  <c r="F35" i="37"/>
  <c r="T58" i="37" s="1"/>
  <c r="J32" i="37"/>
  <c r="T60" i="37" s="1"/>
  <c r="F32" i="37"/>
  <c r="T59" i="37" s="1"/>
  <c r="J29" i="37"/>
  <c r="S61" i="37" s="1"/>
  <c r="F29" i="37"/>
  <c r="S59" i="37" s="1"/>
  <c r="J26" i="37"/>
  <c r="S60" i="37" s="1"/>
  <c r="F26" i="37"/>
  <c r="S58" i="37" s="1"/>
  <c r="J23" i="37"/>
  <c r="R61" i="37" s="1"/>
  <c r="F23" i="37"/>
  <c r="R60" i="37" s="1"/>
  <c r="AK22" i="37"/>
  <c r="AJ22" i="37"/>
  <c r="AI22" i="37"/>
  <c r="AI16" i="37" s="1"/>
  <c r="AH22" i="37"/>
  <c r="AG22" i="37"/>
  <c r="AG16" i="37" s="1"/>
  <c r="AF22" i="37"/>
  <c r="AF16" i="37" s="1"/>
  <c r="AE22" i="37"/>
  <c r="AD22" i="37"/>
  <c r="AC22" i="37"/>
  <c r="AB22" i="37"/>
  <c r="AA22" i="37"/>
  <c r="Z22" i="37"/>
  <c r="AK21" i="37"/>
  <c r="AJ21" i="37"/>
  <c r="AI21" i="37"/>
  <c r="AI14" i="37" s="1"/>
  <c r="AH21" i="37"/>
  <c r="AG21" i="37"/>
  <c r="AG14" i="37" s="1"/>
  <c r="AF21" i="37"/>
  <c r="AF14" i="37" s="1"/>
  <c r="AE21" i="37"/>
  <c r="AD21" i="37"/>
  <c r="AC21" i="37"/>
  <c r="AB21" i="37"/>
  <c r="AA21" i="37"/>
  <c r="Z21" i="37"/>
  <c r="AK20" i="37"/>
  <c r="AJ20" i="37"/>
  <c r="AI20" i="37"/>
  <c r="AI12" i="37" s="1"/>
  <c r="AH20" i="37"/>
  <c r="AG20" i="37"/>
  <c r="AF20" i="37"/>
  <c r="AF12" i="37" s="1"/>
  <c r="AE20" i="37"/>
  <c r="AD20" i="37"/>
  <c r="AC20" i="37"/>
  <c r="AB20" i="37"/>
  <c r="AA20" i="37"/>
  <c r="Z20" i="37"/>
  <c r="J20" i="37"/>
  <c r="R59" i="37" s="1"/>
  <c r="F20" i="37"/>
  <c r="R58" i="37" s="1"/>
  <c r="AK19" i="37"/>
  <c r="AJ19" i="37"/>
  <c r="AI19" i="37"/>
  <c r="AI10" i="37" s="1"/>
  <c r="AH19" i="37"/>
  <c r="AG19" i="37"/>
  <c r="AG10" i="37" s="1"/>
  <c r="AF19" i="37"/>
  <c r="AF10" i="37" s="1"/>
  <c r="AE19" i="37"/>
  <c r="AD19" i="37"/>
  <c r="AC19" i="37"/>
  <c r="AB19" i="37"/>
  <c r="AA19" i="37"/>
  <c r="Z19" i="37"/>
  <c r="J17" i="37"/>
  <c r="F17" i="37"/>
  <c r="Q61" i="37" s="1"/>
  <c r="J14" i="37"/>
  <c r="F14" i="37"/>
  <c r="Q60" i="37" s="1"/>
  <c r="J11" i="37"/>
  <c r="F11" i="37"/>
  <c r="Q59" i="37" s="1"/>
  <c r="J8" i="37"/>
  <c r="F8" i="37"/>
  <c r="Q58" i="37" s="1"/>
  <c r="AJ6" i="37"/>
  <c r="B4" i="37"/>
  <c r="F3" i="37"/>
  <c r="B3" i="37"/>
  <c r="A1" i="37"/>
  <c r="AJ8" i="37" l="1"/>
  <c r="L46" i="37"/>
  <c r="AG12" i="37"/>
  <c r="AH12" i="37" s="1"/>
  <c r="AH10" i="37"/>
  <c r="AH16" i="37"/>
  <c r="J43" i="37"/>
  <c r="AH14" i="37"/>
  <c r="AE12" i="37"/>
  <c r="AD12" i="37"/>
  <c r="AC12" i="37"/>
  <c r="AE14" i="37"/>
  <c r="AD14" i="37"/>
  <c r="AC14" i="37"/>
  <c r="AE16" i="37"/>
  <c r="AD16" i="37"/>
  <c r="AE10" i="37"/>
  <c r="AD10" i="37"/>
  <c r="AC10" i="37"/>
  <c r="AC16" i="37"/>
  <c r="L43" i="37"/>
  <c r="J46" i="37"/>
  <c r="AB16" i="37" l="1"/>
  <c r="AJ16" i="37" s="1"/>
  <c r="AB14" i="37"/>
  <c r="AJ14" i="37" s="1"/>
  <c r="AB10" i="37"/>
  <c r="AJ10" i="37" s="1"/>
  <c r="AB12" i="37"/>
  <c r="AJ12" i="37" s="1"/>
  <c r="Z12" i="37" l="1"/>
  <c r="Z10" i="37"/>
  <c r="Z16" i="37"/>
  <c r="Z14" i="37"/>
  <c r="Y16" i="37" l="1"/>
  <c r="U16" i="37"/>
  <c r="Q16" i="37"/>
  <c r="W14" i="37"/>
  <c r="S14" i="37"/>
  <c r="W12" i="37"/>
  <c r="S12" i="37"/>
  <c r="W10" i="37"/>
  <c r="S10" i="37"/>
  <c r="X16" i="37"/>
  <c r="T16" i="37"/>
  <c r="P16" i="37"/>
  <c r="V14" i="37"/>
  <c r="V12" i="37"/>
  <c r="V10" i="37"/>
  <c r="W16" i="37"/>
  <c r="S16" i="37"/>
  <c r="Y14" i="37"/>
  <c r="U14" i="37"/>
  <c r="Q14" i="37"/>
  <c r="Y12" i="37"/>
  <c r="U12" i="37"/>
  <c r="Q12" i="37"/>
  <c r="Y10" i="37"/>
  <c r="U10" i="37"/>
  <c r="Q10" i="37"/>
  <c r="V16" i="37"/>
  <c r="X14" i="37"/>
  <c r="T14" i="37"/>
  <c r="P14" i="37"/>
  <c r="X12" i="37"/>
  <c r="P12" i="37"/>
  <c r="X10" i="37"/>
  <c r="T10" i="37"/>
  <c r="T12" i="37"/>
  <c r="P10" i="37"/>
  <c r="AK16" i="37" l="1"/>
  <c r="AK14" i="37"/>
  <c r="AK12" i="37"/>
  <c r="AK10" i="37"/>
  <c r="R12" i="37"/>
  <c r="W35" i="37"/>
  <c r="W34" i="37"/>
  <c r="R16" i="37"/>
  <c r="R10" i="37"/>
  <c r="R14" i="37"/>
  <c r="K14" i="29" l="1"/>
  <c r="K11" i="29"/>
  <c r="K8" i="29"/>
  <c r="E14" i="29"/>
  <c r="E11" i="29"/>
  <c r="E8" i="29"/>
  <c r="K8" i="30" l="1"/>
  <c r="K11" i="30"/>
  <c r="K14" i="30"/>
  <c r="E8" i="30"/>
  <c r="E11" i="30"/>
  <c r="E14" i="30"/>
  <c r="B2" i="36" l="1"/>
  <c r="B1" i="36"/>
  <c r="M32" i="30" l="1"/>
  <c r="B32" i="30"/>
  <c r="B4" i="23" l="1"/>
  <c r="B3" i="23"/>
  <c r="B2" i="23"/>
  <c r="B1" i="23"/>
  <c r="AI12" i="30"/>
  <c r="AI10" i="30"/>
  <c r="AI8" i="30"/>
  <c r="AG12" i="30"/>
  <c r="AG10" i="30"/>
  <c r="AG8" i="30"/>
  <c r="F14" i="30"/>
  <c r="P44" i="30"/>
  <c r="P43" i="30"/>
  <c r="P42" i="30"/>
  <c r="AI14" i="29"/>
  <c r="AI12" i="29"/>
  <c r="AI10" i="29"/>
  <c r="AG14" i="29"/>
  <c r="AG12" i="29"/>
  <c r="AG10" i="29"/>
  <c r="P46" i="29"/>
  <c r="P45" i="29"/>
  <c r="P44" i="29"/>
  <c r="C32" i="30"/>
  <c r="K29" i="30"/>
  <c r="E29" i="30"/>
  <c r="K32" i="29"/>
  <c r="E32" i="29"/>
  <c r="E29" i="29"/>
  <c r="M26" i="30"/>
  <c r="C26" i="30"/>
  <c r="B26" i="30"/>
  <c r="K23" i="30"/>
  <c r="E23" i="30"/>
  <c r="K26" i="29"/>
  <c r="E26" i="29"/>
  <c r="K23" i="29"/>
  <c r="E23" i="29"/>
  <c r="M20" i="30"/>
  <c r="C20" i="30"/>
  <c r="K17" i="29"/>
  <c r="K20" i="29"/>
  <c r="E20" i="29"/>
  <c r="K17" i="30"/>
  <c r="E17" i="30"/>
  <c r="K26" i="30" l="1"/>
  <c r="E32" i="30"/>
  <c r="E20" i="30"/>
  <c r="E26" i="30"/>
  <c r="K32" i="30"/>
  <c r="E17" i="29"/>
  <c r="B3" i="30" l="1"/>
  <c r="F3" i="30"/>
  <c r="B4" i="30"/>
  <c r="D28" i="33" l="1"/>
  <c r="A35" i="33"/>
  <c r="D4" i="33"/>
  <c r="D5" i="33"/>
  <c r="D6" i="33"/>
  <c r="D7" i="33"/>
  <c r="D8" i="33"/>
  <c r="D3" i="33"/>
  <c r="A36" i="32"/>
  <c r="D4" i="32"/>
  <c r="A35" i="21"/>
  <c r="D3" i="21"/>
  <c r="A35" i="15"/>
  <c r="D29" i="15"/>
  <c r="D30" i="15"/>
  <c r="D31" i="15"/>
  <c r="D32" i="15"/>
  <c r="D33" i="15"/>
  <c r="D28" i="15"/>
  <c r="K20" i="30" l="1"/>
  <c r="B19" i="32" l="1"/>
  <c r="M46" i="33"/>
  <c r="M44" i="33"/>
  <c r="M42" i="33"/>
  <c r="M40" i="33"/>
  <c r="M38" i="33"/>
  <c r="H46" i="33"/>
  <c r="H44" i="33"/>
  <c r="H42" i="33"/>
  <c r="H40" i="33"/>
  <c r="H38" i="33"/>
  <c r="F46" i="33"/>
  <c r="F44" i="33"/>
  <c r="F42" i="33"/>
  <c r="F40" i="33"/>
  <c r="F38" i="33"/>
  <c r="B46" i="33"/>
  <c r="B44" i="33"/>
  <c r="B42" i="33"/>
  <c r="B40" i="33"/>
  <c r="B38" i="33"/>
  <c r="A46" i="33"/>
  <c r="A44" i="33"/>
  <c r="A42" i="33"/>
  <c r="A40" i="33"/>
  <c r="A38" i="33"/>
  <c r="M25" i="33"/>
  <c r="M23" i="33"/>
  <c r="M21" i="33"/>
  <c r="M19" i="33"/>
  <c r="M16" i="33"/>
  <c r="H25" i="33"/>
  <c r="H23" i="33"/>
  <c r="H21" i="33"/>
  <c r="H19" i="33"/>
  <c r="H16" i="33"/>
  <c r="F25" i="33"/>
  <c r="F23" i="33"/>
  <c r="F21" i="33"/>
  <c r="F19" i="33"/>
  <c r="F16" i="33"/>
  <c r="B25" i="33"/>
  <c r="B23" i="33"/>
  <c r="B21" i="33"/>
  <c r="B19" i="33"/>
  <c r="B16" i="33"/>
  <c r="A21" i="33"/>
  <c r="A19" i="33"/>
  <c r="A25" i="33"/>
  <c r="A23" i="33"/>
  <c r="A16" i="33"/>
  <c r="D29" i="33"/>
  <c r="D30" i="33"/>
  <c r="D31" i="33"/>
  <c r="D32" i="33"/>
  <c r="D33" i="33"/>
  <c r="A12" i="33"/>
  <c r="M49" i="32"/>
  <c r="M47" i="32"/>
  <c r="M45" i="32"/>
  <c r="M43" i="32"/>
  <c r="H49" i="32"/>
  <c r="H47" i="32"/>
  <c r="H45" i="32"/>
  <c r="H43" i="32"/>
  <c r="F47" i="32"/>
  <c r="F49" i="32"/>
  <c r="F45" i="32"/>
  <c r="F43" i="32"/>
  <c r="F40" i="32"/>
  <c r="B49" i="32"/>
  <c r="B47" i="32"/>
  <c r="B45" i="32"/>
  <c r="B43" i="32"/>
  <c r="B40" i="32"/>
  <c r="A49" i="32"/>
  <c r="A47" i="32"/>
  <c r="A45" i="32"/>
  <c r="A43" i="32"/>
  <c r="M40" i="32" l="1"/>
  <c r="H40" i="32"/>
  <c r="I43" i="32"/>
  <c r="A40" i="32"/>
  <c r="M47" i="15"/>
  <c r="H47" i="15"/>
  <c r="F47" i="15"/>
  <c r="B47" i="15"/>
  <c r="A47" i="15"/>
  <c r="M45" i="15"/>
  <c r="H45" i="15"/>
  <c r="F45" i="15"/>
  <c r="B45" i="15"/>
  <c r="A45" i="15"/>
  <c r="M43" i="15"/>
  <c r="H43" i="15"/>
  <c r="F43" i="15"/>
  <c r="B43" i="15"/>
  <c r="A43" i="15"/>
  <c r="M41" i="15"/>
  <c r="H41" i="15"/>
  <c r="F41" i="15"/>
  <c r="M39" i="15"/>
  <c r="H39" i="15"/>
  <c r="F39" i="15"/>
  <c r="B41" i="15"/>
  <c r="A41" i="15"/>
  <c r="D29" i="32"/>
  <c r="D30" i="32"/>
  <c r="D31" i="32"/>
  <c r="D32" i="32"/>
  <c r="D33" i="32"/>
  <c r="D28" i="32"/>
  <c r="M23" i="32"/>
  <c r="M21" i="32"/>
  <c r="M19" i="32"/>
  <c r="H25" i="32"/>
  <c r="H23" i="32"/>
  <c r="H21" i="32"/>
  <c r="H19" i="32"/>
  <c r="H16" i="32"/>
  <c r="F25" i="32"/>
  <c r="F23" i="32"/>
  <c r="F21" i="32"/>
  <c r="F19" i="32"/>
  <c r="B21" i="32"/>
  <c r="B23" i="32"/>
  <c r="B25" i="32"/>
  <c r="A25" i="32"/>
  <c r="A23" i="32"/>
  <c r="A21" i="32"/>
  <c r="A19" i="32"/>
  <c r="M16" i="32"/>
  <c r="F16" i="32"/>
  <c r="B16" i="32"/>
  <c r="A16" i="32"/>
  <c r="M25" i="32"/>
  <c r="A12" i="32"/>
  <c r="D5" i="32"/>
  <c r="D6" i="32"/>
  <c r="D7" i="32"/>
  <c r="D8" i="32"/>
  <c r="D3" i="32"/>
  <c r="I46" i="33"/>
  <c r="E46" i="33"/>
  <c r="E44" i="33"/>
  <c r="I42" i="33"/>
  <c r="I40" i="33"/>
  <c r="E40" i="33"/>
  <c r="I38" i="33"/>
  <c r="E38" i="33"/>
  <c r="I25" i="33"/>
  <c r="E25" i="33"/>
  <c r="I23" i="33"/>
  <c r="E23" i="33"/>
  <c r="E21" i="33"/>
  <c r="I19" i="33"/>
  <c r="I16" i="33"/>
  <c r="E16" i="33"/>
  <c r="B11" i="33"/>
  <c r="B10" i="33"/>
  <c r="A1" i="33"/>
  <c r="I49" i="32"/>
  <c r="E49" i="32"/>
  <c r="E47" i="32"/>
  <c r="I45" i="32"/>
  <c r="B11" i="32"/>
  <c r="B10" i="32"/>
  <c r="A21" i="15"/>
  <c r="D8" i="21"/>
  <c r="D29" i="21"/>
  <c r="D30" i="21"/>
  <c r="D31" i="21"/>
  <c r="D32" i="21"/>
  <c r="D33" i="21"/>
  <c r="D28" i="21"/>
  <c r="M48" i="21"/>
  <c r="H48" i="21"/>
  <c r="F48" i="21"/>
  <c r="B48" i="21"/>
  <c r="A48" i="21"/>
  <c r="M46" i="21"/>
  <c r="H46" i="21"/>
  <c r="F46" i="21"/>
  <c r="B46" i="21"/>
  <c r="A46" i="21"/>
  <c r="M44" i="21"/>
  <c r="H44" i="21"/>
  <c r="F44" i="21"/>
  <c r="B44" i="21"/>
  <c r="A44" i="21"/>
  <c r="M42" i="21"/>
  <c r="H42" i="21"/>
  <c r="F42" i="21"/>
  <c r="B42" i="21"/>
  <c r="A42" i="21"/>
  <c r="M39" i="21"/>
  <c r="H39" i="21"/>
  <c r="F39" i="21"/>
  <c r="B39" i="21"/>
  <c r="A39" i="21"/>
  <c r="D4" i="21"/>
  <c r="A12" i="21"/>
  <c r="M25" i="21"/>
  <c r="H25" i="21"/>
  <c r="F25" i="21"/>
  <c r="B25" i="21"/>
  <c r="A25" i="21"/>
  <c r="B19" i="21"/>
  <c r="A16" i="21"/>
  <c r="A19" i="21"/>
  <c r="A21" i="21"/>
  <c r="A23" i="21"/>
  <c r="M23" i="21"/>
  <c r="H23" i="21"/>
  <c r="F23" i="21"/>
  <c r="B23" i="21"/>
  <c r="M21" i="21"/>
  <c r="J21" i="21"/>
  <c r="H21" i="21"/>
  <c r="F21" i="21"/>
  <c r="B21" i="21"/>
  <c r="M19" i="21"/>
  <c r="H19" i="21"/>
  <c r="F19" i="21"/>
  <c r="M16" i="21"/>
  <c r="H16" i="21"/>
  <c r="F16" i="21"/>
  <c r="B16" i="21"/>
  <c r="D5" i="21"/>
  <c r="D6" i="21"/>
  <c r="D7" i="21"/>
  <c r="J39" i="21" l="1"/>
  <c r="I23" i="32"/>
  <c r="E21" i="32"/>
  <c r="E40" i="32"/>
  <c r="E43" i="32"/>
  <c r="I40" i="32"/>
  <c r="E25" i="32"/>
  <c r="E16" i="32"/>
  <c r="E23" i="32"/>
  <c r="I16" i="32"/>
  <c r="I25" i="32"/>
  <c r="I19" i="32"/>
  <c r="E19" i="33"/>
  <c r="I21" i="33"/>
  <c r="E42" i="33"/>
  <c r="I44" i="33"/>
  <c r="E19" i="32"/>
  <c r="I21" i="32"/>
  <c r="E45" i="32"/>
  <c r="I47" i="32"/>
  <c r="E48" i="21"/>
  <c r="E39" i="21"/>
  <c r="I44" i="21"/>
  <c r="I42" i="21"/>
  <c r="E46" i="21"/>
  <c r="E42" i="21"/>
  <c r="I48" i="21"/>
  <c r="I39" i="21"/>
  <c r="E44" i="21"/>
  <c r="I46" i="21"/>
  <c r="E25" i="21"/>
  <c r="I25" i="21"/>
  <c r="E23" i="21"/>
  <c r="I23" i="21"/>
  <c r="A1" i="15"/>
  <c r="A1" i="32" s="1"/>
  <c r="I41" i="15"/>
  <c r="B39" i="15"/>
  <c r="A39" i="15"/>
  <c r="D3" i="15"/>
  <c r="E47" i="15"/>
  <c r="E39" i="15"/>
  <c r="M25" i="15"/>
  <c r="M23" i="15"/>
  <c r="M21" i="15"/>
  <c r="M19" i="15"/>
  <c r="M16" i="15"/>
  <c r="H25" i="15"/>
  <c r="H23" i="15"/>
  <c r="F25" i="15"/>
  <c r="F23" i="15"/>
  <c r="F19" i="15"/>
  <c r="B25" i="15"/>
  <c r="B23" i="15"/>
  <c r="B21" i="15"/>
  <c r="B19" i="15"/>
  <c r="B16" i="15"/>
  <c r="A25" i="15"/>
  <c r="A23" i="15"/>
  <c r="A19" i="15"/>
  <c r="A16" i="15"/>
  <c r="H16" i="15"/>
  <c r="H19" i="15"/>
  <c r="E21" i="15" l="1"/>
  <c r="E45" i="15"/>
  <c r="I43" i="15"/>
  <c r="E41" i="15"/>
  <c r="I47" i="15"/>
  <c r="I39" i="15"/>
  <c r="E43" i="15"/>
  <c r="I45" i="15"/>
  <c r="I21" i="15"/>
  <c r="AA12" i="30"/>
  <c r="AA10" i="30"/>
  <c r="AA8" i="30"/>
  <c r="AA14" i="29"/>
  <c r="AA12" i="29"/>
  <c r="AA10" i="29"/>
  <c r="B4" i="29"/>
  <c r="J25" i="21"/>
  <c r="K29" i="29"/>
  <c r="J38" i="33" l="1"/>
  <c r="J48" i="21"/>
  <c r="J40" i="33"/>
  <c r="J44" i="33"/>
  <c r="C46" i="21"/>
  <c r="C44" i="21"/>
  <c r="J42" i="33"/>
  <c r="C48" i="21"/>
  <c r="J46" i="33"/>
  <c r="J44" i="21"/>
  <c r="J46" i="21"/>
  <c r="C38" i="33"/>
  <c r="J42" i="21"/>
  <c r="J16" i="33"/>
  <c r="C19" i="21"/>
  <c r="C21" i="33"/>
  <c r="C23" i="33"/>
  <c r="J23" i="21"/>
  <c r="C25" i="33"/>
  <c r="C16" i="33"/>
  <c r="J19" i="21"/>
  <c r="J16" i="21"/>
  <c r="C21" i="21"/>
  <c r="J21" i="33"/>
  <c r="C25" i="21"/>
  <c r="J25" i="33"/>
  <c r="C19" i="33"/>
  <c r="C16" i="21"/>
  <c r="J19" i="33"/>
  <c r="J23" i="33"/>
  <c r="C23" i="21"/>
  <c r="C43" i="15"/>
  <c r="C47" i="15"/>
  <c r="J39" i="15"/>
  <c r="J40" i="32"/>
  <c r="C41" i="15"/>
  <c r="C45" i="32"/>
  <c r="J43" i="15"/>
  <c r="C43" i="32"/>
  <c r="C49" i="32"/>
  <c r="J45" i="15"/>
  <c r="J41" i="15"/>
  <c r="C40" i="32"/>
  <c r="J45" i="32"/>
  <c r="J49" i="32"/>
  <c r="J47" i="15"/>
  <c r="C47" i="32"/>
  <c r="J43" i="32"/>
  <c r="C39" i="15"/>
  <c r="C45" i="15"/>
  <c r="J47" i="32"/>
  <c r="C39" i="21"/>
  <c r="C42" i="21"/>
  <c r="J32" i="30"/>
  <c r="F32" i="30"/>
  <c r="T42" i="30" s="1"/>
  <c r="J29" i="30"/>
  <c r="T44" i="30" s="1"/>
  <c r="F29" i="30"/>
  <c r="T43" i="30" s="1"/>
  <c r="L31" i="30"/>
  <c r="J31" i="30"/>
  <c r="J26" i="30"/>
  <c r="S43" i="30" s="1"/>
  <c r="F26" i="30"/>
  <c r="J23" i="30"/>
  <c r="S44" i="30" s="1"/>
  <c r="F23" i="30"/>
  <c r="S42" i="30" s="1"/>
  <c r="J20" i="30"/>
  <c r="R44" i="30" s="1"/>
  <c r="F20" i="30"/>
  <c r="J17" i="30"/>
  <c r="R43" i="30" s="1"/>
  <c r="F17" i="30"/>
  <c r="R42" i="30" s="1"/>
  <c r="J14" i="30"/>
  <c r="Q42" i="30" s="1"/>
  <c r="J11" i="30"/>
  <c r="Q44" i="30" s="1"/>
  <c r="F11" i="30"/>
  <c r="J8" i="30"/>
  <c r="Q43" i="30" s="1"/>
  <c r="F8" i="30"/>
  <c r="AJ4" i="30"/>
  <c r="J29" i="29"/>
  <c r="T45" i="29" s="1"/>
  <c r="F29" i="29"/>
  <c r="T46" i="29" s="1"/>
  <c r="J32" i="29"/>
  <c r="T44" i="29" s="1"/>
  <c r="F32" i="29"/>
  <c r="L31" i="29"/>
  <c r="J31" i="29"/>
  <c r="J23" i="29"/>
  <c r="S46" i="29" s="1"/>
  <c r="F23" i="29"/>
  <c r="S44" i="29" s="1"/>
  <c r="J26" i="29"/>
  <c r="F26" i="29"/>
  <c r="S45" i="29" s="1"/>
  <c r="J17" i="29"/>
  <c r="R45" i="29" s="1"/>
  <c r="F17" i="29"/>
  <c r="R44" i="29" s="1"/>
  <c r="J20" i="29"/>
  <c r="F20" i="29"/>
  <c r="R46" i="29" s="1"/>
  <c r="J11" i="29"/>
  <c r="F11" i="29"/>
  <c r="Q45" i="29" s="1"/>
  <c r="J8" i="29"/>
  <c r="F8" i="29"/>
  <c r="Q44" i="29" s="1"/>
  <c r="J14" i="29"/>
  <c r="F14" i="29"/>
  <c r="Q46" i="29" s="1"/>
  <c r="AJ6" i="29"/>
  <c r="F3" i="29"/>
  <c r="B3" i="29"/>
  <c r="J19" i="32" l="1"/>
  <c r="AH10" i="29"/>
  <c r="J16" i="32"/>
  <c r="J21" i="32"/>
  <c r="J23" i="32"/>
  <c r="J25" i="32"/>
  <c r="C42" i="33"/>
  <c r="C40" i="33"/>
  <c r="C44" i="33"/>
  <c r="C46" i="33"/>
  <c r="C16" i="32"/>
  <c r="C19" i="32"/>
  <c r="C21" i="32"/>
  <c r="C23" i="32"/>
  <c r="C25" i="32"/>
  <c r="AH12" i="29"/>
  <c r="AH14" i="29"/>
  <c r="AH10" i="30"/>
  <c r="AH12" i="30"/>
  <c r="AH8" i="30"/>
  <c r="C23" i="15"/>
  <c r="J19" i="15"/>
  <c r="C16" i="15"/>
  <c r="J23" i="15"/>
  <c r="J21" i="15"/>
  <c r="J25" i="15"/>
  <c r="C19" i="15"/>
  <c r="C25" i="15"/>
  <c r="J16" i="15"/>
  <c r="C21" i="15"/>
  <c r="AE12" i="30"/>
  <c r="AD12" i="30"/>
  <c r="AC12" i="30"/>
  <c r="AD10" i="30"/>
  <c r="AD8" i="30"/>
  <c r="AC8" i="30"/>
  <c r="AE8" i="30"/>
  <c r="AE10" i="30"/>
  <c r="AC10" i="30"/>
  <c r="AD12" i="29"/>
  <c r="AE10" i="29"/>
  <c r="AC10" i="29"/>
  <c r="AD10" i="29"/>
  <c r="AD14" i="29"/>
  <c r="AC14" i="29"/>
  <c r="AE14" i="29"/>
  <c r="AE12" i="29"/>
  <c r="AC12" i="29"/>
  <c r="I21" i="21"/>
  <c r="E21" i="21"/>
  <c r="I19" i="21"/>
  <c r="E19" i="21"/>
  <c r="E25" i="15"/>
  <c r="I25" i="15"/>
  <c r="I23" i="15"/>
  <c r="E23" i="15"/>
  <c r="I16" i="21"/>
  <c r="E16" i="21"/>
  <c r="E19" i="15"/>
  <c r="I19" i="15"/>
  <c r="AB14" i="29" l="1"/>
  <c r="AJ14" i="29" s="1"/>
  <c r="AB10" i="30"/>
  <c r="AJ10" i="30" s="1"/>
  <c r="AK10" i="30" s="1"/>
  <c r="AB12" i="30"/>
  <c r="AJ12" i="30" s="1"/>
  <c r="AB8" i="30"/>
  <c r="AJ8" i="30" s="1"/>
  <c r="AB12" i="29"/>
  <c r="AJ12" i="29" s="1"/>
  <c r="AB10" i="29"/>
  <c r="AJ10" i="29" s="1"/>
  <c r="A1" i="21"/>
  <c r="Z14" i="29" l="1"/>
  <c r="AK8" i="30"/>
  <c r="Z8" i="30"/>
  <c r="Z12" i="30"/>
  <c r="Z10" i="30"/>
  <c r="Z10" i="29"/>
  <c r="AK10" i="29"/>
  <c r="Z12" i="29"/>
  <c r="AK12" i="29"/>
  <c r="AJ8" i="29" l="1"/>
  <c r="AJ6" i="30"/>
  <c r="X12" i="30"/>
  <c r="T12" i="30"/>
  <c r="P12" i="30"/>
  <c r="V10" i="30"/>
  <c r="X8" i="30"/>
  <c r="T8" i="30"/>
  <c r="P8" i="30"/>
  <c r="W8" i="30"/>
  <c r="X10" i="30"/>
  <c r="P10" i="30"/>
  <c r="Y12" i="30"/>
  <c r="U12" i="30"/>
  <c r="Q12" i="30"/>
  <c r="W10" i="30"/>
  <c r="S10" i="30"/>
  <c r="Y8" i="30"/>
  <c r="U8" i="30"/>
  <c r="Q8" i="30"/>
  <c r="W12" i="30"/>
  <c r="S12" i="30"/>
  <c r="Y10" i="30"/>
  <c r="U10" i="30"/>
  <c r="Q10" i="30"/>
  <c r="S8" i="30"/>
  <c r="V12" i="30"/>
  <c r="T10" i="30"/>
  <c r="V8" i="30"/>
  <c r="X14" i="29"/>
  <c r="T14" i="29"/>
  <c r="P14" i="29"/>
  <c r="V12" i="29"/>
  <c r="X10" i="29"/>
  <c r="T10" i="29"/>
  <c r="P10" i="29"/>
  <c r="W14" i="29"/>
  <c r="S14" i="29"/>
  <c r="S10" i="29"/>
  <c r="X12" i="29"/>
  <c r="P12" i="29"/>
  <c r="V10" i="29"/>
  <c r="Y14" i="29"/>
  <c r="U14" i="29"/>
  <c r="Q14" i="29"/>
  <c r="W12" i="29"/>
  <c r="S12" i="29"/>
  <c r="Y10" i="29"/>
  <c r="U10" i="29"/>
  <c r="Q10" i="29"/>
  <c r="Y12" i="29"/>
  <c r="U12" i="29"/>
  <c r="Q12" i="29"/>
  <c r="W10" i="29"/>
  <c r="V14" i="29"/>
  <c r="T12" i="29"/>
  <c r="W22" i="30" l="1"/>
  <c r="W21" i="30"/>
  <c r="W20" i="30"/>
  <c r="W23" i="30"/>
  <c r="W24" i="29"/>
  <c r="AK14" i="29"/>
  <c r="AK12" i="30"/>
  <c r="R12" i="29"/>
  <c r="R10" i="29"/>
  <c r="R8" i="30"/>
  <c r="R12" i="30"/>
  <c r="R10" i="30"/>
  <c r="W22" i="29"/>
  <c r="W23" i="29"/>
  <c r="R14" i="29"/>
  <c r="B11" i="21" l="1"/>
  <c r="B10" i="21"/>
  <c r="D8" i="15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D7" i="15"/>
  <c r="D6" i="15"/>
  <c r="D5" i="15"/>
  <c r="D4" i="15"/>
  <c r="K13" i="19" l="1"/>
  <c r="K7" i="19"/>
  <c r="I13" i="19"/>
  <c r="I7" i="19"/>
  <c r="K10" i="18"/>
  <c r="K7" i="18"/>
  <c r="I10" i="18"/>
  <c r="I7" i="18"/>
  <c r="C22" i="19" l="1"/>
  <c r="O22" i="19"/>
  <c r="J14" i="18"/>
  <c r="C14" i="18"/>
  <c r="L10" i="18" l="1"/>
  <c r="L13" i="19"/>
  <c r="L7" i="19"/>
  <c r="G13" i="19"/>
  <c r="G7" i="19"/>
  <c r="G10" i="18"/>
  <c r="G7" i="18"/>
  <c r="L7" i="18"/>
  <c r="I16" i="15" l="1"/>
  <c r="E16" i="15"/>
  <c r="B11" i="15"/>
  <c r="B10" i="15"/>
  <c r="A12" i="15" l="1"/>
  <c r="E7" i="18" l="1"/>
  <c r="M10" i="18"/>
  <c r="S10" i="18" s="1"/>
  <c r="M7" i="18" l="1"/>
  <c r="S7" i="18" s="1"/>
  <c r="E10" i="18"/>
  <c r="Q10" i="18" s="1"/>
  <c r="M7" i="19"/>
  <c r="Q6" i="19" s="1"/>
  <c r="Q7" i="18" l="1"/>
  <c r="H7" i="19"/>
  <c r="H13" i="19"/>
  <c r="M13" i="19"/>
  <c r="Q12" i="19" l="1"/>
  <c r="B19" i="19"/>
</calcChain>
</file>

<file path=xl/sharedStrings.xml><?xml version="1.0" encoding="utf-8"?>
<sst xmlns="http://schemas.openxmlformats.org/spreadsheetml/2006/main" count="422" uniqueCount="147">
  <si>
    <t>GRUPO A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</si>
  <si>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</si>
  <si>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</si>
  <si>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</si>
  <si>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</si>
  <si>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</si>
  <si>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</si>
  <si>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</si>
  <si>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</si>
  <si>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</si>
  <si>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</si>
  <si>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</si>
  <si>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</si>
  <si>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</si>
  <si>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</si>
  <si>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</si>
  <si>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</si>
  <si>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</si>
  <si>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</si>
  <si>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</si>
  <si>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</si>
  <si>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</si>
  <si>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</si>
  <si>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</si>
  <si>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</si>
  <si>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</si>
  <si>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</si>
  <si>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</si>
  <si>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</si>
  <si>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</si>
  <si>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</si>
  <si>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Tj</t>
  </si>
  <si>
    <t>win</t>
  </si>
  <si>
    <t>empate</t>
  </si>
  <si>
    <t>perdido</t>
  </si>
  <si>
    <t>FASE GRUPOS</t>
  </si>
  <si>
    <t>vs</t>
  </si>
  <si>
    <t>SEMIFINAL</t>
  </si>
  <si>
    <t>PERDEDOR LLAVE A</t>
  </si>
  <si>
    <t>PERDEDOR LLAVE B</t>
  </si>
  <si>
    <t>FINAL</t>
  </si>
  <si>
    <t>GANADOR LLAVE A</t>
  </si>
  <si>
    <t>GANADOR LLAVE B</t>
  </si>
  <si>
    <t>NOTA: LA ORGANIZACIÓN DEL TORNEO NO SE HACE RESPONSABLE DE ACCIDENTES O PERDIDA DE ELEMENTOS DURANTE EL TRANSCURSO DEL TORNEO.                                                                                                                                                        Les recordamos traer el seguro de salud de los deportistas.                                                                                                                             Tarjeta de identidad Original,  Registro Civil.</t>
  </si>
  <si>
    <t>GRUPO B</t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</si>
  <si>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1- fecha 2</t>
    </r>
  </si>
  <si>
    <t xml:space="preserve">IV Campeonato Nacional de Futbol </t>
  </si>
  <si>
    <t>º</t>
  </si>
  <si>
    <r>
      <rPr>
        <i/>
        <sz val="18"/>
        <color theme="0"/>
        <rFont val="Calibri"/>
        <family val="2"/>
        <scheme val="minor"/>
      </rP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1- fecha 2</t>
    </r>
  </si>
  <si>
    <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3- fecha 4</t>
    </r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</si>
  <si>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3- fecha 4</t>
    </r>
  </si>
  <si>
    <t>HORA</t>
  </si>
  <si>
    <t>EQUIPO</t>
  </si>
  <si>
    <t>CALENDARIO OFICIAL</t>
  </si>
  <si>
    <t>CANCHA</t>
  </si>
  <si>
    <t>MARCADOR</t>
  </si>
  <si>
    <t>GRUPO</t>
  </si>
  <si>
    <t>CANCHA 1 A</t>
  </si>
  <si>
    <t>CANCHA 1 B</t>
  </si>
  <si>
    <t>CANCHA 1 C</t>
  </si>
  <si>
    <t>CATEGORIA</t>
  </si>
  <si>
    <t>1RO DEL GRUPO A</t>
  </si>
  <si>
    <t>2DO DEL GRUPO A</t>
  </si>
  <si>
    <t>1RO DEL GRUPO B</t>
  </si>
  <si>
    <t xml:space="preserve"> 3 Y 4 LUGAR</t>
  </si>
  <si>
    <t>03:00. p.m.</t>
  </si>
  <si>
    <t>08:40. a.m.</t>
  </si>
  <si>
    <t>07:00. a.m.</t>
  </si>
  <si>
    <t>08:40. p.m.</t>
  </si>
  <si>
    <t>01:20. p.m.</t>
  </si>
  <si>
    <t>INTERGRUPO</t>
  </si>
  <si>
    <t>INTERGRUPOS</t>
  </si>
  <si>
    <t># 1 GRUPO A</t>
  </si>
  <si>
    <t># 5 GRUPO B</t>
  </si>
  <si>
    <t># 2 GRUPO A</t>
  </si>
  <si>
    <t># 6 GRUPO B</t>
  </si>
  <si>
    <t># 3 GRUPO A</t>
  </si>
  <si>
    <t># 4 GRUPO B</t>
  </si>
  <si>
    <t>2DO DEL GRUPO B</t>
  </si>
  <si>
    <t>El partido intergrupo garantiza jugar como minimo 4 partidos a todos los equipos participantes.</t>
  </si>
  <si>
    <t>Pasan a la ronda semifinal, el LOS DOS PRIMEROS DE CADA GRUPO, se jugara el  lunes festivo en la mañana</t>
  </si>
  <si>
    <t>El partido intergrupo garantiza jugar como minimo 3 partidos EN FASE DE GRUPOS</t>
  </si>
  <si>
    <t>Pasan a la ronda semifinal, el LOS DOS PRIMEROS DE CADA GRUPO, se jugara el  DOMINGO en la mañana, Y se jugara un partido con los mejores terceros.</t>
  </si>
  <si>
    <t>3RO GRUPO A</t>
  </si>
  <si>
    <t>3RO GRUPO B</t>
  </si>
  <si>
    <t>QUINTO LUGAR</t>
  </si>
  <si>
    <t>SUB-20</t>
  </si>
  <si>
    <t>CANCHA 1</t>
  </si>
  <si>
    <t>CATEGORÍA</t>
  </si>
  <si>
    <t>FINAL 
COPA PLATA</t>
  </si>
  <si>
    <t>FINAL 
COPA ORO</t>
  </si>
  <si>
    <t>DG</t>
  </si>
  <si>
    <t>CANCHA 2</t>
  </si>
  <si>
    <t>LAS VEGAS</t>
  </si>
  <si>
    <t>GRUPO C</t>
  </si>
  <si>
    <t>SEMIFINAL 
COPA ORO
LLAVE A</t>
  </si>
  <si>
    <t>SEMIFINAL 
COPA ORO
LLAVE B</t>
  </si>
  <si>
    <t>“COPA SOCCER MELGAR"</t>
  </si>
  <si>
    <t>juzgamiento</t>
  </si>
  <si>
    <t>premio efectivo</t>
  </si>
  <si>
    <t>alimentacion logistica</t>
  </si>
  <si>
    <t>premiacion trofeo</t>
  </si>
  <si>
    <t>medallas equipos</t>
  </si>
  <si>
    <t>luz estadio</t>
  </si>
  <si>
    <t>logistica personal</t>
  </si>
  <si>
    <t>TERCER LUGAR COPA PLATA</t>
  </si>
  <si>
    <t>FINAL COPA BRONCE</t>
  </si>
  <si>
    <t>TERCER LUGAR COPA ORO</t>
  </si>
  <si>
    <t>RECLASIFICACIÒN</t>
  </si>
  <si>
    <t>LUGAR</t>
  </si>
  <si>
    <t>Pts</t>
  </si>
  <si>
    <t>Gan</t>
  </si>
  <si>
    <t>Emp</t>
  </si>
  <si>
    <t>Per</t>
  </si>
  <si>
    <t>Dif</t>
  </si>
  <si>
    <t>NOVENO TABLA RECLASIFICACION</t>
  </si>
  <si>
    <t>DECIMO TABLA RECLASIFICACION</t>
  </si>
  <si>
    <t>OCTAVO TABLA RECLASIFICACION</t>
  </si>
  <si>
    <t>SEPTIMO TABLA RECLASIFICACION</t>
  </si>
  <si>
    <t>QUINTO TABLA RECLASIFICACION</t>
  </si>
  <si>
    <t>SEXTO TABLA RECLASIFICACION</t>
  </si>
  <si>
    <t>PRIMERO GRUPO A</t>
  </si>
  <si>
    <t>PRIMERO GRUPO C</t>
  </si>
  <si>
    <t>PRIMERO GRUPO B</t>
  </si>
  <si>
    <t>CUARTO TABLA RECLASIFICACION</t>
  </si>
  <si>
    <t>NOVENO TABLA RECLASIFICACIÒN</t>
  </si>
  <si>
    <t>DECIMO TABLA RECLASIFICACIÒN</t>
  </si>
  <si>
    <t>QUINTO TABLA RECLASIFICACIÒN</t>
  </si>
  <si>
    <t>SEXTO TABLA RECLASIFICACIÒN</t>
  </si>
  <si>
    <t>SEPTIMO TABLA RECLASIFICACIÒN</t>
  </si>
  <si>
    <t>OCTAVO TABLA RECLASIFICACIÒN</t>
  </si>
  <si>
    <t>CASETABLA
 SINTETICO NO GUAYOS</t>
  </si>
  <si>
    <t>XVIII Torneo Nacional de Fútbol Infantil</t>
  </si>
  <si>
    <t>NACIDOS 2016 2017</t>
  </si>
  <si>
    <t>NOV 30 1 Y 2 DICIEMBRE 2024</t>
  </si>
  <si>
    <t>GENERACION TOLIMA</t>
  </si>
  <si>
    <t>SAETA REDEC</t>
  </si>
  <si>
    <t>UNION TOLIMENSE</t>
  </si>
  <si>
    <t>CLUB ESTUDIANTES CK</t>
  </si>
  <si>
    <t>CD INDEPENDIENTE</t>
  </si>
  <si>
    <t>ATHETIC CLUB MUNICIPAL</t>
  </si>
  <si>
    <t>ACADEMIA REAL</t>
  </si>
  <si>
    <t>IVÁN VÉLEZ PROFESIONALES PALMIRA</t>
  </si>
  <si>
    <t>ATHLETIC SPORT</t>
  </si>
  <si>
    <t xml:space="preserve"> PARTIDOS FECHA 2 y 3</t>
  </si>
  <si>
    <t>PARTIDOS                 fecha 1 y 2</t>
  </si>
  <si>
    <t>ATHETIC MELGAR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</si>
</sst>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[$-F400]h:mm:ss\ AM/PM"/>
    <numFmt numFmtId="166" formatCode="_(&quot;$&quot;\ * #,##0_);_(&quot;$&quot;\ * \(#,##0\);_(&quot;$&quot;\ * &quot;-&quot;??_);_(@_)"/>
  </numFmts>
  <fonts count="1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8000"/>
      <name val="Times New Roman"/>
      <family val="1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i/>
      <sz val="18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i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35"/>
      <color rgb="FF00B050"/>
      <name val="Times New Roman"/>
      <family val="1"/>
    </font>
    <font>
      <sz val="40"/>
      <color theme="1"/>
      <name val="Imprint MT Shadow"/>
      <family val="5"/>
    </font>
    <font>
      <sz val="13"/>
      <color theme="0"/>
      <name val="Calibri"/>
      <family val="2"/>
      <scheme val="minor"/>
    </font>
    <font>
      <b/>
      <sz val="20"/>
      <color rgb="FF0066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FF0000"/>
      <name val="Times New Roman"/>
      <family val="1"/>
    </font>
    <font>
      <sz val="48"/>
      <color theme="3"/>
      <name val="Times New Roman"/>
      <family val="1"/>
    </font>
    <font>
      <sz val="48"/>
      <color rgb="FFFF0000"/>
      <name val="Times New Roman"/>
      <family val="1"/>
    </font>
    <font>
      <b/>
      <sz val="20"/>
      <color theme="3"/>
      <name val="Times New Roman"/>
      <family val="1"/>
    </font>
    <font>
      <sz val="35"/>
      <color rgb="FFFF0000"/>
      <name val="Times New Roman"/>
      <family val="1"/>
    </font>
    <font>
      <i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35"/>
      <color rgb="FF00B050"/>
      <name val="Calibri"/>
      <family val="2"/>
      <scheme val="minor"/>
    </font>
    <font>
      <sz val="35"/>
      <color rgb="FF002060"/>
      <name val="Calibri"/>
      <family val="2"/>
      <scheme val="minor"/>
    </font>
    <font>
      <sz val="35"/>
      <color rgb="FFFF0000"/>
      <name val="Calibri"/>
      <family val="2"/>
      <scheme val="minor"/>
    </font>
    <font>
      <sz val="35"/>
      <color rgb="FF7030A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35"/>
      <color rgb="FF002060"/>
      <name val="Times New Roman"/>
      <family val="1"/>
    </font>
    <font>
      <sz val="20"/>
      <color rgb="FF7030A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660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Times New Roman"/>
      <family val="1"/>
    </font>
    <font>
      <b/>
      <sz val="14"/>
      <color theme="3"/>
      <name val="Times New Roman"/>
      <family val="1"/>
    </font>
    <font>
      <b/>
      <sz val="16"/>
      <color rgb="FF006600"/>
      <name val="Calibri"/>
      <family val="2"/>
      <scheme val="minor"/>
    </font>
    <font>
      <sz val="72"/>
      <color theme="1"/>
      <name val="Imprint MT Shadow"/>
      <family val="5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48"/>
      <color rgb="FF00B050"/>
      <name val="Times New Roman"/>
      <family val="1"/>
    </font>
    <font>
      <b/>
      <i/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68"/>
      <color theme="1"/>
      <name val="Imprint MT Shadow"/>
      <family val="5"/>
    </font>
    <font>
      <b/>
      <sz val="28"/>
      <color rgb="FF006600"/>
      <name val="Times New Roman"/>
      <family val="1"/>
    </font>
    <font>
      <b/>
      <sz val="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48"/>
      <color rgb="FF008000"/>
      <name val="Times New Roman"/>
      <family val="1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1"/>
      <name val="Imprint MT Shadow"/>
      <family val="5"/>
    </font>
    <font>
      <b/>
      <sz val="36"/>
      <color theme="0"/>
      <name val="Times New Roman"/>
      <family val="1"/>
    </font>
    <font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rgb="FF0000CC"/>
      <name val="Calibri"/>
      <family val="2"/>
      <scheme val="minor"/>
    </font>
    <font>
      <sz val="22"/>
      <color theme="1"/>
      <name val="Algerian"/>
      <family val="5"/>
    </font>
    <font>
      <sz val="22"/>
      <color theme="0"/>
      <name val="Algerian"/>
      <family val="5"/>
    </font>
    <font>
      <b/>
      <sz val="50"/>
      <color rgb="FF0066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6F6F6F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443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/>
    <xf numFmtId="165" fontId="0" fillId="2" borderId="0" xfId="0" applyNumberFormat="1" applyFill="1"/>
    <xf numFmtId="16" fontId="0" fillId="2" borderId="0" xfId="0" applyNumberFormat="1" applyFill="1"/>
    <xf numFmtId="0" fontId="0" fillId="2" borderId="0" xfId="0" applyFill="1" applyAlignment="1">
      <alignment horizontal="center"/>
    </xf>
    <xf numFmtId="0" fontId="0" fillId="6" borderId="10" xfId="0" applyFill="1" applyBorder="1"/>
    <xf numFmtId="0" fontId="0" fillId="6" borderId="3" xfId="0" applyFill="1" applyBorder="1"/>
    <xf numFmtId="0" fontId="0" fillId="6" borderId="0" xfId="0" applyFill="1"/>
    <xf numFmtId="0" fontId="3" fillId="2" borderId="0" xfId="0" applyFont="1" applyFill="1"/>
    <xf numFmtId="0" fontId="16" fillId="7" borderId="7" xfId="0" applyFont="1" applyFill="1" applyBorder="1" applyAlignment="1">
      <alignment horizontal="center" vertical="center"/>
    </xf>
    <xf numFmtId="0" fontId="17" fillId="2" borderId="0" xfId="0" applyFont="1" applyFill="1"/>
    <xf numFmtId="16" fontId="3" fillId="2" borderId="0" xfId="0" applyNumberFormat="1" applyFont="1" applyFill="1"/>
    <xf numFmtId="165" fontId="3" fillId="2" borderId="0" xfId="0" applyNumberFormat="1" applyFont="1" applyFill="1"/>
    <xf numFmtId="0" fontId="18" fillId="2" borderId="0" xfId="0" applyFont="1" applyFill="1"/>
    <xf numFmtId="0" fontId="13" fillId="2" borderId="0" xfId="0" applyFont="1" applyFill="1"/>
    <xf numFmtId="0" fontId="0" fillId="6" borderId="12" xfId="0" applyFill="1" applyBorder="1"/>
    <xf numFmtId="0" fontId="0" fillId="6" borderId="6" xfId="0" applyFill="1" applyBorder="1"/>
    <xf numFmtId="0" fontId="12" fillId="7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5" fillId="2" borderId="0" xfId="0" applyFont="1" applyFill="1"/>
    <xf numFmtId="49" fontId="20" fillId="6" borderId="0" xfId="0" applyNumberFormat="1" applyFont="1" applyFill="1" applyAlignment="1">
      <alignment horizontal="center"/>
    </xf>
    <xf numFmtId="0" fontId="2" fillId="6" borderId="12" xfId="0" applyFont="1" applyFill="1" applyBorder="1"/>
    <xf numFmtId="0" fontId="0" fillId="6" borderId="6" xfId="0" applyFill="1" applyBorder="1" applyAlignment="1">
      <alignment vertical="center"/>
    </xf>
    <xf numFmtId="0" fontId="0" fillId="10" borderId="0" xfId="0" applyFill="1"/>
    <xf numFmtId="0" fontId="2" fillId="10" borderId="6" xfId="0" applyFont="1" applyFill="1" applyBorder="1"/>
    <xf numFmtId="0" fontId="0" fillId="10" borderId="6" xfId="0" applyFill="1" applyBorder="1"/>
    <xf numFmtId="0" fontId="0" fillId="6" borderId="2" xfId="0" applyFill="1" applyBorder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165" fontId="0" fillId="2" borderId="0" xfId="0" applyNumberFormat="1" applyFill="1" applyAlignment="1">
      <alignment horizontal="center" vertical="center"/>
    </xf>
    <xf numFmtId="166" fontId="0" fillId="2" borderId="0" xfId="1" applyNumberFormat="1" applyFont="1" applyFill="1" applyBorder="1"/>
    <xf numFmtId="166" fontId="0" fillId="2" borderId="0" xfId="0" applyNumberFormat="1" applyFill="1"/>
    <xf numFmtId="0" fontId="8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0" fontId="31" fillId="2" borderId="0" xfId="0" applyFont="1" applyFill="1"/>
    <xf numFmtId="0" fontId="30" fillId="2" borderId="0" xfId="0" applyFont="1" applyFill="1"/>
    <xf numFmtId="0" fontId="3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Protection="1">
      <protection locked="0"/>
    </xf>
    <xf numFmtId="0" fontId="43" fillId="2" borderId="0" xfId="0" applyFont="1" applyFill="1"/>
    <xf numFmtId="0" fontId="40" fillId="6" borderId="5" xfId="0" applyFont="1" applyFill="1" applyBorder="1" applyAlignment="1">
      <alignment horizontal="center"/>
    </xf>
    <xf numFmtId="0" fontId="45" fillId="6" borderId="0" xfId="0" applyFont="1" applyFill="1"/>
    <xf numFmtId="0" fontId="40" fillId="2" borderId="0" xfId="0" applyFont="1" applyFill="1"/>
    <xf numFmtId="0" fontId="40" fillId="6" borderId="0" xfId="0" applyFont="1" applyFill="1" applyAlignment="1">
      <alignment horizontal="center" vertical="center"/>
    </xf>
    <xf numFmtId="0" fontId="45" fillId="6" borderId="0" xfId="0" applyFont="1" applyFill="1" applyAlignment="1">
      <alignment horizontal="center"/>
    </xf>
    <xf numFmtId="0" fontId="46" fillId="6" borderId="11" xfId="0" applyFont="1" applyFill="1" applyBorder="1" applyAlignment="1">
      <alignment horizontal="center"/>
    </xf>
    <xf numFmtId="0" fontId="45" fillId="0" borderId="0" xfId="0" applyFont="1" applyAlignment="1">
      <alignment horizontal="left"/>
    </xf>
    <xf numFmtId="0" fontId="45" fillId="6" borderId="0" xfId="0" applyFont="1" applyFill="1" applyAlignment="1">
      <alignment vertical="center"/>
    </xf>
    <xf numFmtId="16" fontId="45" fillId="4" borderId="0" xfId="0" applyNumberFormat="1" applyFont="1" applyFill="1" applyAlignment="1">
      <alignment horizontal="center" vertical="center"/>
    </xf>
    <xf numFmtId="165" fontId="45" fillId="4" borderId="0" xfId="0" applyNumberFormat="1" applyFont="1" applyFill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5" fillId="8" borderId="4" xfId="0" applyFont="1" applyFill="1" applyBorder="1" applyAlignment="1" applyProtection="1">
      <alignment horizontal="center" vertical="center"/>
      <protection locked="0"/>
    </xf>
    <xf numFmtId="0" fontId="47" fillId="2" borderId="0" xfId="0" applyFont="1" applyFill="1"/>
    <xf numFmtId="0" fontId="48" fillId="2" borderId="0" xfId="0" applyFont="1" applyFill="1"/>
    <xf numFmtId="0" fontId="45" fillId="10" borderId="0" xfId="0" applyFont="1" applyFill="1"/>
    <xf numFmtId="0" fontId="45" fillId="6" borderId="0" xfId="0" applyFont="1" applyFill="1" applyAlignment="1">
      <alignment horizontal="right" vertical="center"/>
    </xf>
    <xf numFmtId="0" fontId="51" fillId="6" borderId="0" xfId="0" applyFont="1" applyFill="1" applyAlignment="1">
      <alignment horizont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0" fontId="0" fillId="6" borderId="20" xfId="0" applyFill="1" applyBorder="1"/>
    <xf numFmtId="0" fontId="44" fillId="6" borderId="11" xfId="0" applyFont="1" applyFill="1" applyBorder="1"/>
    <xf numFmtId="0" fontId="40" fillId="6" borderId="20" xfId="0" applyFont="1" applyFill="1" applyBorder="1" applyAlignment="1">
      <alignment horizontal="center" vertical="center"/>
    </xf>
    <xf numFmtId="0" fontId="13" fillId="0" borderId="0" xfId="0" applyFont="1"/>
    <xf numFmtId="0" fontId="55" fillId="2" borderId="0" xfId="0" applyFont="1" applyFill="1" applyAlignment="1">
      <alignment horizontal="right"/>
    </xf>
    <xf numFmtId="0" fontId="57" fillId="2" borderId="0" xfId="0" applyFont="1" applyFill="1"/>
    <xf numFmtId="0" fontId="53" fillId="2" borderId="0" xfId="0" applyFont="1" applyFill="1" applyAlignment="1">
      <alignment vertical="center"/>
    </xf>
    <xf numFmtId="0" fontId="22" fillId="2" borderId="0" xfId="0" applyFont="1" applyFill="1" applyAlignment="1">
      <alignment vertical="center" wrapText="1"/>
    </xf>
    <xf numFmtId="0" fontId="2" fillId="2" borderId="0" xfId="0" applyFont="1" applyFill="1"/>
    <xf numFmtId="16" fontId="45" fillId="2" borderId="0" xfId="0" applyNumberFormat="1" applyFont="1" applyFill="1" applyAlignment="1">
      <alignment horizontal="center" vertical="center"/>
    </xf>
    <xf numFmtId="165" fontId="45" fillId="2" borderId="0" xfId="0" applyNumberFormat="1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 wrapText="1"/>
    </xf>
    <xf numFmtId="0" fontId="45" fillId="2" borderId="0" xfId="0" applyFont="1" applyFill="1" applyAlignment="1" applyProtection="1">
      <alignment horizontal="center" vertical="center"/>
      <protection locked="0"/>
    </xf>
    <xf numFmtId="0" fontId="40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31" xfId="0" applyFont="1" applyFill="1" applyBorder="1"/>
    <xf numFmtId="0" fontId="0" fillId="2" borderId="35" xfId="0" applyFill="1" applyBorder="1"/>
    <xf numFmtId="0" fontId="62" fillId="2" borderId="0" xfId="0" applyFont="1" applyFill="1"/>
    <xf numFmtId="0" fontId="45" fillId="2" borderId="0" xfId="0" applyFont="1" applyFill="1" applyAlignment="1">
      <alignment horizontal="center"/>
    </xf>
    <xf numFmtId="0" fontId="62" fillId="2" borderId="0" xfId="0" applyFont="1" applyFill="1" applyAlignment="1">
      <alignment vertical="center" wrapText="1"/>
    </xf>
    <xf numFmtId="0" fontId="51" fillId="2" borderId="0" xfId="0" applyFont="1" applyFill="1" applyAlignment="1">
      <alignment horizontal="center"/>
    </xf>
    <xf numFmtId="0" fontId="51" fillId="3" borderId="0" xfId="0" applyFont="1" applyFill="1" applyAlignment="1">
      <alignment horizontal="center"/>
    </xf>
    <xf numFmtId="0" fontId="63" fillId="2" borderId="0" xfId="0" applyFont="1" applyFill="1"/>
    <xf numFmtId="165" fontId="64" fillId="2" borderId="0" xfId="0" applyNumberFormat="1" applyFont="1" applyFill="1"/>
    <xf numFmtId="0" fontId="64" fillId="2" borderId="0" xfId="0" applyFont="1" applyFill="1" applyAlignment="1">
      <alignment horizontal="center" vertical="center"/>
    </xf>
    <xf numFmtId="0" fontId="64" fillId="2" borderId="0" xfId="0" applyFont="1" applyFill="1"/>
    <xf numFmtId="0" fontId="65" fillId="2" borderId="0" xfId="0" applyFont="1" applyFill="1"/>
    <xf numFmtId="0" fontId="3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 wrapText="1"/>
    </xf>
    <xf numFmtId="0" fontId="45" fillId="2" borderId="0" xfId="0" applyFont="1" applyFill="1" applyAlignment="1">
      <alignment vertical="center" wrapText="1"/>
    </xf>
    <xf numFmtId="16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16" fontId="45" fillId="11" borderId="0" xfId="0" applyNumberFormat="1" applyFont="1" applyFill="1" applyAlignment="1">
      <alignment horizontal="center" vertical="center"/>
    </xf>
    <xf numFmtId="165" fontId="45" fillId="11" borderId="0" xfId="0" applyNumberFormat="1" applyFont="1" applyFill="1" applyAlignment="1">
      <alignment horizontal="center" vertical="center"/>
    </xf>
    <xf numFmtId="0" fontId="45" fillId="11" borderId="0" xfId="0" applyFont="1" applyFill="1" applyAlignment="1">
      <alignment horizontal="center" vertical="center"/>
    </xf>
    <xf numFmtId="0" fontId="51" fillId="4" borderId="0" xfId="0" applyFont="1" applyFill="1" applyAlignment="1">
      <alignment horizontal="center"/>
    </xf>
    <xf numFmtId="0" fontId="45" fillId="4" borderId="4" xfId="0" applyFont="1" applyFill="1" applyBorder="1" applyAlignment="1" applyProtection="1">
      <alignment horizontal="center" vertical="center"/>
      <protection locked="0"/>
    </xf>
    <xf numFmtId="0" fontId="45" fillId="2" borderId="4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/>
    </xf>
    <xf numFmtId="16" fontId="2" fillId="11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2" fillId="11" borderId="0" xfId="0" applyFont="1" applyFill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" fillId="12" borderId="4" xfId="0" applyFont="1" applyFill="1" applyBorder="1" applyAlignment="1" applyProtection="1">
      <alignment horizontal="center" vertical="center"/>
      <protection locked="0"/>
    </xf>
    <xf numFmtId="0" fontId="45" fillId="12" borderId="4" xfId="0" applyFont="1" applyFill="1" applyBorder="1" applyAlignment="1" applyProtection="1">
      <alignment horizontal="center" vertical="center"/>
      <protection locked="0"/>
    </xf>
    <xf numFmtId="0" fontId="45" fillId="1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61" fillId="2" borderId="0" xfId="2" applyFont="1" applyFill="1" applyBorder="1" applyAlignment="1">
      <alignment horizontal="center" vertical="center"/>
    </xf>
    <xf numFmtId="0" fontId="19" fillId="2" borderId="39" xfId="2" applyFont="1" applyFill="1" applyBorder="1" applyAlignment="1">
      <alignment horizontal="center" vertical="center"/>
    </xf>
    <xf numFmtId="0" fontId="2" fillId="2" borderId="40" xfId="0" applyFont="1" applyFill="1" applyBorder="1"/>
    <xf numFmtId="0" fontId="33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85" fillId="2" borderId="0" xfId="0" applyFont="1" applyFill="1" applyAlignment="1">
      <alignment horizontal="center" vertical="center"/>
    </xf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 vertical="center"/>
    </xf>
    <xf numFmtId="0" fontId="87" fillId="2" borderId="1" xfId="0" applyFont="1" applyFill="1" applyBorder="1"/>
    <xf numFmtId="0" fontId="88" fillId="2" borderId="1" xfId="0" applyFont="1" applyFill="1" applyBorder="1" applyAlignment="1">
      <alignment horizontal="center"/>
    </xf>
    <xf numFmtId="0" fontId="44" fillId="2" borderId="0" xfId="0" applyFont="1" applyFill="1" applyAlignment="1">
      <alignment vertical="center"/>
    </xf>
    <xf numFmtId="0" fontId="84" fillId="2" borderId="0" xfId="0" applyFont="1" applyFill="1"/>
    <xf numFmtId="0" fontId="41" fillId="2" borderId="0" xfId="0" applyFont="1" applyFill="1"/>
    <xf numFmtId="0" fontId="92" fillId="2" borderId="0" xfId="0" applyFont="1" applyFill="1" applyAlignment="1">
      <alignment vertical="center"/>
    </xf>
    <xf numFmtId="0" fontId="86" fillId="2" borderId="35" xfId="0" applyFont="1" applyFill="1" applyBorder="1" applyAlignment="1">
      <alignment horizontal="center" vertical="center"/>
    </xf>
    <xf numFmtId="0" fontId="86" fillId="2" borderId="0" xfId="0" applyFont="1" applyFill="1"/>
    <xf numFmtId="0" fontId="86" fillId="2" borderId="0" xfId="0" applyFont="1" applyFill="1" applyAlignment="1">
      <alignment horizontal="center" vertical="center"/>
    </xf>
    <xf numFmtId="0" fontId="95" fillId="2" borderId="31" xfId="0" applyFont="1" applyFill="1" applyBorder="1"/>
    <xf numFmtId="0" fontId="64" fillId="2" borderId="0" xfId="0" applyFont="1" applyFill="1" applyAlignment="1">
      <alignment vertical="center"/>
    </xf>
    <xf numFmtId="0" fontId="64" fillId="2" borderId="0" xfId="0" applyFont="1" applyFill="1" applyProtection="1">
      <protection locked="0"/>
    </xf>
    <xf numFmtId="16" fontId="2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" fontId="2" fillId="3" borderId="4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" fontId="2" fillId="4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4" borderId="4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16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2" fillId="2" borderId="0" xfId="0" applyFont="1" applyFill="1" applyAlignment="1">
      <alignment horizontal="center" vertical="center"/>
    </xf>
    <xf numFmtId="0" fontId="99" fillId="2" borderId="0" xfId="0" applyFont="1" applyFill="1" applyAlignment="1">
      <alignment horizontal="right"/>
    </xf>
    <xf numFmtId="0" fontId="3" fillId="2" borderId="0" xfId="0" applyFont="1" applyFill="1" applyProtection="1">
      <protection locked="0"/>
    </xf>
    <xf numFmtId="0" fontId="70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16" fontId="64" fillId="2" borderId="0" xfId="0" applyNumberFormat="1" applyFont="1" applyFill="1"/>
    <xf numFmtId="0" fontId="100" fillId="2" borderId="0" xfId="0" applyFont="1" applyFill="1" applyAlignment="1">
      <alignment horizontal="center" vertical="center"/>
    </xf>
    <xf numFmtId="0" fontId="100" fillId="2" borderId="0" xfId="0" applyFont="1" applyFill="1"/>
    <xf numFmtId="0" fontId="3" fillId="0" borderId="0" xfId="0" applyFont="1"/>
    <xf numFmtId="0" fontId="68" fillId="2" borderId="39" xfId="2" applyFont="1" applyFill="1" applyBorder="1" applyAlignment="1">
      <alignment horizontal="center" vertical="center"/>
    </xf>
    <xf numFmtId="0" fontId="19" fillId="2" borderId="31" xfId="2" applyFont="1" applyFill="1" applyBorder="1" applyAlignment="1">
      <alignment horizontal="center" vertical="center"/>
    </xf>
    <xf numFmtId="0" fontId="68" fillId="2" borderId="31" xfId="2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1" fillId="2" borderId="0" xfId="0" applyFont="1" applyFill="1" applyAlignment="1">
      <alignment vertical="center"/>
    </xf>
    <xf numFmtId="0" fontId="71" fillId="2" borderId="0" xfId="0" applyFont="1" applyFill="1"/>
    <xf numFmtId="166" fontId="82" fillId="2" borderId="0" xfId="1" applyNumberFormat="1" applyFont="1" applyFill="1"/>
    <xf numFmtId="0" fontId="97" fillId="10" borderId="1" xfId="0" applyFont="1" applyFill="1" applyBorder="1" applyAlignment="1">
      <alignment horizontal="center" vertical="center" wrapText="1"/>
    </xf>
    <xf numFmtId="0" fontId="103" fillId="10" borderId="1" xfId="0" applyFont="1" applyFill="1" applyBorder="1" applyAlignment="1">
      <alignment horizontal="center" vertical="center" wrapText="1"/>
    </xf>
    <xf numFmtId="0" fontId="104" fillId="10" borderId="1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102" fillId="2" borderId="0" xfId="0" applyFont="1" applyFill="1" applyAlignment="1">
      <alignment horizontal="center"/>
    </xf>
    <xf numFmtId="0" fontId="97" fillId="13" borderId="1" xfId="0" applyFont="1" applyFill="1" applyBorder="1" applyAlignment="1">
      <alignment horizontal="center" vertical="center" wrapText="1"/>
    </xf>
    <xf numFmtId="0" fontId="106" fillId="2" borderId="39" xfId="0" applyFont="1" applyFill="1" applyBorder="1" applyAlignment="1">
      <alignment horizontal="center" vertical="center" wrapText="1"/>
    </xf>
    <xf numFmtId="0" fontId="107" fillId="2" borderId="0" xfId="0" applyFont="1" applyFill="1"/>
    <xf numFmtId="0" fontId="108" fillId="2" borderId="0" xfId="0" applyFont="1" applyFill="1" applyAlignment="1">
      <alignment vertical="center"/>
    </xf>
    <xf numFmtId="0" fontId="97" fillId="2" borderId="42" xfId="0" applyFont="1" applyFill="1" applyBorder="1" applyAlignment="1">
      <alignment horizontal="center" vertical="center" wrapText="1"/>
    </xf>
    <xf numFmtId="0" fontId="110" fillId="0" borderId="0" xfId="0" applyFont="1"/>
    <xf numFmtId="0" fontId="110" fillId="2" borderId="0" xfId="0" applyFont="1" applyFill="1"/>
    <xf numFmtId="0" fontId="111" fillId="16" borderId="1" xfId="0" applyFont="1" applyFill="1" applyBorder="1" applyAlignment="1">
      <alignment horizontal="center" vertical="center" wrapText="1"/>
    </xf>
    <xf numFmtId="0" fontId="111" fillId="16" borderId="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left" vertical="center" wrapText="1"/>
    </xf>
    <xf numFmtId="16" fontId="43" fillId="10" borderId="1" xfId="0" applyNumberFormat="1" applyFont="1" applyFill="1" applyBorder="1" applyAlignment="1">
      <alignment horizontal="center" vertical="center" wrapText="1"/>
    </xf>
    <xf numFmtId="0" fontId="112" fillId="10" borderId="1" xfId="0" applyFont="1" applyFill="1" applyBorder="1" applyAlignment="1">
      <alignment horizontal="center" vertical="center" wrapText="1"/>
    </xf>
    <xf numFmtId="18" fontId="43" fillId="10" borderId="1" xfId="0" applyNumberFormat="1" applyFont="1" applyFill="1" applyBorder="1" applyAlignment="1">
      <alignment horizontal="center" vertical="center" wrapText="1"/>
    </xf>
    <xf numFmtId="18" fontId="104" fillId="10" borderId="1" xfId="0" applyNumberFormat="1" applyFont="1" applyFill="1" applyBorder="1" applyAlignment="1">
      <alignment horizontal="center" vertical="center" wrapText="1"/>
    </xf>
    <xf numFmtId="16" fontId="111" fillId="15" borderId="1" xfId="0" applyNumberFormat="1" applyFont="1" applyFill="1" applyBorder="1" applyAlignment="1">
      <alignment horizontal="center" vertical="center" wrapText="1"/>
    </xf>
    <xf numFmtId="16" fontId="111" fillId="15" borderId="1" xfId="0" applyNumberFormat="1" applyFont="1" applyFill="1" applyBorder="1" applyAlignment="1">
      <alignment horizontal="center" vertical="center"/>
    </xf>
    <xf numFmtId="18" fontId="43" fillId="10" borderId="1" xfId="0" applyNumberFormat="1" applyFont="1" applyFill="1" applyBorder="1" applyAlignment="1">
      <alignment horizontal="center" vertical="center"/>
    </xf>
    <xf numFmtId="0" fontId="43" fillId="18" borderId="1" xfId="0" applyFont="1" applyFill="1" applyBorder="1" applyAlignment="1">
      <alignment horizontal="center" vertical="center" wrapText="1"/>
    </xf>
    <xf numFmtId="0" fontId="43" fillId="18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 wrapText="1"/>
    </xf>
    <xf numFmtId="0" fontId="110" fillId="2" borderId="0" xfId="0" applyFont="1" applyFill="1" applyAlignment="1">
      <alignment wrapText="1"/>
    </xf>
    <xf numFmtId="0" fontId="43" fillId="10" borderId="1" xfId="0" applyFont="1" applyFill="1" applyBorder="1" applyAlignment="1">
      <alignment horizontal="center" vertical="center"/>
    </xf>
    <xf numFmtId="0" fontId="43" fillId="17" borderId="21" xfId="0" applyFont="1" applyFill="1" applyBorder="1" applyAlignment="1">
      <alignment horizontal="center" vertical="center"/>
    </xf>
    <xf numFmtId="0" fontId="43" fillId="17" borderId="22" xfId="0" applyFont="1" applyFill="1" applyBorder="1" applyAlignment="1">
      <alignment horizontal="center" vertical="center"/>
    </xf>
    <xf numFmtId="0" fontId="43" fillId="17" borderId="23" xfId="0" applyFont="1" applyFill="1" applyBorder="1" applyAlignment="1">
      <alignment horizontal="center" vertical="center"/>
    </xf>
    <xf numFmtId="0" fontId="113" fillId="13" borderId="24" xfId="0" applyFont="1" applyFill="1" applyBorder="1" applyAlignment="1">
      <alignment horizontal="center" vertical="center"/>
    </xf>
    <xf numFmtId="0" fontId="110" fillId="13" borderId="1" xfId="0" applyFont="1" applyFill="1" applyBorder="1" applyAlignment="1">
      <alignment wrapText="1"/>
    </xf>
    <xf numFmtId="0" fontId="114" fillId="22" borderId="24" xfId="0" applyFont="1" applyFill="1" applyBorder="1" applyAlignment="1">
      <alignment horizontal="center" vertical="center" wrapText="1"/>
    </xf>
    <xf numFmtId="0" fontId="110" fillId="19" borderId="1" xfId="0" applyFont="1" applyFill="1" applyBorder="1" applyAlignment="1">
      <alignment wrapText="1"/>
    </xf>
    <xf numFmtId="0" fontId="43" fillId="3" borderId="41" xfId="0" applyFont="1" applyFill="1" applyBorder="1" applyAlignment="1">
      <alignment horizontal="center" vertical="center"/>
    </xf>
    <xf numFmtId="0" fontId="113" fillId="23" borderId="24" xfId="0" applyFont="1" applyFill="1" applyBorder="1" applyAlignment="1">
      <alignment horizontal="center" vertical="center" wrapText="1"/>
    </xf>
    <xf numFmtId="0" fontId="110" fillId="4" borderId="1" xfId="0" applyFont="1" applyFill="1" applyBorder="1"/>
    <xf numFmtId="0" fontId="113" fillId="20" borderId="24" xfId="0" applyFont="1" applyFill="1" applyBorder="1" applyAlignment="1">
      <alignment horizontal="center" vertical="center" wrapText="1"/>
    </xf>
    <xf numFmtId="0" fontId="110" fillId="20" borderId="1" xfId="0" applyFont="1" applyFill="1" applyBorder="1"/>
    <xf numFmtId="0" fontId="10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84" fillId="2" borderId="0" xfId="0" applyFont="1" applyFill="1" applyAlignment="1">
      <alignment horizontal="center" wrapText="1"/>
    </xf>
    <xf numFmtId="0" fontId="84" fillId="2" borderId="0" xfId="0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165" fontId="20" fillId="3" borderId="0" xfId="0" applyNumberFormat="1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0" xfId="0" applyFont="1" applyFill="1" applyBorder="1" applyAlignment="1" applyProtection="1">
      <alignment horizontal="center" vertical="center"/>
      <protection locked="0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" fontId="2" fillId="4" borderId="0" xfId="0" applyNumberFormat="1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center" vertical="center" wrapText="1"/>
    </xf>
    <xf numFmtId="165" fontId="20" fillId="4" borderId="0" xfId="0" applyNumberFormat="1" applyFont="1" applyFill="1" applyAlignment="1">
      <alignment horizontal="center" vertical="center"/>
    </xf>
    <xf numFmtId="16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/>
    </xf>
    <xf numFmtId="0" fontId="2" fillId="8" borderId="10" xfId="0" applyFont="1" applyFill="1" applyBorder="1" applyAlignment="1" applyProtection="1">
      <alignment horizontal="center" vertical="center" wrapText="1"/>
      <protection locked="0"/>
    </xf>
    <xf numFmtId="0" fontId="2" fillId="8" borderId="12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64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" fontId="13" fillId="2" borderId="16" xfId="0" applyNumberFormat="1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9" fillId="5" borderId="10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22" fillId="2" borderId="10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71" fillId="2" borderId="10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66" fillId="0" borderId="0" xfId="0" applyFont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16" fontId="2" fillId="3" borderId="0" xfId="0" applyNumberFormat="1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center" wrapText="1"/>
    </xf>
    <xf numFmtId="0" fontId="3" fillId="6" borderId="20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71" fillId="2" borderId="10" xfId="0" applyFont="1" applyFill="1" applyBorder="1" applyAlignment="1">
      <alignment horizontal="center" vertical="center"/>
    </xf>
    <xf numFmtId="0" fontId="71" fillId="2" borderId="12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0" fontId="54" fillId="2" borderId="0" xfId="0" applyFont="1" applyFill="1" applyAlignment="1">
      <alignment horizontal="right"/>
    </xf>
    <xf numFmtId="0" fontId="98" fillId="2" borderId="0" xfId="0" applyFont="1" applyFill="1" applyAlignment="1">
      <alignment horizontal="center" vertical="center"/>
    </xf>
    <xf numFmtId="0" fontId="98" fillId="2" borderId="6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 applyProtection="1">
      <alignment horizontal="center"/>
      <protection locked="0"/>
    </xf>
    <xf numFmtId="0" fontId="96" fillId="2" borderId="43" xfId="0" applyFont="1" applyFill="1" applyBorder="1" applyAlignment="1">
      <alignment horizontal="center"/>
    </xf>
    <xf numFmtId="0" fontId="43" fillId="17" borderId="36" xfId="0" applyFont="1" applyFill="1" applyBorder="1" applyAlignment="1">
      <alignment horizontal="center" vertical="center" wrapText="1"/>
    </xf>
    <xf numFmtId="0" fontId="43" fillId="17" borderId="32" xfId="0" applyFont="1" applyFill="1" applyBorder="1" applyAlignment="1">
      <alignment horizontal="center" vertical="center" wrapText="1"/>
    </xf>
    <xf numFmtId="0" fontId="43" fillId="17" borderId="33" xfId="0" applyFont="1" applyFill="1" applyBorder="1" applyAlignment="1">
      <alignment horizontal="center" vertical="center" wrapText="1"/>
    </xf>
    <xf numFmtId="0" fontId="43" fillId="17" borderId="34" xfId="0" applyFont="1" applyFill="1" applyBorder="1" applyAlignment="1">
      <alignment horizontal="center" vertical="center" wrapText="1"/>
    </xf>
    <xf numFmtId="0" fontId="82" fillId="3" borderId="41" xfId="0" applyFont="1" applyFill="1" applyBorder="1" applyAlignment="1">
      <alignment horizontal="center" vertical="center"/>
    </xf>
    <xf numFmtId="0" fontId="115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109" fillId="21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43" fillId="14" borderId="1" xfId="0" applyFont="1" applyFill="1" applyBorder="1" applyAlignment="1">
      <alignment horizontal="center" vertical="center"/>
    </xf>
    <xf numFmtId="0" fontId="43" fillId="13" borderId="32" xfId="0" applyFont="1" applyFill="1" applyBorder="1" applyAlignment="1">
      <alignment horizontal="center" vertical="center" wrapText="1"/>
    </xf>
    <xf numFmtId="0" fontId="43" fillId="13" borderId="33" xfId="0" applyFont="1" applyFill="1" applyBorder="1" applyAlignment="1">
      <alignment horizontal="center" vertical="center" wrapText="1"/>
    </xf>
    <xf numFmtId="0" fontId="43" fillId="13" borderId="34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/>
    </xf>
    <xf numFmtId="0" fontId="82" fillId="3" borderId="1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26" fillId="9" borderId="0" xfId="0" applyFont="1" applyFill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26" fillId="9" borderId="7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center" vertical="center"/>
    </xf>
    <xf numFmtId="0" fontId="15" fillId="2" borderId="0" xfId="2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73" fillId="2" borderId="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5" fillId="4" borderId="0" xfId="0" applyFont="1" applyFill="1" applyAlignment="1">
      <alignment horizontal="center" vertical="center" wrapText="1"/>
    </xf>
    <xf numFmtId="0" fontId="52" fillId="2" borderId="21" xfId="0" applyFont="1" applyFill="1" applyBorder="1" applyAlignment="1">
      <alignment horizontal="center" vertical="center"/>
    </xf>
    <xf numFmtId="0" fontId="52" fillId="2" borderId="22" xfId="0" applyFont="1" applyFill="1" applyBorder="1" applyAlignment="1">
      <alignment horizontal="center" vertical="center"/>
    </xf>
    <xf numFmtId="0" fontId="52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5" fillId="11" borderId="0" xfId="0" applyFont="1" applyFill="1" applyAlignment="1">
      <alignment horizontal="center" vertical="center" wrapText="1"/>
    </xf>
    <xf numFmtId="0" fontId="45" fillId="4" borderId="0" xfId="0" applyFont="1" applyFill="1" applyAlignment="1">
      <alignment horizontal="center" vertical="center"/>
    </xf>
    <xf numFmtId="0" fontId="72" fillId="2" borderId="21" xfId="0" applyFont="1" applyFill="1" applyBorder="1" applyAlignment="1">
      <alignment horizontal="center" vertical="center"/>
    </xf>
    <xf numFmtId="0" fontId="72" fillId="2" borderId="22" xfId="0" applyFont="1" applyFill="1" applyBorder="1" applyAlignment="1">
      <alignment horizontal="center" vertical="center"/>
    </xf>
    <xf numFmtId="0" fontId="72" fillId="2" borderId="23" xfId="0" applyFont="1" applyFill="1" applyBorder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74" fillId="2" borderId="6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77" fillId="2" borderId="21" xfId="0" applyFont="1" applyFill="1" applyBorder="1" applyAlignment="1">
      <alignment horizontal="center" vertical="center"/>
    </xf>
    <xf numFmtId="0" fontId="77" fillId="2" borderId="22" xfId="0" applyFont="1" applyFill="1" applyBorder="1" applyAlignment="1">
      <alignment horizontal="center" vertical="center"/>
    </xf>
    <xf numFmtId="0" fontId="77" fillId="2" borderId="23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76" fillId="2" borderId="0" xfId="0" applyFont="1" applyFill="1" applyAlignment="1">
      <alignment horizontal="center" vertical="center"/>
    </xf>
    <xf numFmtId="0" fontId="76" fillId="2" borderId="6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/>
    </xf>
    <xf numFmtId="0" fontId="53" fillId="2" borderId="22" xfId="0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0" fontId="75" fillId="2" borderId="6" xfId="0" applyFont="1" applyFill="1" applyBorder="1" applyAlignment="1">
      <alignment horizontal="center" vertical="center"/>
    </xf>
    <xf numFmtId="0" fontId="70" fillId="7" borderId="3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49" fillId="2" borderId="6" xfId="0" applyFont="1" applyFill="1" applyBorder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0" fontId="69" fillId="2" borderId="6" xfId="0" applyFont="1" applyFill="1" applyBorder="1" applyAlignment="1">
      <alignment horizontal="center" vertical="center"/>
    </xf>
    <xf numFmtId="0" fontId="71" fillId="0" borderId="37" xfId="0" applyFont="1" applyBorder="1" applyAlignment="1">
      <alignment horizontal="center"/>
    </xf>
    <xf numFmtId="0" fontId="71" fillId="0" borderId="36" xfId="0" applyFont="1" applyBorder="1" applyAlignment="1">
      <alignment horizontal="center"/>
    </xf>
    <xf numFmtId="0" fontId="71" fillId="0" borderId="38" xfId="0" applyFont="1" applyBorder="1" applyAlignment="1">
      <alignment horizontal="center"/>
    </xf>
    <xf numFmtId="0" fontId="79" fillId="0" borderId="32" xfId="0" applyFont="1" applyBorder="1" applyAlignment="1">
      <alignment horizontal="center"/>
    </xf>
    <xf numFmtId="0" fontId="79" fillId="0" borderId="33" xfId="0" applyFont="1" applyBorder="1" applyAlignment="1">
      <alignment horizontal="center"/>
    </xf>
    <xf numFmtId="0" fontId="79" fillId="0" borderId="34" xfId="0" applyFont="1" applyBorder="1" applyAlignment="1">
      <alignment horizontal="center"/>
    </xf>
    <xf numFmtId="0" fontId="45" fillId="12" borderId="10" xfId="0" applyFont="1" applyFill="1" applyBorder="1" applyAlignment="1" applyProtection="1">
      <alignment horizontal="center" vertical="center"/>
      <protection locked="0"/>
    </xf>
    <xf numFmtId="0" fontId="45" fillId="12" borderId="12" xfId="0" applyFont="1" applyFill="1" applyBorder="1" applyAlignment="1" applyProtection="1">
      <alignment horizontal="center" vertical="center"/>
      <protection locked="0"/>
    </xf>
    <xf numFmtId="0" fontId="40" fillId="6" borderId="0" xfId="0" applyFont="1" applyFill="1" applyAlignment="1">
      <alignment horizontal="center"/>
    </xf>
    <xf numFmtId="0" fontId="45" fillId="10" borderId="0" xfId="0" applyFont="1" applyFill="1" applyAlignment="1">
      <alignment horizontal="center" vertical="center" wrapText="1"/>
    </xf>
    <xf numFmtId="0" fontId="46" fillId="6" borderId="11" xfId="0" applyFont="1" applyFill="1" applyBorder="1" applyAlignment="1" applyProtection="1">
      <alignment horizontal="center" vertical="center"/>
      <protection locked="0"/>
    </xf>
    <xf numFmtId="0" fontId="45" fillId="5" borderId="0" xfId="0" applyFont="1" applyFill="1" applyAlignment="1">
      <alignment horizontal="center" vertical="center" wrapText="1"/>
    </xf>
    <xf numFmtId="16" fontId="44" fillId="6" borderId="11" xfId="0" applyNumberFormat="1" applyFont="1" applyFill="1" applyBorder="1" applyAlignment="1" applyProtection="1">
      <alignment horizontal="center" vertical="center"/>
      <protection locked="0"/>
    </xf>
    <xf numFmtId="16" fontId="44" fillId="6" borderId="0" xfId="0" applyNumberFormat="1" applyFont="1" applyFill="1" applyAlignment="1" applyProtection="1">
      <alignment horizontal="center" vertical="center"/>
      <protection locked="0"/>
    </xf>
    <xf numFmtId="0" fontId="40" fillId="10" borderId="0" xfId="0" applyFont="1" applyFill="1" applyAlignment="1">
      <alignment horizontal="center"/>
    </xf>
    <xf numFmtId="0" fontId="40" fillId="6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4" fillId="12" borderId="17" xfId="0" applyFont="1" applyFill="1" applyBorder="1" applyAlignment="1">
      <alignment horizontal="center" vertical="center" wrapText="1"/>
    </xf>
    <xf numFmtId="0" fontId="4" fillId="12" borderId="19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16" fontId="44" fillId="6" borderId="20" xfId="0" applyNumberFormat="1" applyFont="1" applyFill="1" applyBorder="1" applyAlignment="1" applyProtection="1">
      <alignment horizontal="center" vertical="center"/>
      <protection locked="0"/>
    </xf>
    <xf numFmtId="165" fontId="44" fillId="6" borderId="0" xfId="0" applyNumberFormat="1" applyFont="1" applyFill="1" applyAlignment="1" applyProtection="1">
      <alignment horizontal="center" vertical="center"/>
      <protection locked="0"/>
    </xf>
    <xf numFmtId="0" fontId="45" fillId="6" borderId="0" xfId="0" applyFont="1" applyFill="1" applyAlignment="1">
      <alignment horizontal="center" vertical="center" wrapText="1"/>
    </xf>
    <xf numFmtId="0" fontId="40" fillId="6" borderId="11" xfId="0" applyFont="1" applyFill="1" applyBorder="1" applyAlignment="1">
      <alignment horizontal="center" vertical="center"/>
    </xf>
    <xf numFmtId="0" fontId="37" fillId="12" borderId="0" xfId="0" applyFont="1" applyFill="1" applyAlignment="1">
      <alignment horizontal="center" vertical="center"/>
    </xf>
    <xf numFmtId="0" fontId="45" fillId="6" borderId="0" xfId="0" applyFont="1" applyFill="1" applyAlignment="1">
      <alignment horizontal="left"/>
    </xf>
    <xf numFmtId="0" fontId="8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93" fillId="2" borderId="0" xfId="0" applyFont="1" applyFill="1" applyAlignment="1">
      <alignment horizontal="center" vertical="center"/>
    </xf>
    <xf numFmtId="0" fontId="94" fillId="2" borderId="0" xfId="0" applyFont="1" applyFill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91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423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CC"/>
      <color rgb="FF6F6F6F"/>
      <color rgb="FF4D4D4D"/>
      <color rgb="FFFF9900"/>
      <color rgb="FF5F5F5F"/>
      <color rgb="FFCCCC00"/>
      <color rgb="FF006600"/>
      <color rgb="FFFDFEDA"/>
      <color rgb="FFFFFFFF"/>
      <color rgb="FFF9F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png"/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3406589</xdr:colOff>
      <xdr:row>1</xdr:row>
      <xdr:rowOff>29742</xdr:rowOff>
    </xdr:from>
    <xdr:to>
      <xdr:col>12</xdr:col>
      <xdr:colOff>4139</xdr:colOff>
      <xdr:row>7</xdr:row>
      <xdr:rowOff>445720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13231907" y="603483"/>
          <a:ext cx="2720444" cy="3248825"/>
        </a:xfrm>
        <a:prstGeom prst="rect">
          <a:avLst/>
        </a:prstGeom>
      </xdr:spPr>
    </xdr:pic>
    <xdr:clientData/>
  </xdr:twoCellAnchor>
  <xdr:twoCellAnchor editAs="oneCell">
    <xdr:from>
      <xdr:col>3</xdr:col>
      <xdr:colOff>17931</xdr:colOff>
      <xdr:row>0</xdr:row>
      <xdr:rowOff>0</xdr:rowOff>
    </xdr:from>
    <xdr:to>
      <xdr:col>4</xdr:col>
      <xdr:colOff>1308848</xdr:colOff>
      <xdr:row>4</xdr:row>
      <xdr:rowOff>136684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C2BF4ACE-C7E6-443D-A0BA-4998C5BFD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981202" y="0"/>
          <a:ext cx="1586752" cy="1759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21180</xdr:colOff>
      <xdr:row>15</xdr:row>
      <xdr:rowOff>93160</xdr:rowOff>
    </xdr:from>
    <xdr:to>
      <xdr:col>23</xdr:col>
      <xdr:colOff>21177</xdr:colOff>
      <xdr:row>19</xdr:row>
      <xdr:rowOff>91043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2713" y="3945493"/>
          <a:ext cx="4682064" cy="93768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8138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137599</xdr:colOff>
      <xdr:row>18</xdr:row>
      <xdr:rowOff>37</xdr:rowOff>
    </xdr:from>
    <xdr:to>
      <xdr:col>22</xdr:col>
      <xdr:colOff>349262</xdr:colOff>
      <xdr:row>22</xdr:row>
      <xdr:rowOff>74120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3682" y="4243954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92805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770" y="6149396"/>
          <a:ext cx="4678677" cy="930487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216471</xdr:colOff>
      <xdr:row>0</xdr:row>
      <xdr:rowOff>41563</xdr:rowOff>
    </xdr:from>
    <xdr:to>
      <xdr:col>1</xdr:col>
      <xdr:colOff>1386738</xdr:colOff>
      <xdr:row>4</xdr:row>
      <xdr:rowOff>193964</xdr:rowOff>
    </xdr:to>
    <xdr:pic>
      <xdr:nvPicPr>
        <xdr:cNvPr id="2" name="2 Imagen" descr="Un dibujo de un personaje animado&#10;&#10;Descripción generada automáticamente con confianza baja">
          <a:extLst>
            <a:ext uri="{FF2B5EF4-FFF2-40B4-BE49-F238E27FC236}">
              <a16:creationId xmlns:a16="http://schemas.microsoft.com/office/drawing/2014/main" id="{F25B11C9-8C06-4EBB-96A0-54AB69F36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16471" y="41563"/>
          <a:ext cx="2069427" cy="2293621"/>
        </a:xfrm>
        <a:prstGeom prst="rect">
          <a:avLst/>
        </a:prstGeom>
      </xdr:spPr>
    </xdr:pic>
    <xdr:clientData/>
  </xdr:twoCellAnchor>
  <xdr:twoCellAnchor editAs="oneCell">
    <xdr:from>
      <xdr:col>7</xdr:col>
      <xdr:colOff>1454729</xdr:colOff>
      <xdr:row>0</xdr:row>
      <xdr:rowOff>0</xdr:rowOff>
    </xdr:from>
    <xdr:to>
      <xdr:col>10</xdr:col>
      <xdr:colOff>166254</xdr:colOff>
      <xdr:row>5</xdr:row>
      <xdr:rowOff>94368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A52427BA-DA0D-466D-B5DC-7B34D76EA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14622089" y="0"/>
          <a:ext cx="2346265" cy="256324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23750</xdr:colOff>
      <xdr:row>5</xdr:row>
      <xdr:rowOff>15834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97B6C4-5727-4611-BF85-6FEF47B0B6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524"/>
        <a:stretch/>
      </xdr:blipFill>
      <xdr:spPr>
        <a:xfrm>
          <a:off x="17373600" y="0"/>
          <a:ext cx="8108570" cy="2484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14</xdr:row>
      <xdr:rowOff>85726</xdr:rowOff>
    </xdr:from>
    <xdr:to>
      <xdr:col>14</xdr:col>
      <xdr:colOff>180975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%20MALAVER/Dropbox/campeonato%202015/CAMPEONATO%20NACIONAL/TORNEOS%20NACIONALES/Nueva%20carpeta/Nacional%202016/NOVIEMBRE%202021%20FEME/FIXTURE%20FEME/4%20EQUIPOS%201%20GRUPO%20SOLO%20I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%20MALAVER/Dropbox/campeonato%202015/CAMPEONATO%20NACIONAL/TORNEOS%20NACIONALES/Nueva%20carpeta/Nacional%202016/AGOSTO%202021%20GRANDES/FIXTURE%20TORNEO%20AGOSTO%202021/2012%202013%20FIXT%20AGO%207E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INFANTIL"/>
      <sheetName val="GRUPO A"/>
      <sheetName val="GRUPO B"/>
      <sheetName val="CUARTOS DE FINAL."/>
      <sheetName val="DEFINICION"/>
      <sheetName val="FINAL"/>
      <sheetName val="IMPRIMIR"/>
      <sheetName val="IMPRIMIR 2"/>
      <sheetName val="IMPRIMIR 3"/>
      <sheetName val="IMPRIMIR 3 (2)"/>
      <sheetName val="CUARTOS DE FINAL"/>
      <sheetName val="IMPRIMIR 4"/>
      <sheetName val="IMPRIMIR 5"/>
      <sheetName val="Hoja1"/>
      <sheetName val="SOLO IDA"/>
      <sheetName val="IMPRIMIR HOJA 1"/>
      <sheetName val="Hoja2 (2)"/>
      <sheetName val="Hoja2 (3)"/>
      <sheetName val="Hoja2 (4)"/>
      <sheetName val="IMPRIMIR HOJA 1 (2)"/>
      <sheetName val="Hoja1 (2)"/>
    </sheetNames>
    <sheetDataSet>
      <sheetData sheetId="0">
        <row r="1">
          <cell r="C1" t="str">
            <v xml:space="preserve">XVCampeonato Nacional de Fútbol </v>
          </cell>
        </row>
        <row r="3">
          <cell r="C3" t="str">
            <v>JUVENIL</v>
          </cell>
        </row>
        <row r="4">
          <cell r="C4" t="str">
            <v>2002 2003</v>
          </cell>
        </row>
        <row r="6">
          <cell r="D6" t="str">
            <v>GRUPO A</v>
          </cell>
        </row>
        <row r="7">
          <cell r="D7" t="str">
            <v>EMPRENDER F. C.</v>
          </cell>
        </row>
        <row r="8">
          <cell r="D8" t="str">
            <v>LA VILLA F. C.</v>
          </cell>
        </row>
        <row r="9">
          <cell r="D9" t="str">
            <v>CLUB ANGELES</v>
          </cell>
        </row>
        <row r="10">
          <cell r="D10" t="str">
            <v>CLUB DEPORTIVO LIBERTAD</v>
          </cell>
        </row>
      </sheetData>
      <sheetData sheetId="1"/>
      <sheetData sheetId="2">
        <row r="10">
          <cell r="Z10">
            <v>4</v>
          </cell>
          <cell r="AA10" t="str">
            <v>CANUTO F.C.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0.1</v>
          </cell>
          <cell r="AK10">
            <v>0.1</v>
          </cell>
        </row>
        <row r="12">
          <cell r="Z12">
            <v>3</v>
          </cell>
          <cell r="AA12" t="str">
            <v>HUITACA FUTBOL CLUB CHIA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0.2</v>
          </cell>
          <cell r="AK12">
            <v>0.2</v>
          </cell>
        </row>
        <row r="14">
          <cell r="Z14">
            <v>2</v>
          </cell>
          <cell r="AA14" t="str">
            <v>CLUB PROMOTOR DEPORTIVO SCORPION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0.3</v>
          </cell>
          <cell r="AK14">
            <v>0</v>
          </cell>
        </row>
        <row r="16">
          <cell r="Z16">
            <v>1</v>
          </cell>
          <cell r="AA16" t="e">
            <v>#REF!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0.4</v>
          </cell>
          <cell r="AK1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A9">
            <v>44526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PRE BABY"/>
      <sheetName val="GRUPO A"/>
      <sheetName val="Hoja2"/>
      <sheetName val="DEFINICION"/>
      <sheetName val="FINAL"/>
      <sheetName val="IMPRIMIR"/>
      <sheetName val="IMPRIMIR 2"/>
      <sheetName val="IMPRIMIR 3"/>
      <sheetName val="IMPRIMIR 4"/>
      <sheetName val="IMPRIMIR 5"/>
      <sheetName val="IMPRIMIR 6"/>
      <sheetName val="IMPRIMIR 7"/>
      <sheetName val="Hoja1"/>
    </sheetNames>
    <sheetDataSet>
      <sheetData sheetId="0" refreshError="1"/>
      <sheetData sheetId="1" refreshError="1">
        <row r="27">
          <cell r="G27">
            <v>1</v>
          </cell>
        </row>
        <row r="53">
          <cell r="G53"/>
          <cell r="I53"/>
        </row>
        <row r="56">
          <cell r="G56"/>
          <cell r="I56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occermelgar@outlook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AB80"/>
  <sheetViews>
    <sheetView tabSelected="1" zoomScale="70" zoomScaleNormal="70" workbookViewId="0">
      <selection activeCell="G10" sqref="G10"/>
    </sheetView>
  </sheetViews>
  <sheetFormatPr baseColWidth="10" defaultColWidth="11.44140625" defaultRowHeight="14.4" x14ac:dyDescent="0.3"/>
  <cols>
    <col min="1" max="1" width="3.33203125" style="3" customWidth="1"/>
    <col min="2" max="2" width="12.88671875" style="3" customWidth="1"/>
    <col min="3" max="3" width="12.33203125" style="3" customWidth="1"/>
    <col min="4" max="4" width="4.33203125" style="3" customWidth="1"/>
    <col min="5" max="5" width="50.77734375" style="3" customWidth="1"/>
    <col min="6" max="6" width="4.44140625" style="3" customWidth="1"/>
    <col min="7" max="7" width="50.77734375" style="3" customWidth="1"/>
    <col min="8" max="8" width="4.44140625" style="3" customWidth="1"/>
    <col min="9" max="9" width="50.77734375" style="3" customWidth="1"/>
    <col min="10" max="10" width="4.33203125" style="3" customWidth="1"/>
    <col min="11" max="11" width="29.5546875" style="3" customWidth="1"/>
    <col min="12" max="12" width="4.6640625" style="3" customWidth="1"/>
    <col min="13" max="13" width="28.5546875" style="3" customWidth="1"/>
    <col min="14" max="14" width="12.44140625" style="3" bestFit="1" customWidth="1"/>
    <col min="15" max="15" width="15.6640625" style="3" customWidth="1"/>
    <col min="16" max="16" width="7.109375" style="3" customWidth="1"/>
    <col min="17" max="17" width="3.33203125" style="3" bestFit="1" customWidth="1"/>
    <col min="18" max="18" width="7.109375" style="3" customWidth="1"/>
    <col min="19" max="19" width="15.6640625" style="3" customWidth="1"/>
    <col min="20" max="20" width="13.6640625" style="3" customWidth="1"/>
    <col min="21" max="21" width="7.88671875" style="3" customWidth="1"/>
    <col min="22" max="22" width="8.6640625" style="3" customWidth="1"/>
    <col min="23" max="24" width="12.88671875" style="3" customWidth="1"/>
    <col min="25" max="25" width="17.88671875" style="3" bestFit="1" customWidth="1"/>
    <col min="26" max="26" width="3.33203125" style="3" bestFit="1" customWidth="1"/>
    <col min="27" max="27" width="17.88671875" style="3" customWidth="1"/>
    <col min="28" max="16384" width="11.44140625" style="3"/>
  </cols>
  <sheetData>
    <row r="1" spans="2:28" ht="45" customHeight="1" x14ac:dyDescent="0.3">
      <c r="B1" s="138"/>
      <c r="C1" s="138"/>
      <c r="D1" s="229" t="s">
        <v>132</v>
      </c>
      <c r="E1" s="229"/>
      <c r="F1" s="229"/>
      <c r="G1" s="229"/>
      <c r="H1" s="229"/>
      <c r="I1" s="229"/>
      <c r="J1" s="229"/>
      <c r="K1" s="229"/>
      <c r="L1" s="229"/>
      <c r="N1" s="46"/>
      <c r="O1" s="46"/>
    </row>
    <row r="2" spans="2:28" ht="30" customHeight="1" x14ac:dyDescent="0.3">
      <c r="B2" s="139"/>
      <c r="C2" s="139"/>
      <c r="D2" s="230" t="s">
        <v>97</v>
      </c>
      <c r="E2" s="230"/>
      <c r="F2" s="230"/>
      <c r="G2" s="230"/>
      <c r="H2" s="230"/>
      <c r="I2" s="230"/>
      <c r="J2" s="230"/>
      <c r="K2" s="230"/>
      <c r="L2" s="230"/>
      <c r="N2" s="46"/>
      <c r="O2" s="46"/>
    </row>
    <row r="3" spans="2:28" ht="30" customHeight="1" x14ac:dyDescent="0.7">
      <c r="B3" s="149"/>
      <c r="C3" s="149"/>
      <c r="D3" s="231" t="s">
        <v>133</v>
      </c>
      <c r="E3" s="232"/>
      <c r="F3" s="232"/>
      <c r="G3" s="232"/>
      <c r="H3" s="232"/>
      <c r="I3" s="232"/>
      <c r="J3" s="232"/>
      <c r="K3" s="232"/>
      <c r="L3" s="232"/>
      <c r="N3" s="46"/>
      <c r="O3" s="46"/>
    </row>
    <row r="4" spans="2:28" ht="21.75" customHeight="1" x14ac:dyDescent="0.45">
      <c r="B4" s="150"/>
      <c r="C4" s="150"/>
      <c r="D4" s="233" t="s">
        <v>134</v>
      </c>
      <c r="E4" s="233"/>
      <c r="F4" s="233"/>
      <c r="G4" s="233"/>
      <c r="H4" s="233"/>
      <c r="I4" s="233"/>
      <c r="J4" s="233"/>
      <c r="K4" s="233"/>
      <c r="L4" s="233"/>
      <c r="M4" s="46"/>
      <c r="N4" s="46"/>
      <c r="O4" s="46"/>
    </row>
    <row r="5" spans="2:28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U5" s="2"/>
    </row>
    <row r="6" spans="2:28" ht="30" customHeight="1" thickBot="1" x14ac:dyDescent="0.75">
      <c r="B6" s="2"/>
      <c r="C6"/>
      <c r="D6" s="4"/>
      <c r="E6" s="183" t="s">
        <v>0</v>
      </c>
      <c r="F6" s="181"/>
      <c r="G6" s="184" t="s">
        <v>44</v>
      </c>
      <c r="H6" s="136"/>
      <c r="I6" s="182" t="s">
        <v>94</v>
      </c>
      <c r="M6" s="79"/>
      <c r="U6" s="2"/>
    </row>
    <row r="7" spans="2:28" ht="97.2" customHeight="1" x14ac:dyDescent="0.35">
      <c r="B7" s="2"/>
      <c r="C7" s="1"/>
      <c r="D7" s="140"/>
      <c r="E7" s="198" t="s">
        <v>146</v>
      </c>
      <c r="F7" s="195"/>
      <c r="G7" s="198" t="s">
        <v>142</v>
      </c>
      <c r="H7" s="195"/>
      <c r="I7" s="198" t="s">
        <v>139</v>
      </c>
      <c r="U7" s="2"/>
    </row>
    <row r="8" spans="2:28" ht="97.2" customHeight="1" x14ac:dyDescent="0.35">
      <c r="B8" s="2"/>
      <c r="C8" s="1"/>
      <c r="D8" s="140"/>
      <c r="E8" s="198" t="s">
        <v>138</v>
      </c>
      <c r="F8" s="195"/>
      <c r="G8" s="198" t="s">
        <v>137</v>
      </c>
      <c r="H8" s="195"/>
      <c r="I8" s="198" t="s">
        <v>143</v>
      </c>
      <c r="M8" s="47"/>
      <c r="N8" s="2"/>
      <c r="U8" s="2"/>
    </row>
    <row r="9" spans="2:28" ht="97.2" customHeight="1" x14ac:dyDescent="0.35">
      <c r="B9" s="2"/>
      <c r="C9" s="1"/>
      <c r="D9" s="140"/>
      <c r="E9" s="198" t="s">
        <v>135</v>
      </c>
      <c r="F9" s="195"/>
      <c r="G9" s="198" t="s">
        <v>136</v>
      </c>
      <c r="H9" s="195"/>
      <c r="I9" s="198" t="s">
        <v>140</v>
      </c>
      <c r="K9" s="186">
        <v>2024</v>
      </c>
      <c r="N9" s="2"/>
      <c r="U9" s="2"/>
    </row>
    <row r="10" spans="2:28" ht="97.2" customHeight="1" x14ac:dyDescent="0.65">
      <c r="B10" s="2"/>
      <c r="C10" s="1"/>
      <c r="D10" s="140"/>
      <c r="E10" s="196"/>
      <c r="F10" s="196"/>
      <c r="G10" s="196"/>
      <c r="H10" s="197"/>
      <c r="I10" s="198" t="s">
        <v>141</v>
      </c>
      <c r="U10" s="2"/>
      <c r="W10" s="2"/>
      <c r="X10" s="2"/>
    </row>
    <row r="11" spans="2:28" ht="16.2" customHeight="1" x14ac:dyDescent="0.35">
      <c r="B11" s="2"/>
      <c r="C11" s="1"/>
      <c r="D11" s="140"/>
      <c r="E11" s="151"/>
      <c r="F11" s="151"/>
      <c r="G11" s="151"/>
      <c r="H11" s="151"/>
      <c r="L11" s="2"/>
      <c r="N11" s="2"/>
      <c r="O11" s="1"/>
      <c r="P11" s="1"/>
      <c r="U11" s="2"/>
      <c r="V11" s="2"/>
      <c r="W11" s="2"/>
      <c r="X11" s="2"/>
    </row>
    <row r="12" spans="2:28" ht="6" customHeight="1" x14ac:dyDescent="0.35">
      <c r="C12" s="1"/>
      <c r="D12" s="1"/>
      <c r="I12" s="1"/>
      <c r="L12" s="2"/>
      <c r="M12" s="2"/>
      <c r="N12" s="2"/>
      <c r="O12" s="1"/>
      <c r="P12" s="1"/>
      <c r="U12" s="2"/>
      <c r="V12" s="2"/>
      <c r="W12" s="2"/>
      <c r="X12" s="2"/>
    </row>
    <row r="13" spans="2:28" ht="66.75" customHeight="1" x14ac:dyDescent="0.35">
      <c r="C13" s="1"/>
      <c r="N13" s="2"/>
      <c r="V13" s="2"/>
      <c r="W13" s="2"/>
      <c r="X13" s="2"/>
    </row>
    <row r="14" spans="2:28" x14ac:dyDescent="0.3">
      <c r="O14" s="1"/>
      <c r="P14" s="1"/>
      <c r="Q14" s="1"/>
      <c r="R14" s="1"/>
      <c r="S14" s="1"/>
      <c r="T14" s="1"/>
      <c r="U14" s="1"/>
      <c r="V14" s="6"/>
      <c r="W14" s="6"/>
      <c r="X14" s="6"/>
      <c r="Y14" s="1"/>
      <c r="Z14" s="1"/>
      <c r="AA14" s="35"/>
      <c r="AB14" s="1"/>
    </row>
    <row r="15" spans="2:28" x14ac:dyDescent="0.3">
      <c r="U15" s="1"/>
      <c r="V15" s="6"/>
      <c r="W15" s="6"/>
      <c r="X15" s="6"/>
    </row>
    <row r="16" spans="2:28" x14ac:dyDescent="0.3">
      <c r="U16" s="1"/>
      <c r="V16" s="6"/>
      <c r="W16" s="6"/>
      <c r="X16" s="6"/>
      <c r="Y16" s="1"/>
      <c r="Z16" s="1"/>
      <c r="AA16" s="35"/>
      <c r="AB16" s="1"/>
    </row>
    <row r="17" spans="2:28" x14ac:dyDescent="0.3">
      <c r="B17" s="6"/>
      <c r="C17" s="1"/>
      <c r="D17" s="1"/>
      <c r="E17" s="1"/>
      <c r="F17" s="1"/>
      <c r="G17" s="1"/>
      <c r="H17" s="1"/>
      <c r="I17" s="1"/>
      <c r="J17" s="1"/>
      <c r="K17" s="1"/>
      <c r="O17" s="1"/>
      <c r="P17" s="1"/>
      <c r="Q17" s="1"/>
      <c r="R17" s="1"/>
      <c r="S17" s="1"/>
      <c r="T17" s="1"/>
      <c r="U17" s="1"/>
      <c r="V17" s="6"/>
      <c r="W17" s="6"/>
      <c r="X17" s="6"/>
    </row>
    <row r="18" spans="2:28" x14ac:dyDescent="0.3">
      <c r="U18" s="1"/>
    </row>
    <row r="19" spans="2:28" x14ac:dyDescent="0.3">
      <c r="U19" s="1"/>
    </row>
    <row r="20" spans="2:28" x14ac:dyDescent="0.3">
      <c r="B20" s="6"/>
      <c r="C20" s="1"/>
      <c r="D20" s="1"/>
      <c r="E20" s="1"/>
      <c r="F20" s="1"/>
      <c r="G20" s="1"/>
      <c r="H20" s="1"/>
      <c r="I20" s="1"/>
      <c r="J20" s="1"/>
      <c r="O20" s="1"/>
      <c r="P20" s="1"/>
      <c r="Q20" s="1"/>
      <c r="R20" s="1"/>
      <c r="S20" s="1"/>
      <c r="U20" s="1"/>
    </row>
    <row r="21" spans="2:28" ht="18" x14ac:dyDescent="0.35">
      <c r="U21" s="1"/>
      <c r="V21" s="2"/>
    </row>
    <row r="22" spans="2:28" x14ac:dyDescent="0.3">
      <c r="U22" s="1"/>
      <c r="W22" s="6"/>
      <c r="X22" s="6"/>
      <c r="AB22" s="1"/>
    </row>
    <row r="23" spans="2:28" x14ac:dyDescent="0.3">
      <c r="B23" s="6"/>
      <c r="C23" s="1"/>
      <c r="D23" s="1"/>
      <c r="E23" s="1"/>
      <c r="F23" s="1"/>
      <c r="G23" s="1"/>
      <c r="H23" s="1"/>
      <c r="I23" s="1"/>
      <c r="J23" s="1"/>
      <c r="K23" s="1"/>
      <c r="N23" s="6"/>
      <c r="O23" s="1"/>
      <c r="P23" s="1"/>
      <c r="Q23" s="1"/>
      <c r="R23" s="1"/>
      <c r="S23" s="1"/>
      <c r="T23" s="1"/>
      <c r="U23" s="1"/>
      <c r="Z23" s="1"/>
    </row>
    <row r="24" spans="2:28" ht="18" x14ac:dyDescent="0.35">
      <c r="B24" s="2"/>
      <c r="C24" s="1"/>
      <c r="D24" s="1"/>
      <c r="E24" s="1"/>
      <c r="F24" s="1"/>
      <c r="G24" s="1"/>
      <c r="H24" s="1"/>
      <c r="I24" s="1"/>
      <c r="J24" s="1"/>
      <c r="K24" s="1"/>
      <c r="N24" s="2"/>
      <c r="O24" s="1"/>
      <c r="P24" s="1"/>
      <c r="Q24" s="1"/>
      <c r="R24" s="1"/>
      <c r="S24" s="1"/>
      <c r="T24" s="1"/>
      <c r="U24" s="1"/>
      <c r="V24" s="2"/>
    </row>
    <row r="25" spans="2:28" x14ac:dyDescent="0.3">
      <c r="O25" s="1"/>
      <c r="P25" s="1"/>
      <c r="Q25" s="1"/>
      <c r="R25" s="1"/>
      <c r="S25" s="1"/>
      <c r="T25" s="1"/>
      <c r="U25" s="1"/>
      <c r="W25" s="6"/>
      <c r="X25" s="6"/>
      <c r="AB25" s="1"/>
    </row>
    <row r="26" spans="2:28" x14ac:dyDescent="0.3">
      <c r="M26" s="1"/>
      <c r="N26" s="6"/>
      <c r="O26" s="1"/>
      <c r="P26" s="1"/>
      <c r="Q26" s="1"/>
      <c r="R26" s="1"/>
      <c r="S26" s="35"/>
      <c r="T26" s="1"/>
      <c r="U26" s="1"/>
    </row>
    <row r="27" spans="2:28" x14ac:dyDescent="0.3">
      <c r="B27" s="6"/>
      <c r="C27" s="1"/>
      <c r="D27" s="1"/>
      <c r="E27" s="1"/>
      <c r="F27" s="1"/>
      <c r="G27" s="1"/>
      <c r="H27" s="1"/>
      <c r="I27" s="1"/>
      <c r="J27" s="1"/>
      <c r="K27" s="1"/>
      <c r="M27" s="1"/>
      <c r="N27" s="6"/>
      <c r="O27" s="35"/>
      <c r="P27" s="35"/>
      <c r="Q27" s="1"/>
      <c r="R27" s="1"/>
      <c r="S27" s="1"/>
      <c r="T27" s="1"/>
      <c r="U27" s="1"/>
    </row>
    <row r="28" spans="2:28" x14ac:dyDescent="0.3">
      <c r="M28" s="1"/>
      <c r="N28" s="6"/>
      <c r="O28" s="35"/>
      <c r="P28" s="35"/>
      <c r="Q28" s="1"/>
      <c r="R28" s="1"/>
      <c r="S28" s="1"/>
      <c r="U28" s="1"/>
    </row>
    <row r="29" spans="2:28" x14ac:dyDescent="0.3">
      <c r="M29" s="1"/>
      <c r="N29" s="6"/>
      <c r="O29" s="35"/>
      <c r="P29" s="35"/>
      <c r="Q29" s="1"/>
      <c r="R29" s="1"/>
      <c r="S29" s="35"/>
      <c r="T29" s="1"/>
      <c r="U29" s="1"/>
      <c r="X29" s="36"/>
    </row>
    <row r="30" spans="2:28" x14ac:dyDescent="0.3">
      <c r="K30" s="1"/>
      <c r="M30" s="1"/>
      <c r="N30" s="6"/>
      <c r="O30" s="35"/>
      <c r="P30" s="35"/>
      <c r="Q30" s="1"/>
      <c r="R30" s="1"/>
      <c r="S30" s="1"/>
      <c r="T30" s="1"/>
    </row>
    <row r="34" spans="1:24" x14ac:dyDescent="0.3">
      <c r="N34" s="1"/>
      <c r="O34" s="1"/>
      <c r="P34" s="1"/>
    </row>
    <row r="35" spans="1:24" x14ac:dyDescent="0.3">
      <c r="N35" s="1"/>
      <c r="O35" s="1"/>
      <c r="P35" s="1"/>
    </row>
    <row r="36" spans="1:24" x14ac:dyDescent="0.3">
      <c r="N36" s="1"/>
      <c r="O36" s="1"/>
      <c r="P36" s="1"/>
    </row>
    <row r="37" spans="1:24" ht="25.2" x14ac:dyDescent="0.45">
      <c r="B37" s="5"/>
      <c r="N37" s="1"/>
      <c r="O37" s="1"/>
      <c r="P37" s="1"/>
      <c r="X37" s="37"/>
    </row>
    <row r="38" spans="1:24" x14ac:dyDescent="0.3">
      <c r="N38" s="1"/>
      <c r="O38" s="1"/>
      <c r="P38" s="1"/>
    </row>
    <row r="39" spans="1:24" x14ac:dyDescent="0.3">
      <c r="C39" s="1"/>
      <c r="D39" s="1"/>
      <c r="I39" s="1"/>
      <c r="J39" s="1"/>
      <c r="K39" s="1"/>
      <c r="X39" s="37"/>
    </row>
    <row r="40" spans="1:24" x14ac:dyDescent="0.3">
      <c r="A40" s="7"/>
      <c r="B40" s="6"/>
      <c r="C40" s="1"/>
      <c r="D40" s="1"/>
      <c r="E40" s="1"/>
      <c r="F40" s="1"/>
      <c r="G40" s="1"/>
      <c r="H40" s="1"/>
      <c r="I40" s="1"/>
      <c r="J40" s="1"/>
      <c r="K40" s="1"/>
    </row>
    <row r="41" spans="1:24" x14ac:dyDescent="0.3">
      <c r="A41" s="7"/>
      <c r="B41" s="6"/>
      <c r="C41" s="1"/>
      <c r="D41" s="1"/>
      <c r="E41" s="1"/>
      <c r="F41" s="1"/>
      <c r="G41" s="1"/>
      <c r="H41" s="1"/>
      <c r="I41" s="1"/>
      <c r="J41" s="1"/>
      <c r="K41" s="1"/>
    </row>
    <row r="42" spans="1:24" x14ac:dyDescent="0.3">
      <c r="A42" s="7"/>
      <c r="B42" s="6"/>
      <c r="C42" s="1"/>
      <c r="D42" s="1"/>
      <c r="E42" s="1"/>
      <c r="F42" s="1"/>
      <c r="G42" s="1"/>
      <c r="H42" s="1"/>
      <c r="I42" s="1"/>
      <c r="J42" s="1"/>
      <c r="K42" s="1"/>
    </row>
    <row r="44" spans="1:24" x14ac:dyDescent="0.3">
      <c r="A44" s="7"/>
      <c r="B44" s="6"/>
      <c r="C44" s="1"/>
      <c r="D44" s="1"/>
      <c r="E44" s="1"/>
      <c r="F44" s="1"/>
      <c r="G44" s="1"/>
      <c r="H44" s="1"/>
      <c r="I44" s="1"/>
      <c r="J44" s="1"/>
      <c r="K44" s="1"/>
    </row>
    <row r="45" spans="1:24" x14ac:dyDescent="0.3">
      <c r="B45" s="6"/>
      <c r="C45" s="1"/>
      <c r="D45" s="1"/>
      <c r="E45" s="1"/>
      <c r="F45" s="1"/>
      <c r="G45" s="1"/>
      <c r="H45" s="1"/>
      <c r="I45" s="1"/>
      <c r="J45" s="1"/>
      <c r="K45" s="1"/>
    </row>
    <row r="46" spans="1:24" x14ac:dyDescent="0.3">
      <c r="A46" s="7"/>
      <c r="B46" s="6"/>
      <c r="C46" s="1"/>
      <c r="D46" s="1"/>
      <c r="E46" s="1"/>
      <c r="F46" s="1"/>
      <c r="G46" s="1"/>
      <c r="H46" s="1"/>
      <c r="I46" s="1"/>
      <c r="J46" s="1"/>
      <c r="K46" s="1"/>
    </row>
    <row r="48" spans="1:24" x14ac:dyDescent="0.3">
      <c r="A48" s="7"/>
      <c r="B48" s="6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B49" s="6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7"/>
      <c r="B50" s="6"/>
      <c r="C50" s="1"/>
      <c r="D50" s="1"/>
      <c r="E50" s="1"/>
      <c r="F50" s="1"/>
      <c r="G50" s="1"/>
      <c r="H50" s="1"/>
      <c r="I50" s="1"/>
      <c r="J50" s="1"/>
      <c r="K50" s="1"/>
    </row>
    <row r="53" spans="1:11" ht="25.2" x14ac:dyDescent="0.45">
      <c r="B53" s="5"/>
    </row>
    <row r="55" spans="1:11" x14ac:dyDescent="0.3">
      <c r="A55" s="7"/>
      <c r="B55" s="6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7"/>
      <c r="B56" s="6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7"/>
      <c r="B57" s="6"/>
      <c r="C57" s="1"/>
      <c r="D57" s="1"/>
      <c r="E57" s="1"/>
      <c r="F57" s="1"/>
      <c r="G57" s="1"/>
      <c r="H57" s="1"/>
      <c r="I57" s="1"/>
      <c r="J57" s="1"/>
      <c r="K57" s="1"/>
    </row>
    <row r="59" spans="1:11" x14ac:dyDescent="0.3">
      <c r="A59" s="7"/>
      <c r="B59" s="6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7"/>
      <c r="B60" s="6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7"/>
      <c r="B61" s="6"/>
      <c r="C61" s="1"/>
      <c r="D61" s="1"/>
      <c r="E61" s="1"/>
      <c r="F61" s="1"/>
      <c r="G61" s="1"/>
      <c r="H61" s="1"/>
      <c r="I61" s="1"/>
      <c r="J61" s="1"/>
      <c r="K61" s="1"/>
    </row>
    <row r="63" spans="1:11" x14ac:dyDescent="0.3">
      <c r="A63" s="7"/>
      <c r="B63" s="6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7"/>
      <c r="B64" s="6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7"/>
      <c r="B65" s="6"/>
      <c r="C65" s="1"/>
      <c r="D65" s="1"/>
      <c r="E65" s="1"/>
      <c r="F65" s="1"/>
      <c r="G65" s="1"/>
      <c r="H65" s="1"/>
      <c r="I65" s="1"/>
      <c r="J65" s="1"/>
      <c r="K65" s="1"/>
    </row>
    <row r="68" spans="1:11" ht="25.2" x14ac:dyDescent="0.45">
      <c r="B68" s="5"/>
    </row>
    <row r="70" spans="1:11" x14ac:dyDescent="0.3">
      <c r="A70" s="7"/>
      <c r="B70" s="6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7"/>
      <c r="B71" s="6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7"/>
      <c r="B72" s="6"/>
      <c r="C72" s="1"/>
      <c r="D72" s="1"/>
      <c r="E72" s="1"/>
      <c r="F72" s="1"/>
      <c r="G72" s="1"/>
      <c r="H72" s="1"/>
      <c r="I72" s="1"/>
      <c r="J72" s="1"/>
      <c r="K72" s="1"/>
    </row>
    <row r="74" spans="1:11" x14ac:dyDescent="0.3">
      <c r="A74" s="7"/>
      <c r="B74" s="6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7"/>
      <c r="B75" s="6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7"/>
      <c r="B76" s="6"/>
      <c r="C76" s="1"/>
      <c r="D76" s="1"/>
      <c r="E76" s="1"/>
      <c r="F76" s="1"/>
      <c r="G76" s="1"/>
      <c r="H76" s="1"/>
      <c r="I76" s="1"/>
      <c r="J76" s="1"/>
      <c r="K76" s="1"/>
    </row>
    <row r="78" spans="1:11" x14ac:dyDescent="0.3">
      <c r="A78" s="7"/>
      <c r="B78" s="6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7"/>
      <c r="B79" s="6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7"/>
      <c r="B80" s="6"/>
      <c r="C80" s="1"/>
      <c r="D80" s="1"/>
      <c r="E80" s="1"/>
      <c r="F80" s="1"/>
      <c r="G80" s="1"/>
      <c r="H80" s="1"/>
      <c r="I80" s="1"/>
      <c r="J80" s="1"/>
      <c r="K80" s="1"/>
    </row>
  </sheetData>
  <mergeCells count="4">
    <mergeCell ref="D1:L1"/>
    <mergeCell ref="D2:L2"/>
    <mergeCell ref="D3:L3"/>
    <mergeCell ref="D4:L4"/>
  </mergeCells>
  <hyperlinks>
    <hyperlink ref="E6" location="'GRUPO A'!A1" display="GRUPO A" xr:uid="{00000000-0004-0000-0000-000000000000}"/>
    <hyperlink ref="G6" location="'GRUPO A'!A1" display="GRUPO A" xr:uid="{00000000-0004-0000-0000-000001000000}"/>
    <hyperlink ref="I6" location="'GRUPO A'!A1" display="GRUPO A" xr:uid="{00000000-0004-0000-0000-000002000000}"/>
  </hyperlinks>
  <pageMargins left="0.70866141732283472" right="0.70866141732283472" top="0.74803149606299213" bottom="0.74803149606299213" header="0.31496062992125984" footer="0.31496062992125984"/>
  <pageSetup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T65"/>
  <sheetViews>
    <sheetView topLeftCell="A13" zoomScale="90" zoomScaleNormal="90" workbookViewId="0">
      <selection activeCell="I19" sqref="I19"/>
    </sheetView>
  </sheetViews>
  <sheetFormatPr baseColWidth="10" defaultColWidth="11.44140625" defaultRowHeight="14.4" x14ac:dyDescent="0.3"/>
  <cols>
    <col min="1" max="1" width="5.109375" style="12" customWidth="1"/>
    <col min="2" max="2" width="10" style="12" customWidth="1"/>
    <col min="3" max="3" width="11.33203125" style="12" customWidth="1"/>
    <col min="4" max="4" width="8.5546875" style="12" hidden="1" customWidth="1"/>
    <col min="5" max="5" width="25.33203125" style="12" customWidth="1"/>
    <col min="6" max="6" width="2.88671875" style="12" customWidth="1"/>
    <col min="7" max="7" width="5.6640625" style="12" customWidth="1"/>
    <col min="8" max="8" width="7.109375" style="12" customWidth="1"/>
    <col min="9" max="9" width="5.6640625" style="12" customWidth="1"/>
    <col min="10" max="10" width="2.88671875" style="12" customWidth="1"/>
    <col min="11" max="11" width="25.33203125" style="12" customWidth="1"/>
    <col min="12" max="12" width="3.6640625" style="12" customWidth="1"/>
    <col min="13" max="13" width="15.6640625" style="12" customWidth="1"/>
    <col min="14" max="14" width="6.33203125" style="12" customWidth="1"/>
    <col min="15" max="15" width="2.5546875" style="12" customWidth="1"/>
    <col min="16" max="16" width="28.5546875" style="12" customWidth="1"/>
    <col min="17" max="25" width="5.6640625" style="12" customWidth="1"/>
    <col min="26" max="38" width="11.44140625" style="12" customWidth="1"/>
    <col min="39" max="16384" width="11.44140625" style="12"/>
  </cols>
  <sheetData>
    <row r="1" spans="1:72" ht="34.799999999999997" x14ac:dyDescent="0.3">
      <c r="A1" s="234" t="s">
        <v>46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72" ht="24.6" x14ac:dyDescent="0.3">
      <c r="A2" s="235" t="s">
        <v>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72" s="3" customFormat="1" ht="25.5" customHeight="1" x14ac:dyDescent="0.65">
      <c r="B3" s="286" t="str">
        <f>+'GRUPOS PRE JUVENIL'!D3</f>
        <v>NACIDOS 2016 2017</v>
      </c>
      <c r="C3" s="286"/>
      <c r="D3" s="286"/>
      <c r="E3" s="286"/>
      <c r="F3" s="287" t="str">
        <f>+'GRUPOS PRE JUVENIL'!D4</f>
        <v>NOV 30 1 Y 2 DICIEMBRE 2024</v>
      </c>
      <c r="G3" s="287"/>
      <c r="H3" s="287"/>
      <c r="I3" s="287"/>
      <c r="J3" s="287"/>
      <c r="K3" s="287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72" customFormat="1" ht="30.75" customHeight="1" x14ac:dyDescent="0.3">
      <c r="A4" s="3"/>
      <c r="B4" s="288" t="str">
        <f>+'GRUPOS PRE JUVENIL'!E6</f>
        <v>GRUPO A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3"/>
      <c r="P4" s="32"/>
      <c r="Q4" s="32"/>
      <c r="R4" s="32"/>
      <c r="S4" s="32"/>
      <c r="T4" s="32"/>
      <c r="U4" s="32"/>
      <c r="V4" s="32"/>
      <c r="W4" s="32"/>
      <c r="X4" s="32"/>
      <c r="Y4" s="32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customFormat="1" ht="15" customHeight="1" x14ac:dyDescent="0.3">
      <c r="A5" s="3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12"/>
      <c r="O5" s="12"/>
      <c r="P5" s="3"/>
      <c r="Q5" s="3"/>
      <c r="R5" s="3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customFormat="1" ht="21.75" customHeight="1" x14ac:dyDescent="0.45">
      <c r="A6" s="1"/>
      <c r="B6" s="290" t="s">
        <v>3</v>
      </c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14"/>
      <c r="O6" s="14"/>
      <c r="P6" s="292" t="s">
        <v>13</v>
      </c>
      <c r="Q6" s="293"/>
      <c r="R6" s="293"/>
      <c r="S6" s="293"/>
      <c r="T6" s="293"/>
      <c r="U6" s="293"/>
      <c r="V6" s="293"/>
      <c r="W6" s="293"/>
      <c r="X6" s="293"/>
      <c r="Y6" s="293"/>
      <c r="Z6" s="3"/>
      <c r="AA6" s="3"/>
      <c r="AB6" s="3"/>
      <c r="AC6" s="3"/>
      <c r="AD6" s="3"/>
      <c r="AE6" s="3"/>
      <c r="AF6" s="3"/>
      <c r="AG6" s="3"/>
      <c r="AH6" s="3"/>
      <c r="AI6" s="3"/>
      <c r="AJ6" s="8">
        <f>COUNT(G14,I14,G8,I8,G11,I11,G20,I20,G17,I17,G26,I26,G23,I23,G35,I35,G32,I32,G29,I29)</f>
        <v>12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customFormat="1" ht="15" customHeight="1" x14ac:dyDescent="0.3">
      <c r="A7" s="4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2" t="s">
        <v>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customFormat="1" ht="15" customHeight="1" x14ac:dyDescent="0.3">
      <c r="A8" s="73"/>
      <c r="B8" s="249"/>
      <c r="C8" s="250"/>
      <c r="D8" s="241"/>
      <c r="E8" s="248" t="str">
        <f>+'GRUPOS PRE JUVENIL'!E7</f>
        <v>ATHETIC MELGAR</v>
      </c>
      <c r="F8" s="243" t="str">
        <f>IF(AND(G8&lt;&gt;"",I8&lt;&gt;""),IF(G8=I8,"E",IF(G8&gt;I8,"G","P")),"")</f>
        <v/>
      </c>
      <c r="G8" s="244"/>
      <c r="H8" s="246" t="s">
        <v>14</v>
      </c>
      <c r="I8" s="244"/>
      <c r="J8" s="243" t="str">
        <f>IF(AND(I8&lt;&gt;"",G8&lt;&gt;""),IF(I8=G8,"E",IF(I8&gt;G8,"G","P")),"")</f>
        <v/>
      </c>
      <c r="K8" s="248" t="str">
        <f>+'GRUPOS PRE JUVENIL'!G8</f>
        <v>UNION TOLIMENSE</v>
      </c>
      <c r="L8" s="258"/>
      <c r="M8" s="236"/>
      <c r="N8" s="73"/>
      <c r="O8" s="41"/>
      <c r="P8" s="282" t="s">
        <v>0</v>
      </c>
      <c r="Q8" s="284" t="s">
        <v>6</v>
      </c>
      <c r="R8" s="280" t="s">
        <v>15</v>
      </c>
      <c r="S8" s="276" t="s">
        <v>7</v>
      </c>
      <c r="T8" s="276" t="s">
        <v>8</v>
      </c>
      <c r="U8" s="276" t="s">
        <v>9</v>
      </c>
      <c r="V8" s="276" t="s">
        <v>10</v>
      </c>
      <c r="W8" s="276" t="s">
        <v>11</v>
      </c>
      <c r="X8" s="276" t="s">
        <v>12</v>
      </c>
      <c r="Y8" s="276" t="s">
        <v>31</v>
      </c>
      <c r="Z8" s="278"/>
      <c r="AA8" s="18"/>
      <c r="AB8" s="270"/>
      <c r="AC8" s="270" t="s">
        <v>32</v>
      </c>
      <c r="AD8" s="270" t="s">
        <v>33</v>
      </c>
      <c r="AE8" s="270" t="s">
        <v>34</v>
      </c>
      <c r="AF8" s="270"/>
      <c r="AG8" s="270"/>
      <c r="AH8" s="270"/>
      <c r="AI8" s="18"/>
      <c r="AJ8" s="270">
        <f>IF(AJ6=12,IF(INDEX(Z10:AK19,MATCH(2,Z10:Z17,0),11)=INDEX(Z10:AK17,MATCH(1,Z10:Z17,0),11),1,0),0)</f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customFormat="1" ht="15" customHeight="1" x14ac:dyDescent="0.3">
      <c r="A9" s="39"/>
      <c r="B9" s="249"/>
      <c r="C9" s="250"/>
      <c r="D9" s="241"/>
      <c r="E9" s="248"/>
      <c r="F9" s="243"/>
      <c r="G9" s="245"/>
      <c r="H9" s="246"/>
      <c r="I9" s="245"/>
      <c r="J9" s="243"/>
      <c r="K9" s="248"/>
      <c r="L9" s="258"/>
      <c r="M9" s="236"/>
      <c r="N9" s="40"/>
      <c r="O9" s="40"/>
      <c r="P9" s="283"/>
      <c r="Q9" s="285"/>
      <c r="R9" s="281"/>
      <c r="S9" s="277"/>
      <c r="T9" s="277"/>
      <c r="U9" s="277"/>
      <c r="V9" s="277"/>
      <c r="W9" s="277"/>
      <c r="X9" s="277"/>
      <c r="Y9" s="277"/>
      <c r="Z9" s="279"/>
      <c r="AA9" s="18"/>
      <c r="AB9" s="271"/>
      <c r="AC9" s="271"/>
      <c r="AD9" s="271"/>
      <c r="AE9" s="271"/>
      <c r="AF9" s="271"/>
      <c r="AG9" s="271"/>
      <c r="AH9" s="271"/>
      <c r="AI9" s="18"/>
      <c r="AJ9" s="270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customFormat="1" ht="22.5" customHeight="1" x14ac:dyDescent="0.3">
      <c r="A10" s="3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0"/>
      <c r="P10" s="272" t="str">
        <f>"  1)  " &amp; VLOOKUP(1,$Z$10:$AI$19,2,0)</f>
        <v xml:space="preserve">  1)  ATHETIC MELGAR</v>
      </c>
      <c r="Q10" s="274">
        <f>VLOOKUP(1,$Z$10:$AI$19,3,0)</f>
        <v>4</v>
      </c>
      <c r="R10" s="268">
        <f>+SUM(S10:U11)</f>
        <v>3</v>
      </c>
      <c r="S10" s="261">
        <f>VLOOKUP(1,$Z$10:$AI$19,4,0)</f>
        <v>1</v>
      </c>
      <c r="T10" s="261">
        <f>VLOOKUP(1,$Z$10:$AI$19,5,0)</f>
        <v>1</v>
      </c>
      <c r="U10" s="261">
        <f>VLOOKUP(1,$Z$10:$AI$19,6,0)</f>
        <v>1</v>
      </c>
      <c r="V10" s="261">
        <f>VLOOKUP(1,$Z$10:$AI$19,7,0)</f>
        <v>2</v>
      </c>
      <c r="W10" s="261">
        <f>VLOOKUP(1,$Z$10:$AI$19,8,0)</f>
        <v>2</v>
      </c>
      <c r="X10" s="261">
        <f>VLOOKUP(1,$Z$10:$AH$19,9,0)</f>
        <v>0</v>
      </c>
      <c r="Y10" s="261">
        <f>VLOOKUP(1,$Z$10:$AI$19,10,0)</f>
        <v>0</v>
      </c>
      <c r="Z10" s="263">
        <f>RANK(AJ10,$AJ$10:$AJ$19,0)</f>
        <v>1</v>
      </c>
      <c r="AA10" s="259" t="str">
        <f>+'GRUPOS PRE JUVENIL'!E7</f>
        <v>ATHETIC MELGAR</v>
      </c>
      <c r="AB10" s="259">
        <f>(AC10*3)+AD10</f>
        <v>4</v>
      </c>
      <c r="AC10" s="259">
        <f>COUNTIF(Q44:T44,"G")</f>
        <v>1</v>
      </c>
      <c r="AD10" s="259">
        <f>COUNTIF(Q44:T44,"E")</f>
        <v>1</v>
      </c>
      <c r="AE10" s="259">
        <f>COUNTIF(Q44:T44,"P")</f>
        <v>1</v>
      </c>
      <c r="AF10" s="259">
        <f>+G17+G8+G23+I32</f>
        <v>2</v>
      </c>
      <c r="AG10" s="259">
        <f>+I17+I8+I23+G32</f>
        <v>2</v>
      </c>
      <c r="AH10" s="259">
        <f>AF10-AG10</f>
        <v>0</v>
      </c>
      <c r="AI10" s="267">
        <f>+A17+A8+A23+N32</f>
        <v>0</v>
      </c>
      <c r="AJ10" s="259">
        <f>(AB10*1000)+(AH10*100)+(AF10*10)-AI10+0.1</f>
        <v>4020.1</v>
      </c>
      <c r="AK10" s="265">
        <f>AJ10</f>
        <v>4020.1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customFormat="1" ht="15.75" customHeight="1" x14ac:dyDescent="0.3">
      <c r="A11" s="72"/>
      <c r="B11" s="252"/>
      <c r="C11" s="240"/>
      <c r="D11" s="253"/>
      <c r="E11" s="248" t="str">
        <f>+'GRUPOS PRE JUVENIL'!E8</f>
        <v>CLUB ESTUDIANTES CK</v>
      </c>
      <c r="F11" s="243" t="str">
        <f>IF(AND(G11&lt;&gt;"",I11&lt;&gt;""),IF(G11=I11,"E",IF(G11&gt;I11,"G","P")),"")</f>
        <v/>
      </c>
      <c r="G11" s="244"/>
      <c r="H11" s="246" t="s">
        <v>14</v>
      </c>
      <c r="I11" s="244"/>
      <c r="J11" s="243" t="str">
        <f>IF(AND(I11&lt;&gt;"",G11&lt;&gt;""),IF(I11=G11,"E",IF(I11&gt;G11,"G","P")),"")</f>
        <v/>
      </c>
      <c r="K11" s="248" t="str">
        <f>+'GRUPOS PRE JUVENIL'!G9</f>
        <v>SAETA REDEC</v>
      </c>
      <c r="L11" s="247"/>
      <c r="M11" s="237"/>
      <c r="N11" s="72"/>
      <c r="O11" s="41"/>
      <c r="P11" s="273"/>
      <c r="Q11" s="275"/>
      <c r="R11" s="269"/>
      <c r="S11" s="262"/>
      <c r="T11" s="262"/>
      <c r="U11" s="262"/>
      <c r="V11" s="262"/>
      <c r="W11" s="262"/>
      <c r="X11" s="262"/>
      <c r="Y11" s="262"/>
      <c r="Z11" s="264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6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customFormat="1" ht="15.75" customHeight="1" x14ac:dyDescent="0.3">
      <c r="A12" s="39"/>
      <c r="B12" s="252"/>
      <c r="C12" s="240"/>
      <c r="D12" s="253"/>
      <c r="E12" s="248"/>
      <c r="F12" s="243"/>
      <c r="G12" s="245"/>
      <c r="H12" s="246"/>
      <c r="I12" s="245"/>
      <c r="J12" s="243"/>
      <c r="K12" s="248"/>
      <c r="L12" s="247"/>
      <c r="M12" s="237"/>
      <c r="N12" s="40"/>
      <c r="O12" s="40"/>
      <c r="P12" s="272" t="str">
        <f>"  2)  " &amp; VLOOKUP(2,$Z$10:$AI$19,2,0)</f>
        <v xml:space="preserve">  2)  GENERACION TOLIMA</v>
      </c>
      <c r="Q12" s="274">
        <f>VLOOKUP(2,$Z$10:$AI$19,3,0)</f>
        <v>4</v>
      </c>
      <c r="R12" s="268">
        <f>+SUM(S12:U13)</f>
        <v>3</v>
      </c>
      <c r="S12" s="261">
        <f>VLOOKUP(2,$Z$10:$AI$19,4,0)</f>
        <v>1</v>
      </c>
      <c r="T12" s="261">
        <f>VLOOKUP(2,$Z$10:$AI$19,5,0)</f>
        <v>1</v>
      </c>
      <c r="U12" s="261">
        <f>VLOOKUP(2,$Z$10:$AI$19,6,0)</f>
        <v>1</v>
      </c>
      <c r="V12" s="261">
        <f>VLOOKUP(2,$Z$10:$AI$19,7,0)</f>
        <v>3</v>
      </c>
      <c r="W12" s="261">
        <f>VLOOKUP(2,$Z$10:$AI$19,8,0)</f>
        <v>4</v>
      </c>
      <c r="X12" s="261">
        <f>VLOOKUP(2,$Z$10:$AH$19,9,0)</f>
        <v>-1</v>
      </c>
      <c r="Y12" s="261">
        <f>VLOOKUP(2,$Z$10:$AI$19,10,0)</f>
        <v>0</v>
      </c>
      <c r="Z12" s="263">
        <f>RANK(AJ12,$AJ$10:$AJ$19,0)</f>
        <v>3</v>
      </c>
      <c r="AA12" s="259" t="str">
        <f>+'GRUPOS PRE JUVENIL'!E8</f>
        <v>CLUB ESTUDIANTES CK</v>
      </c>
      <c r="AB12" s="259">
        <f>(AC12*3)+AD12</f>
        <v>0</v>
      </c>
      <c r="AC12" s="259">
        <f>COUNTIF(Q45:T45,"G")</f>
        <v>0</v>
      </c>
      <c r="AD12" s="259">
        <f>COUNTIF(Q45:T45,"E")</f>
        <v>0</v>
      </c>
      <c r="AE12" s="259">
        <f>COUNTIF(Q45:T45,"P")</f>
        <v>3</v>
      </c>
      <c r="AF12" s="259">
        <f>+G11+I17+G26+I29</f>
        <v>1</v>
      </c>
      <c r="AG12" s="259">
        <f>+I11+G17+I26+G29</f>
        <v>5</v>
      </c>
      <c r="AH12" s="259">
        <f>AF12-AG12</f>
        <v>-4</v>
      </c>
      <c r="AI12" s="267">
        <f>+A11+A26+N17+N29</f>
        <v>0</v>
      </c>
      <c r="AJ12" s="259">
        <f>(AB12*1000)+(AH12*100)+(AF12*10)-AI12+0.2</f>
        <v>-389.8</v>
      </c>
      <c r="AK12" s="265">
        <f>AJ12</f>
        <v>-389.8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customFormat="1" ht="22.5" customHeight="1" x14ac:dyDescent="0.3">
      <c r="A13" s="3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0"/>
      <c r="P13" s="273"/>
      <c r="Q13" s="275"/>
      <c r="R13" s="269"/>
      <c r="S13" s="262"/>
      <c r="T13" s="262"/>
      <c r="U13" s="262"/>
      <c r="V13" s="262"/>
      <c r="W13" s="262"/>
      <c r="X13" s="262"/>
      <c r="Y13" s="262"/>
      <c r="Z13" s="264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6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customFormat="1" ht="15" customHeight="1" x14ac:dyDescent="0.3">
      <c r="A14" s="72"/>
      <c r="B14" s="294"/>
      <c r="C14" s="253"/>
      <c r="D14" s="253"/>
      <c r="E14" s="248" t="str">
        <f>+'GRUPOS PRE JUVENIL'!E9</f>
        <v>GENERACION TOLIMA</v>
      </c>
      <c r="F14" s="243" t="str">
        <f>IF(AND(G14&lt;&gt;"",I14&lt;&gt;""),IF(G14=I14,"E",IF(G14&gt;I14,"G","P")),"")</f>
        <v/>
      </c>
      <c r="G14" s="244"/>
      <c r="H14" s="246" t="s">
        <v>14</v>
      </c>
      <c r="I14" s="244"/>
      <c r="J14" s="243" t="str">
        <f>IF(AND(I14&lt;&gt;"",G14&lt;&gt;""),IF(I14=G14,"E",IF(I14&gt;G14,"G","P")),"")</f>
        <v/>
      </c>
      <c r="K14" s="248" t="str">
        <f>+'GRUPOS PRE JUVENIL'!G7</f>
        <v>IVÁN VÉLEZ PROFESIONALES PALMIRA</v>
      </c>
      <c r="L14" s="247"/>
      <c r="M14" s="239"/>
      <c r="N14" s="72"/>
      <c r="O14" s="41"/>
      <c r="P14" s="272" t="str">
        <f>"  3)  " &amp; VLOOKUP(3,$Z$10:$AI$19,2,0)</f>
        <v xml:space="preserve">  3)  CLUB ESTUDIANTES CK</v>
      </c>
      <c r="Q14" s="274">
        <f>VLOOKUP(3,$Z$10:$AI$19,3,0)</f>
        <v>0</v>
      </c>
      <c r="R14" s="268">
        <f>+SUM(S14:U15)</f>
        <v>3</v>
      </c>
      <c r="S14" s="261">
        <f>VLOOKUP(3,$Z$10:$AI$19,4,0)</f>
        <v>0</v>
      </c>
      <c r="T14" s="261">
        <f>VLOOKUP(3,$Z$10:$AI$19,5,0)</f>
        <v>0</v>
      </c>
      <c r="U14" s="261">
        <f>VLOOKUP(3,$Z$10:$AI$19,6,0)</f>
        <v>3</v>
      </c>
      <c r="V14" s="261">
        <f>VLOOKUP(3,$Z$10:$AI$19,7,0)</f>
        <v>1</v>
      </c>
      <c r="W14" s="261">
        <f>VLOOKUP(3,$Z$10:$AI$19,8,0)</f>
        <v>5</v>
      </c>
      <c r="X14" s="261">
        <f>VLOOKUP(3,$Z$10:$AI$19,9,0)</f>
        <v>-4</v>
      </c>
      <c r="Y14" s="261">
        <f>VLOOKUP(3,$Z$10:$AI$19,10,0)</f>
        <v>0</v>
      </c>
      <c r="Z14" s="263">
        <f>RANK(AJ14,$AJ$10:$AJ$19,0)</f>
        <v>2</v>
      </c>
      <c r="AA14" s="259" t="str">
        <f>+'GRUPOS PRE JUVENIL'!E9</f>
        <v>GENERACION TOLIMA</v>
      </c>
      <c r="AB14" s="259">
        <f>(AC14*3)+AD14</f>
        <v>4</v>
      </c>
      <c r="AC14" s="259">
        <f>COUNTIF(Q46:T46,"G")</f>
        <v>1</v>
      </c>
      <c r="AD14" s="259">
        <f>COUNTIF(Q46:T46,"E")</f>
        <v>1</v>
      </c>
      <c r="AE14" s="259">
        <f>COUNTIF(Q46:T46,"P")</f>
        <v>1</v>
      </c>
      <c r="AF14" s="259">
        <f>+G14+G20+I23+G29</f>
        <v>3</v>
      </c>
      <c r="AG14" s="259">
        <f>+I20+I14+G23+I29</f>
        <v>4</v>
      </c>
      <c r="AH14" s="259">
        <f>AF14-AG14</f>
        <v>-1</v>
      </c>
      <c r="AI14" s="267">
        <f>+A14+A20+N23+A29</f>
        <v>0</v>
      </c>
      <c r="AJ14" s="259">
        <f>(AB14*1000)+(AH14*100)+(AF14*10)-AI14+0.3</f>
        <v>3930.3</v>
      </c>
      <c r="AK14" s="265">
        <f>+X14</f>
        <v>-4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customFormat="1" ht="15" customHeight="1" x14ac:dyDescent="0.3">
      <c r="A15" s="39"/>
      <c r="B15" s="294"/>
      <c r="C15" s="253"/>
      <c r="D15" s="253"/>
      <c r="E15" s="248"/>
      <c r="F15" s="243"/>
      <c r="G15" s="245"/>
      <c r="H15" s="246"/>
      <c r="I15" s="245"/>
      <c r="J15" s="243"/>
      <c r="K15" s="248"/>
      <c r="L15" s="247"/>
      <c r="M15" s="239"/>
      <c r="N15" s="40"/>
      <c r="O15" s="40"/>
      <c r="P15" s="273"/>
      <c r="Q15" s="275"/>
      <c r="R15" s="269"/>
      <c r="S15" s="262"/>
      <c r="T15" s="262"/>
      <c r="U15" s="262"/>
      <c r="V15" s="262"/>
      <c r="W15" s="262"/>
      <c r="X15" s="262"/>
      <c r="Y15" s="262"/>
      <c r="Z15" s="264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6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customFormat="1" ht="21.75" customHeight="1" x14ac:dyDescent="0.3">
      <c r="A16" s="3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customFormat="1" ht="15" customHeight="1" x14ac:dyDescent="0.3">
      <c r="A17" s="72"/>
      <c r="B17" s="252">
        <v>42813</v>
      </c>
      <c r="C17" s="240" t="s">
        <v>67</v>
      </c>
      <c r="D17" s="253"/>
      <c r="E17" s="248" t="str">
        <f>+'GRUPOS PRE JUVENIL'!E7</f>
        <v>ATHETIC MELGAR</v>
      </c>
      <c r="F17" s="243" t="str">
        <f>IF(AND(G17&lt;&gt;"",I17&lt;&gt;""),IF(G17=I17,"E",IF(G17&gt;I17,"G","P")),"")</f>
        <v>G</v>
      </c>
      <c r="G17" s="244">
        <v>1</v>
      </c>
      <c r="H17" s="246" t="s">
        <v>14</v>
      </c>
      <c r="I17" s="244">
        <v>0</v>
      </c>
      <c r="J17" s="243" t="str">
        <f>IF(AND(I17&lt;&gt;"",G17&lt;&gt;""),IF(I17=G17,"E",IF(I17&gt;G17,"G","P")),"")</f>
        <v>P</v>
      </c>
      <c r="K17" s="248" t="str">
        <f>+'GRUPOS PRE JUVENIL'!E8</f>
        <v>CLUB ESTUDIANTES CK</v>
      </c>
      <c r="L17" s="247"/>
      <c r="M17" s="237" t="s">
        <v>57</v>
      </c>
      <c r="N17" s="72"/>
      <c r="O17" s="4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customFormat="1" ht="15" customHeight="1" x14ac:dyDescent="0.3">
      <c r="A18" s="39"/>
      <c r="B18" s="252"/>
      <c r="C18" s="240"/>
      <c r="D18" s="253"/>
      <c r="E18" s="248"/>
      <c r="F18" s="243"/>
      <c r="G18" s="245"/>
      <c r="H18" s="246"/>
      <c r="I18" s="245"/>
      <c r="J18" s="243"/>
      <c r="K18" s="248"/>
      <c r="L18" s="247"/>
      <c r="M18" s="237"/>
      <c r="N18" s="40"/>
      <c r="O18" s="40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18"/>
      <c r="AM18" s="18"/>
      <c r="AN18" s="18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customFormat="1" ht="22.5" customHeight="1" x14ac:dyDescent="0.3">
      <c r="A19" s="3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0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18"/>
      <c r="AM19" s="18"/>
      <c r="AN19" s="18"/>
      <c r="AO19" s="12"/>
      <c r="AP19" s="12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customFormat="1" ht="15" customHeight="1" x14ac:dyDescent="0.3">
      <c r="A20" s="73"/>
      <c r="B20" s="249">
        <v>42813</v>
      </c>
      <c r="C20" s="251" t="s">
        <v>66</v>
      </c>
      <c r="D20" s="241"/>
      <c r="E20" s="242" t="str">
        <f>+'GRUPOS PRE JUVENIL'!E9</f>
        <v>GENERACION TOLIMA</v>
      </c>
      <c r="F20" s="243" t="str">
        <f>IF(AND(G20&lt;&gt;"",I20&lt;&gt;""),IF(G20=I20,"E",IF(G20&gt;I20,"G","P")),"")</f>
        <v>P</v>
      </c>
      <c r="G20" s="244">
        <v>0</v>
      </c>
      <c r="H20" s="246" t="s">
        <v>14</v>
      </c>
      <c r="I20" s="244">
        <v>2</v>
      </c>
      <c r="J20" s="243" t="str">
        <f>IF(AND(I20&lt;&gt;"",G20&lt;&gt;""),IF(I20=G20,"E",IF(I20&gt;G20,"G","P")),"")</f>
        <v>G</v>
      </c>
      <c r="K20" s="242" t="str">
        <f>+'GRUPOS PRE JUVENIL'!G9</f>
        <v>SAETA REDEC</v>
      </c>
      <c r="L20" s="258"/>
      <c r="M20" s="238" t="s">
        <v>57</v>
      </c>
      <c r="N20" s="73"/>
      <c r="O20" s="41"/>
      <c r="P20" s="51"/>
      <c r="Q20" s="48"/>
      <c r="R20" s="48"/>
      <c r="S20" s="49"/>
      <c r="T20" s="49"/>
      <c r="U20" s="49"/>
      <c r="V20" s="49"/>
      <c r="W20" s="49"/>
      <c r="X20" s="49"/>
      <c r="Y20" s="49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18"/>
      <c r="AM20" s="18"/>
      <c r="AN20" s="18"/>
      <c r="AO20" s="12"/>
      <c r="AP20" s="12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customFormat="1" ht="15" customHeight="1" x14ac:dyDescent="0.3">
      <c r="A21" s="39"/>
      <c r="B21" s="249"/>
      <c r="C21" s="251"/>
      <c r="D21" s="241"/>
      <c r="E21" s="242"/>
      <c r="F21" s="243"/>
      <c r="G21" s="245"/>
      <c r="H21" s="246"/>
      <c r="I21" s="245"/>
      <c r="J21" s="243"/>
      <c r="K21" s="242"/>
      <c r="L21" s="258"/>
      <c r="M21" s="238"/>
      <c r="N21" s="40"/>
      <c r="O21" s="40"/>
      <c r="P21" s="256"/>
      <c r="Q21" s="256"/>
      <c r="R21" s="256"/>
      <c r="S21" s="256"/>
      <c r="T21" s="256"/>
      <c r="U21" s="12"/>
      <c r="V21" s="12"/>
      <c r="W21" s="12"/>
      <c r="X21" s="12"/>
      <c r="Y21" s="18"/>
      <c r="Z21" s="50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2"/>
      <c r="AP21" s="12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customFormat="1" ht="22.5" customHeight="1" x14ac:dyDescent="0.3">
      <c r="A22" s="3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9"/>
      <c r="P22" s="12"/>
      <c r="Q22" s="12"/>
      <c r="R22" s="12"/>
      <c r="S22" s="12"/>
      <c r="T22" s="12"/>
      <c r="U22" s="12"/>
      <c r="V22" s="100"/>
      <c r="W22" s="100" t="str">
        <f>IF(AJ8=1,IF(P21="","",P21),IF(SUM(Q10:Q19)&gt;0,VLOOKUP(1,Z10:AA19,2,0),""))</f>
        <v>ATHETIC MELGAR</v>
      </c>
      <c r="X22" s="12"/>
      <c r="Y22" s="18"/>
      <c r="Z22" s="50"/>
      <c r="AA22" s="18"/>
      <c r="AB22" s="18"/>
      <c r="AC22" s="50"/>
      <c r="AD22" s="50"/>
      <c r="AE22" s="50"/>
      <c r="AF22" s="50"/>
      <c r="AG22" s="50"/>
      <c r="AH22" s="50"/>
      <c r="AI22" s="18"/>
      <c r="AJ22" s="50"/>
      <c r="AK22" s="50"/>
      <c r="AL22" s="18"/>
      <c r="AM22" s="18"/>
      <c r="AN22" s="18"/>
      <c r="AO22" s="12"/>
      <c r="AP22" s="12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customFormat="1" ht="15" customHeight="1" x14ac:dyDescent="0.3">
      <c r="A23" s="73"/>
      <c r="B23" s="249">
        <v>42813</v>
      </c>
      <c r="C23" s="250" t="s">
        <v>69</v>
      </c>
      <c r="D23" s="253"/>
      <c r="E23" s="242" t="str">
        <f>+'GRUPOS PRE JUVENIL'!E7</f>
        <v>ATHETIC MELGAR</v>
      </c>
      <c r="F23" s="243" t="str">
        <f>IF(AND(G23&lt;&gt;"",I23&lt;&gt;""),IF(G23=I23,"E",IF(G23&gt;I23,"G","P")),"")</f>
        <v>E</v>
      </c>
      <c r="G23" s="244">
        <v>1</v>
      </c>
      <c r="H23" s="246" t="s">
        <v>14</v>
      </c>
      <c r="I23" s="244">
        <v>1</v>
      </c>
      <c r="J23" s="243" t="str">
        <f>IF(AND(I23&lt;&gt;"",G23&lt;&gt;""),IF(I23=G23,"E",IF(I23&gt;G23,"G","P")),"")</f>
        <v>E</v>
      </c>
      <c r="K23" s="242" t="str">
        <f>+'GRUPOS PRE JUVENIL'!E9</f>
        <v>GENERACION TOLIMA</v>
      </c>
      <c r="L23" s="258"/>
      <c r="M23" s="236" t="s">
        <v>57</v>
      </c>
      <c r="N23" s="73"/>
      <c r="O23" s="41"/>
      <c r="P23" s="12"/>
      <c r="Q23" s="12"/>
      <c r="R23" s="12"/>
      <c r="S23" s="12"/>
      <c r="T23" s="12"/>
      <c r="U23" s="12"/>
      <c r="V23" s="100"/>
      <c r="W23" s="100" t="str">
        <f>IF(AJ8=1,IF(P24="","",P24),IF(SUM(Q10:Q19)&gt;0,VLOOKUP(2,Z10:AA19,2,0),""))</f>
        <v>GENERACION TOLIMA</v>
      </c>
      <c r="X23" s="12"/>
      <c r="Y23" s="18"/>
      <c r="Z23" s="50"/>
      <c r="AA23" s="18"/>
      <c r="AB23" s="18"/>
      <c r="AC23" s="50"/>
      <c r="AD23" s="50"/>
      <c r="AE23" s="50"/>
      <c r="AF23" s="50"/>
      <c r="AG23" s="50"/>
      <c r="AH23" s="50"/>
      <c r="AI23" s="18"/>
      <c r="AJ23" s="50"/>
      <c r="AK23" s="50"/>
      <c r="AL23" s="18"/>
      <c r="AM23" s="18"/>
      <c r="AN23" s="18"/>
      <c r="AO23" s="12"/>
      <c r="AP23" s="12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customFormat="1" ht="15" customHeight="1" x14ac:dyDescent="0.3">
      <c r="A24" s="39"/>
      <c r="B24" s="249"/>
      <c r="C24" s="250"/>
      <c r="D24" s="253"/>
      <c r="E24" s="242"/>
      <c r="F24" s="243"/>
      <c r="G24" s="245"/>
      <c r="H24" s="246"/>
      <c r="I24" s="245"/>
      <c r="J24" s="243"/>
      <c r="K24" s="242"/>
      <c r="L24" s="258"/>
      <c r="M24" s="236"/>
      <c r="N24" s="40"/>
      <c r="O24" s="40"/>
      <c r="P24" s="257"/>
      <c r="Q24" s="257"/>
      <c r="R24" s="257"/>
      <c r="S24" s="257"/>
      <c r="T24" s="257"/>
      <c r="U24" s="100"/>
      <c r="V24" s="100"/>
      <c r="W24" s="100" t="str">
        <f>IF(AJ9=1,IF(P25="","",P25),IF(SUM(Q10:Q15)&gt;0,VLOOKUP(3,Z10:AA15,2,0),""))</f>
        <v>CLUB ESTUDIANTES CK</v>
      </c>
      <c r="X24" s="100"/>
      <c r="Y24" s="100"/>
      <c r="Z24" s="156"/>
      <c r="AA24" s="18"/>
      <c r="AB24" s="18"/>
      <c r="AC24" s="50"/>
      <c r="AD24" s="50"/>
      <c r="AE24" s="50"/>
      <c r="AF24" s="50"/>
      <c r="AG24" s="50"/>
      <c r="AH24" s="50"/>
      <c r="AI24" s="18"/>
      <c r="AJ24" s="50"/>
      <c r="AK24" s="50"/>
      <c r="AL24" s="18"/>
      <c r="AM24" s="18"/>
      <c r="AN24" s="18"/>
      <c r="AO24" s="12"/>
      <c r="AP24" s="12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customFormat="1" ht="22.5" customHeight="1" x14ac:dyDescent="0.3">
      <c r="A25" s="3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3"/>
      <c r="O25" s="12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56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2"/>
      <c r="AP25" s="12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customFormat="1" x14ac:dyDescent="0.3">
      <c r="A26" s="72"/>
      <c r="B26" s="252">
        <v>42812</v>
      </c>
      <c r="C26" s="240" t="s">
        <v>67</v>
      </c>
      <c r="D26" s="241"/>
      <c r="E26" s="248" t="str">
        <f>+'GRUPOS PRE JUVENIL'!E8</f>
        <v>CLUB ESTUDIANTES CK</v>
      </c>
      <c r="F26" s="243" t="str">
        <f>IF(AND(G26&lt;&gt;"",I26&lt;&gt;""),IF(G26=I26,"E",IF(G26&gt;I26,"G","P")),"")</f>
        <v>P</v>
      </c>
      <c r="G26" s="244">
        <v>0</v>
      </c>
      <c r="H26" s="246" t="s">
        <v>14</v>
      </c>
      <c r="I26" s="254">
        <v>2</v>
      </c>
      <c r="J26" s="243" t="str">
        <f>IF(AND(I26&lt;&gt;"",G26&lt;&gt;""),IF(I26=G26,"E",IF(I26&gt;G26,"G","P")),"")</f>
        <v>G</v>
      </c>
      <c r="K26" s="248" t="str">
        <f>+'GRUPOS PRE JUVENIL'!G8</f>
        <v>UNION TOLIMENSE</v>
      </c>
      <c r="L26" s="247"/>
      <c r="M26" s="239" t="s">
        <v>58</v>
      </c>
      <c r="N26" s="72"/>
      <c r="O26" s="12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2"/>
      <c r="AP26" s="12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s="77" customFormat="1" x14ac:dyDescent="0.3">
      <c r="A27" s="39"/>
      <c r="B27" s="252"/>
      <c r="C27" s="240"/>
      <c r="D27" s="241"/>
      <c r="E27" s="248"/>
      <c r="F27" s="243"/>
      <c r="G27" s="245"/>
      <c r="H27" s="246"/>
      <c r="I27" s="255"/>
      <c r="J27" s="243"/>
      <c r="K27" s="248"/>
      <c r="L27" s="247"/>
      <c r="M27" s="239"/>
      <c r="N27" s="40"/>
      <c r="O27" s="18"/>
      <c r="P27" s="100"/>
      <c r="Q27" s="99"/>
      <c r="R27" s="99"/>
      <c r="S27" s="100"/>
      <c r="T27" s="100"/>
      <c r="U27" s="100"/>
      <c r="V27" s="100"/>
      <c r="W27" s="100"/>
      <c r="X27" s="100"/>
      <c r="Y27" s="100"/>
      <c r="Z27" s="100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</row>
    <row r="28" spans="1:72" s="77" customFormat="1" ht="22.5" customHeight="1" x14ac:dyDescent="0.3">
      <c r="A28" s="3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8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</row>
    <row r="29" spans="1:72" s="77" customFormat="1" x14ac:dyDescent="0.3">
      <c r="A29" s="73"/>
      <c r="B29" s="249">
        <v>42812</v>
      </c>
      <c r="C29" s="241" t="s">
        <v>65</v>
      </c>
      <c r="D29" s="241"/>
      <c r="E29" s="242" t="str">
        <f>+'GRUPOS PRE JUVENIL'!E9</f>
        <v>GENERACION TOLIMA</v>
      </c>
      <c r="F29" s="243" t="str">
        <f>IF(AND(G29&lt;&gt;"",I29&lt;&gt;""),IF(G29=I29,"E",IF(G29&gt;I29,"G","P")),"")</f>
        <v>G</v>
      </c>
      <c r="G29" s="244">
        <v>2</v>
      </c>
      <c r="H29" s="246" t="s">
        <v>14</v>
      </c>
      <c r="I29" s="244">
        <v>1</v>
      </c>
      <c r="J29" s="243" t="str">
        <f>IF(AND(I29&lt;&gt;"",G29&lt;&gt;""),IF(I29=G29,"E",IF(I29&gt;G29,"G","P")),"")</f>
        <v>P</v>
      </c>
      <c r="K29" s="242" t="str">
        <f>+'GRUPOS PRE JUVENIL'!E8</f>
        <v>CLUB ESTUDIANTES CK</v>
      </c>
      <c r="L29" s="258"/>
      <c r="M29" s="236" t="s">
        <v>59</v>
      </c>
      <c r="N29" s="127"/>
      <c r="O29" s="18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</row>
    <row r="30" spans="1:72" s="77" customFormat="1" x14ac:dyDescent="0.3">
      <c r="A30" s="39"/>
      <c r="B30" s="249"/>
      <c r="C30" s="241"/>
      <c r="D30" s="241"/>
      <c r="E30" s="242"/>
      <c r="F30" s="243"/>
      <c r="G30" s="245"/>
      <c r="H30" s="246"/>
      <c r="I30" s="245"/>
      <c r="J30" s="243"/>
      <c r="K30" s="242"/>
      <c r="L30" s="258"/>
      <c r="M30" s="236"/>
      <c r="N30" s="40"/>
      <c r="O30" s="18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</row>
    <row r="31" spans="1:72" s="77" customFormat="1" x14ac:dyDescent="0.3">
      <c r="A31" s="18"/>
      <c r="B31" s="18"/>
      <c r="C31" s="3"/>
      <c r="D31" s="18"/>
      <c r="E31" s="18"/>
      <c r="F31" s="18"/>
      <c r="G31" s="18"/>
      <c r="H31" s="18"/>
      <c r="I31" s="18"/>
      <c r="J31" s="78" t="str">
        <f>IF(AG8=1,"Indique el primero y segundo equipos clasificados de la serie:","")</f>
        <v/>
      </c>
      <c r="K31" s="18"/>
      <c r="L31" s="78" t="str">
        <f>IF(AG8=1,"Primero:","")</f>
        <v/>
      </c>
      <c r="M31" s="3"/>
      <c r="N31" s="53"/>
      <c r="O31" s="53"/>
      <c r="P31" s="157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</row>
    <row r="32" spans="1:72" s="77" customFormat="1" x14ac:dyDescent="0.3">
      <c r="A32" s="72"/>
      <c r="B32" s="252">
        <v>42812</v>
      </c>
      <c r="C32" s="240" t="s">
        <v>65</v>
      </c>
      <c r="D32" s="253"/>
      <c r="E32" s="248" t="str">
        <f>+'GRUPOS PRE JUVENIL'!G7</f>
        <v>IVÁN VÉLEZ PROFESIONALES PALMIRA</v>
      </c>
      <c r="F32" s="243" t="str">
        <f>IF(AND(G32&lt;&gt;"",I32&lt;&gt;""),IF(G32=I32,"E",IF(G32&gt;I32,"G","P")),"")</f>
        <v>G</v>
      </c>
      <c r="G32" s="244">
        <v>1</v>
      </c>
      <c r="H32" s="246" t="s">
        <v>14</v>
      </c>
      <c r="I32" s="244">
        <v>0</v>
      </c>
      <c r="J32" s="243" t="str">
        <f>IF(AND(I32&lt;&gt;"",G32&lt;&gt;""),IF(I32=G32,"E",IF(I32&gt;G32,"G","P")),"")</f>
        <v>P</v>
      </c>
      <c r="K32" s="248" t="str">
        <f>+'GRUPOS PRE JUVENIL'!E7</f>
        <v>ATHETIC MELGAR</v>
      </c>
      <c r="L32" s="247"/>
      <c r="M32" s="239" t="s">
        <v>58</v>
      </c>
      <c r="N32" s="126"/>
      <c r="O32" s="18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</row>
    <row r="33" spans="1:72" s="77" customFormat="1" x14ac:dyDescent="0.3">
      <c r="A33" s="39"/>
      <c r="B33" s="252"/>
      <c r="C33" s="240"/>
      <c r="D33" s="253"/>
      <c r="E33" s="248"/>
      <c r="F33" s="243"/>
      <c r="G33" s="245"/>
      <c r="H33" s="246"/>
      <c r="I33" s="245"/>
      <c r="J33" s="243"/>
      <c r="K33" s="248"/>
      <c r="L33" s="247"/>
      <c r="M33" s="239"/>
      <c r="N33" s="40"/>
      <c r="O33" s="18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</row>
    <row r="34" spans="1:72" s="77" customFormat="1" x14ac:dyDescent="0.3">
      <c r="A34" s="3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3"/>
      <c r="P34" s="157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</row>
    <row r="35" spans="1:72" s="77" customForma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</row>
    <row r="36" spans="1:72" s="77" customForma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</row>
    <row r="37" spans="1:72" s="77" customForma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</row>
    <row r="38" spans="1:72" x14ac:dyDescent="0.3"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spans="1:72" x14ac:dyDescent="0.3">
      <c r="O39" s="97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spans="1:72" x14ac:dyDescent="0.3"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spans="1:72" x14ac:dyDescent="0.3"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spans="1:72" x14ac:dyDescent="0.3"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spans="1:72" x14ac:dyDescent="0.3"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spans="1:72" x14ac:dyDescent="0.3">
      <c r="B44" s="15"/>
      <c r="C44" s="16"/>
      <c r="D44" s="16"/>
      <c r="E44" s="98"/>
      <c r="F44" s="99"/>
      <c r="G44" s="99"/>
      <c r="H44" s="99"/>
      <c r="I44" s="99"/>
      <c r="J44" s="99"/>
      <c r="K44" s="99"/>
      <c r="L44" s="100"/>
      <c r="M44" s="100"/>
      <c r="N44" s="100"/>
      <c r="O44" s="100"/>
      <c r="P44" s="99" t="str">
        <f>+'GRUPOS PRE JUVENIL'!E7</f>
        <v>ATHETIC MELGAR</v>
      </c>
      <c r="Q44" s="100" t="str">
        <f>+F8</f>
        <v/>
      </c>
      <c r="R44" s="100" t="str">
        <f>+F17</f>
        <v>G</v>
      </c>
      <c r="S44" s="100" t="str">
        <f>+F23</f>
        <v>E</v>
      </c>
      <c r="T44" s="100" t="str">
        <f>+J32</f>
        <v>P</v>
      </c>
      <c r="U44" s="100"/>
      <c r="V44" s="100"/>
      <c r="W44" s="100"/>
      <c r="X44" s="100"/>
      <c r="Y44" s="100"/>
      <c r="Z44" s="100"/>
    </row>
    <row r="45" spans="1:72" x14ac:dyDescent="0.3"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99" t="str">
        <f>+'GRUPOS PRE JUVENIL'!E8</f>
        <v>CLUB ESTUDIANTES CK</v>
      </c>
      <c r="Q45" s="100" t="str">
        <f>+F11</f>
        <v/>
      </c>
      <c r="R45" s="100" t="str">
        <f>+J17</f>
        <v>P</v>
      </c>
      <c r="S45" s="100" t="str">
        <f>+F26</f>
        <v>P</v>
      </c>
      <c r="T45" s="100" t="str">
        <f>+J29</f>
        <v>P</v>
      </c>
      <c r="U45" s="100"/>
      <c r="V45" s="100"/>
      <c r="W45" s="100"/>
      <c r="X45" s="100"/>
      <c r="Y45" s="100"/>
      <c r="Z45" s="100"/>
    </row>
    <row r="46" spans="1:72" x14ac:dyDescent="0.3"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99" t="str">
        <f>+'GRUPOS PRE JUVENIL'!E9</f>
        <v>GENERACION TOLIMA</v>
      </c>
      <c r="Q46" s="100" t="str">
        <f>+F14</f>
        <v/>
      </c>
      <c r="R46" s="100" t="str">
        <f>+F20</f>
        <v>P</v>
      </c>
      <c r="S46" s="100" t="str">
        <f>+J23</f>
        <v>E</v>
      </c>
      <c r="T46" s="100" t="str">
        <f>+F29</f>
        <v>G</v>
      </c>
      <c r="U46" s="100"/>
      <c r="V46" s="100"/>
      <c r="W46" s="100"/>
      <c r="X46" s="100"/>
      <c r="Y46" s="100"/>
      <c r="Z46" s="100"/>
    </row>
    <row r="47" spans="1:72" x14ac:dyDescent="0.3">
      <c r="O47" s="100"/>
      <c r="P47" s="99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spans="1:72" x14ac:dyDescent="0.3">
      <c r="O48" s="100"/>
      <c r="P48" s="99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spans="2:26" x14ac:dyDescent="0.3">
      <c r="B49" s="15"/>
      <c r="C49" s="16"/>
      <c r="D49" s="16"/>
      <c r="E49" s="98"/>
      <c r="F49" s="99"/>
      <c r="G49" s="99"/>
      <c r="H49" s="99"/>
      <c r="I49" s="99"/>
      <c r="J49" s="99"/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spans="2:26" x14ac:dyDescent="0.3">
      <c r="B50" s="15"/>
      <c r="C50" s="16"/>
      <c r="D50" s="16"/>
      <c r="E50" s="98"/>
      <c r="F50" s="99"/>
      <c r="G50" s="99"/>
      <c r="H50" s="99"/>
      <c r="I50" s="99"/>
      <c r="J50" s="99"/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spans="2:26" x14ac:dyDescent="0.3">
      <c r="B51" s="15"/>
      <c r="C51" s="16"/>
      <c r="D51" s="16"/>
      <c r="E51" s="98"/>
      <c r="F51" s="99"/>
      <c r="G51" s="99"/>
      <c r="H51" s="99"/>
      <c r="I51" s="99"/>
      <c r="J51" s="99"/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spans="2:26" x14ac:dyDescent="0.3"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spans="2:26" x14ac:dyDescent="0.3">
      <c r="B53" s="15"/>
      <c r="C53" s="16"/>
      <c r="D53" s="16"/>
      <c r="E53" s="98"/>
      <c r="F53" s="99"/>
      <c r="G53" s="99"/>
      <c r="H53" s="99"/>
      <c r="I53" s="99"/>
      <c r="J53" s="99"/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spans="2:26" x14ac:dyDescent="0.3">
      <c r="B54" s="15"/>
      <c r="C54" s="16"/>
      <c r="D54" s="16"/>
      <c r="E54" s="98"/>
      <c r="F54" s="99"/>
      <c r="G54" s="99"/>
      <c r="H54" s="99"/>
      <c r="I54" s="99"/>
      <c r="J54" s="99"/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</row>
    <row r="55" spans="2:26" x14ac:dyDescent="0.3">
      <c r="B55" s="15"/>
      <c r="C55" s="16"/>
      <c r="D55" s="16"/>
      <c r="E55" s="98"/>
      <c r="F55" s="99"/>
      <c r="G55" s="99"/>
      <c r="H55" s="99"/>
      <c r="I55" s="99"/>
      <c r="J55" s="99"/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</row>
    <row r="56" spans="2:26" x14ac:dyDescent="0.3"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</row>
    <row r="57" spans="2:26" x14ac:dyDescent="0.3">
      <c r="B57" s="15"/>
      <c r="C57" s="16"/>
      <c r="D57" s="16"/>
      <c r="E57" s="98"/>
      <c r="F57" s="99"/>
      <c r="G57" s="99"/>
      <c r="H57" s="99"/>
      <c r="I57" s="99"/>
      <c r="J57" s="99"/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</row>
    <row r="58" spans="2:26" x14ac:dyDescent="0.3">
      <c r="B58" s="15"/>
      <c r="C58" s="16"/>
      <c r="D58" s="16"/>
      <c r="E58" s="98"/>
      <c r="F58" s="99"/>
      <c r="G58" s="99"/>
      <c r="H58" s="99"/>
      <c r="I58" s="99"/>
      <c r="J58" s="99"/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</row>
    <row r="59" spans="2:26" x14ac:dyDescent="0.3">
      <c r="B59" s="15"/>
      <c r="C59" s="16"/>
      <c r="D59" s="16"/>
      <c r="E59" s="98"/>
      <c r="F59" s="99"/>
      <c r="G59" s="99"/>
      <c r="H59" s="99"/>
      <c r="I59" s="99"/>
      <c r="J59" s="99"/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</row>
    <row r="60" spans="2:26" x14ac:dyDescent="0.3"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</row>
    <row r="61" spans="2:26" x14ac:dyDescent="0.3"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</row>
    <row r="62" spans="2:26" x14ac:dyDescent="0.3"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</row>
    <row r="63" spans="2:26" x14ac:dyDescent="0.3"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</row>
    <row r="64" spans="2:26" x14ac:dyDescent="0.3"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</row>
    <row r="65" spans="5:21" x14ac:dyDescent="0.3"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</row>
  </sheetData>
  <mergeCells count="202">
    <mergeCell ref="P8:P9"/>
    <mergeCell ref="Q8:Q9"/>
    <mergeCell ref="B3:E3"/>
    <mergeCell ref="F3:K3"/>
    <mergeCell ref="B4:M5"/>
    <mergeCell ref="B6:M6"/>
    <mergeCell ref="P6:Y6"/>
    <mergeCell ref="D14:D15"/>
    <mergeCell ref="E14:E15"/>
    <mergeCell ref="F14:F15"/>
    <mergeCell ref="G14:G15"/>
    <mergeCell ref="H14:H15"/>
    <mergeCell ref="B14:B15"/>
    <mergeCell ref="C14:C15"/>
    <mergeCell ref="P12:P13"/>
    <mergeCell ref="Q12:Q13"/>
    <mergeCell ref="D11:D12"/>
    <mergeCell ref="E11:E12"/>
    <mergeCell ref="P14:P15"/>
    <mergeCell ref="Q14:Q15"/>
    <mergeCell ref="R14:R15"/>
    <mergeCell ref="S14:S15"/>
    <mergeCell ref="T14:T15"/>
    <mergeCell ref="B11:B12"/>
    <mergeCell ref="AE8:AE9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X8:X9"/>
    <mergeCell ref="Y8:Y9"/>
    <mergeCell ref="Z8:Z9"/>
    <mergeCell ref="AB8:AB9"/>
    <mergeCell ref="AC8:AC9"/>
    <mergeCell ref="AD8:AD9"/>
    <mergeCell ref="R8:R9"/>
    <mergeCell ref="S8:S9"/>
    <mergeCell ref="T8:T9"/>
    <mergeCell ref="U8:U9"/>
    <mergeCell ref="V8:V9"/>
    <mergeCell ref="W8:W9"/>
    <mergeCell ref="AJ10:AJ11"/>
    <mergeCell ref="AG10:AG11"/>
    <mergeCell ref="AK10:AK11"/>
    <mergeCell ref="D8:D9"/>
    <mergeCell ref="E8:E9"/>
    <mergeCell ref="F8:F9"/>
    <mergeCell ref="G8:G9"/>
    <mergeCell ref="H8:H9"/>
    <mergeCell ref="AA10:AA11"/>
    <mergeCell ref="AB10:AB11"/>
    <mergeCell ref="AC10:AC11"/>
    <mergeCell ref="AD10:AD11"/>
    <mergeCell ref="AE10:AE11"/>
    <mergeCell ref="AF10:AF11"/>
    <mergeCell ref="U10:U11"/>
    <mergeCell ref="V10:V11"/>
    <mergeCell ref="W10:W11"/>
    <mergeCell ref="X10:X11"/>
    <mergeCell ref="Y10:Y11"/>
    <mergeCell ref="Z10:Z11"/>
    <mergeCell ref="I8:I9"/>
    <mergeCell ref="J8:J9"/>
    <mergeCell ref="K8:K9"/>
    <mergeCell ref="L8:L9"/>
    <mergeCell ref="AH10:AH11"/>
    <mergeCell ref="AI10:AI11"/>
    <mergeCell ref="AD12:AD13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AJ12:AJ13"/>
    <mergeCell ref="AK12:AK13"/>
    <mergeCell ref="AE12:AE13"/>
    <mergeCell ref="AF12:AF13"/>
    <mergeCell ref="AG12:AG13"/>
    <mergeCell ref="AH12:AH13"/>
    <mergeCell ref="AI12:AI13"/>
    <mergeCell ref="AG14:AG15"/>
    <mergeCell ref="AH14:AH15"/>
    <mergeCell ref="AI14:AI15"/>
    <mergeCell ref="AJ14:AJ15"/>
    <mergeCell ref="AK14:AK15"/>
    <mergeCell ref="AE14:AE15"/>
    <mergeCell ref="AF14:AF15"/>
    <mergeCell ref="AA14:AA15"/>
    <mergeCell ref="AB14:AB15"/>
    <mergeCell ref="AC14:AC15"/>
    <mergeCell ref="AD14:AD15"/>
    <mergeCell ref="U14:U15"/>
    <mergeCell ref="V14:V15"/>
    <mergeCell ref="W14:W15"/>
    <mergeCell ref="X14:X15"/>
    <mergeCell ref="Y14:Y15"/>
    <mergeCell ref="Z14:Z15"/>
    <mergeCell ref="K23:K24"/>
    <mergeCell ref="L23:L24"/>
    <mergeCell ref="D17:D18"/>
    <mergeCell ref="E17:E18"/>
    <mergeCell ref="F17:F18"/>
    <mergeCell ref="G17:G18"/>
    <mergeCell ref="H17:H18"/>
    <mergeCell ref="I17:I18"/>
    <mergeCell ref="J17:J18"/>
    <mergeCell ref="K17:K18"/>
    <mergeCell ref="I20:I21"/>
    <mergeCell ref="J20:J21"/>
    <mergeCell ref="K20:K21"/>
    <mergeCell ref="L20:L21"/>
    <mergeCell ref="L17:L18"/>
    <mergeCell ref="P21:T21"/>
    <mergeCell ref="G23:G24"/>
    <mergeCell ref="H23:H24"/>
    <mergeCell ref="I23:I24"/>
    <mergeCell ref="K14:K15"/>
    <mergeCell ref="L14:L15"/>
    <mergeCell ref="G32:G33"/>
    <mergeCell ref="H32:H33"/>
    <mergeCell ref="I32:I33"/>
    <mergeCell ref="J26:J27"/>
    <mergeCell ref="K26:K27"/>
    <mergeCell ref="L26:L27"/>
    <mergeCell ref="P24:T24"/>
    <mergeCell ref="J29:J30"/>
    <mergeCell ref="M26:M27"/>
    <mergeCell ref="M23:M24"/>
    <mergeCell ref="M32:M33"/>
    <mergeCell ref="M29:M30"/>
    <mergeCell ref="K29:K30"/>
    <mergeCell ref="L29:L30"/>
    <mergeCell ref="J32:J33"/>
    <mergeCell ref="K32:K33"/>
    <mergeCell ref="L32:L33"/>
    <mergeCell ref="J23:J24"/>
    <mergeCell ref="I26:I27"/>
    <mergeCell ref="B26:B27"/>
    <mergeCell ref="C26:C27"/>
    <mergeCell ref="D26:D27"/>
    <mergeCell ref="E26:E27"/>
    <mergeCell ref="F26:F27"/>
    <mergeCell ref="G26:G27"/>
    <mergeCell ref="H26:H27"/>
    <mergeCell ref="G29:G30"/>
    <mergeCell ref="H29:H30"/>
    <mergeCell ref="I29:I30"/>
    <mergeCell ref="D29:D30"/>
    <mergeCell ref="E29:E30"/>
    <mergeCell ref="F29:F30"/>
    <mergeCell ref="C11:C12"/>
    <mergeCell ref="B20:B21"/>
    <mergeCell ref="C20:C21"/>
    <mergeCell ref="B17:B18"/>
    <mergeCell ref="B23:B24"/>
    <mergeCell ref="C23:C24"/>
    <mergeCell ref="E32:E33"/>
    <mergeCell ref="F32:F33"/>
    <mergeCell ref="D23:D24"/>
    <mergeCell ref="E23:E24"/>
    <mergeCell ref="F23:F24"/>
    <mergeCell ref="B32:B33"/>
    <mergeCell ref="C32:C33"/>
    <mergeCell ref="B29:B30"/>
    <mergeCell ref="C29:C30"/>
    <mergeCell ref="D32:D33"/>
    <mergeCell ref="A1:N1"/>
    <mergeCell ref="A2:N2"/>
    <mergeCell ref="M8:M9"/>
    <mergeCell ref="M11:M12"/>
    <mergeCell ref="M20:M21"/>
    <mergeCell ref="M17:M18"/>
    <mergeCell ref="M14:M15"/>
    <mergeCell ref="C17:C18"/>
    <mergeCell ref="D20:D21"/>
    <mergeCell ref="E20:E21"/>
    <mergeCell ref="F20:F21"/>
    <mergeCell ref="G20:G21"/>
    <mergeCell ref="H20:H21"/>
    <mergeCell ref="L11:L12"/>
    <mergeCell ref="F11:F12"/>
    <mergeCell ref="G11:G12"/>
    <mergeCell ref="H11:H12"/>
    <mergeCell ref="I11:I12"/>
    <mergeCell ref="J11:J12"/>
    <mergeCell ref="K11:K12"/>
    <mergeCell ref="B8:B9"/>
    <mergeCell ref="C8:C9"/>
    <mergeCell ref="I14:I15"/>
    <mergeCell ref="J14:J15"/>
  </mergeCells>
  <conditionalFormatting sqref="G8:G9">
    <cfRule type="expression" dxfId="422" priority="51" stopIfTrue="1">
      <formula>F8="G"</formula>
    </cfRule>
    <cfRule type="expression" dxfId="421" priority="50" stopIfTrue="1">
      <formula>F8="E"</formula>
    </cfRule>
    <cfRule type="expression" dxfId="420" priority="49" stopIfTrue="1">
      <formula>F8="P"</formula>
    </cfRule>
  </conditionalFormatting>
  <conditionalFormatting sqref="G11">
    <cfRule type="expression" dxfId="419" priority="4" stopIfTrue="1">
      <formula>F11="P"</formula>
    </cfRule>
    <cfRule type="expression" dxfId="418" priority="5" stopIfTrue="1">
      <formula>F11="E"</formula>
    </cfRule>
    <cfRule type="expression" dxfId="417" priority="6" stopIfTrue="1">
      <formula>F11="G"</formula>
    </cfRule>
  </conditionalFormatting>
  <conditionalFormatting sqref="G14">
    <cfRule type="expression" dxfId="416" priority="10" stopIfTrue="1">
      <formula>F14="P"</formula>
    </cfRule>
    <cfRule type="expression" dxfId="415" priority="11" stopIfTrue="1">
      <formula>F14="E"</formula>
    </cfRule>
    <cfRule type="expression" dxfId="414" priority="12" stopIfTrue="1">
      <formula>F14="G"</formula>
    </cfRule>
  </conditionalFormatting>
  <conditionalFormatting sqref="G17:G18">
    <cfRule type="expression" dxfId="413" priority="42" stopIfTrue="1">
      <formula>F17="G"</formula>
    </cfRule>
    <cfRule type="expression" dxfId="412" priority="41" stopIfTrue="1">
      <formula>F17="E"</formula>
    </cfRule>
    <cfRule type="expression" dxfId="411" priority="40" stopIfTrue="1">
      <formula>F17="P"</formula>
    </cfRule>
  </conditionalFormatting>
  <conditionalFormatting sqref="G20">
    <cfRule type="expression" dxfId="410" priority="2" stopIfTrue="1">
      <formula>F20="E"</formula>
    </cfRule>
    <cfRule type="expression" dxfId="409" priority="3" stopIfTrue="1">
      <formula>F20="G"</formula>
    </cfRule>
    <cfRule type="expression" dxfId="408" priority="1" stopIfTrue="1">
      <formula>F20="P"</formula>
    </cfRule>
  </conditionalFormatting>
  <conditionalFormatting sqref="G23:G24">
    <cfRule type="expression" dxfId="407" priority="28" stopIfTrue="1">
      <formula>F23="P"</formula>
    </cfRule>
    <cfRule type="expression" dxfId="406" priority="29" stopIfTrue="1">
      <formula>F23="E"</formula>
    </cfRule>
    <cfRule type="expression" dxfId="405" priority="30" stopIfTrue="1">
      <formula>F23="G"</formula>
    </cfRule>
  </conditionalFormatting>
  <conditionalFormatting sqref="G26:G27">
    <cfRule type="expression" dxfId="404" priority="39" stopIfTrue="1">
      <formula>F26="G"</formula>
    </cfRule>
    <cfRule type="expression" dxfId="403" priority="38" stopIfTrue="1">
      <formula>F26="E"</formula>
    </cfRule>
    <cfRule type="expression" dxfId="402" priority="37" stopIfTrue="1">
      <formula>F26="P"</formula>
    </cfRule>
  </conditionalFormatting>
  <conditionalFormatting sqref="G29:G30">
    <cfRule type="expression" dxfId="401" priority="13" stopIfTrue="1">
      <formula>F29="P"</formula>
    </cfRule>
    <cfRule type="expression" dxfId="400" priority="15" stopIfTrue="1">
      <formula>F29="G"</formula>
    </cfRule>
    <cfRule type="expression" dxfId="399" priority="14" stopIfTrue="1">
      <formula>F29="E"</formula>
    </cfRule>
  </conditionalFormatting>
  <conditionalFormatting sqref="G32:G33">
    <cfRule type="expression" dxfId="398" priority="18" stopIfTrue="1">
      <formula>F32="G"</formula>
    </cfRule>
    <cfRule type="expression" dxfId="397" priority="17" stopIfTrue="1">
      <formula>F32="E"</formula>
    </cfRule>
    <cfRule type="expression" dxfId="396" priority="16" stopIfTrue="1">
      <formula>F32="P"</formula>
    </cfRule>
  </conditionalFormatting>
  <conditionalFormatting sqref="I8:I9">
    <cfRule type="expression" dxfId="395" priority="58" stopIfTrue="1">
      <formula>J8="P"</formula>
    </cfRule>
    <cfRule type="expression" dxfId="394" priority="59" stopIfTrue="1">
      <formula>J8="E"</formula>
    </cfRule>
    <cfRule type="expression" dxfId="393" priority="60" stopIfTrue="1">
      <formula>J8="G"</formula>
    </cfRule>
  </conditionalFormatting>
  <conditionalFormatting sqref="I11:I12">
    <cfRule type="expression" dxfId="392" priority="63" stopIfTrue="1">
      <formula>J11="G"</formula>
    </cfRule>
    <cfRule type="expression" dxfId="391" priority="61" stopIfTrue="1">
      <formula>J11="P"</formula>
    </cfRule>
    <cfRule type="expression" dxfId="390" priority="62" stopIfTrue="1">
      <formula>J11="E"</formula>
    </cfRule>
  </conditionalFormatting>
  <conditionalFormatting sqref="I14">
    <cfRule type="expression" dxfId="389" priority="8" stopIfTrue="1">
      <formula>H14="E"</formula>
    </cfRule>
    <cfRule type="expression" dxfId="388" priority="9" stopIfTrue="1">
      <formula>H14="G"</formula>
    </cfRule>
    <cfRule type="expression" dxfId="387" priority="7" stopIfTrue="1">
      <formula>H14="P"</formula>
    </cfRule>
  </conditionalFormatting>
  <conditionalFormatting sqref="I17:I18">
    <cfRule type="expression" dxfId="386" priority="69" stopIfTrue="1">
      <formula>J17="G"</formula>
    </cfRule>
    <cfRule type="expression" dxfId="385" priority="67" stopIfTrue="1">
      <formula>J17="P"</formula>
    </cfRule>
    <cfRule type="expression" dxfId="384" priority="68" stopIfTrue="1">
      <formula>J17="E"</formula>
    </cfRule>
  </conditionalFormatting>
  <conditionalFormatting sqref="I20:I21">
    <cfRule type="expression" dxfId="383" priority="64" stopIfTrue="1">
      <formula>J20="P"</formula>
    </cfRule>
    <cfRule type="expression" dxfId="382" priority="65" stopIfTrue="1">
      <formula>J20="E"</formula>
    </cfRule>
    <cfRule type="expression" dxfId="381" priority="66" stopIfTrue="1">
      <formula>J20="G"</formula>
    </cfRule>
  </conditionalFormatting>
  <conditionalFormatting sqref="I23:I24">
    <cfRule type="expression" dxfId="380" priority="35" stopIfTrue="1">
      <formula>J23="E"</formula>
    </cfRule>
    <cfRule type="expression" dxfId="379" priority="34" stopIfTrue="1">
      <formula>J23="P"</formula>
    </cfRule>
    <cfRule type="expression" dxfId="378" priority="36" stopIfTrue="1">
      <formula>J23="G"</formula>
    </cfRule>
  </conditionalFormatting>
  <conditionalFormatting sqref="I26">
    <cfRule type="expression" dxfId="377" priority="52" stopIfTrue="1">
      <formula>J26="P"</formula>
    </cfRule>
    <cfRule type="expression" dxfId="376" priority="53" stopIfTrue="1">
      <formula>J26="E"</formula>
    </cfRule>
    <cfRule type="expression" dxfId="375" priority="54" stopIfTrue="1">
      <formula>J26="G"</formula>
    </cfRule>
  </conditionalFormatting>
  <conditionalFormatting sqref="I29:I30">
    <cfRule type="expression" dxfId="374" priority="21" stopIfTrue="1">
      <formula>J29="G"</formula>
    </cfRule>
    <cfRule type="expression" dxfId="373" priority="20" stopIfTrue="1">
      <formula>J29="E"</formula>
    </cfRule>
    <cfRule type="expression" dxfId="372" priority="19" stopIfTrue="1">
      <formula>J29="P"</formula>
    </cfRule>
  </conditionalFormatting>
  <conditionalFormatting sqref="I32:I33">
    <cfRule type="expression" dxfId="371" priority="23" stopIfTrue="1">
      <formula>J32="E"</formula>
    </cfRule>
    <cfRule type="expression" dxfId="370" priority="22" stopIfTrue="1">
      <formula>J32="P"</formula>
    </cfRule>
    <cfRule type="expression" dxfId="369" priority="24" stopIfTrue="1">
      <formula>J32="G"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T65"/>
  <sheetViews>
    <sheetView topLeftCell="A12" zoomScale="90" zoomScaleNormal="90" workbookViewId="0">
      <selection activeCell="K40" sqref="K40"/>
    </sheetView>
  </sheetViews>
  <sheetFormatPr baseColWidth="10" defaultColWidth="11.44140625" defaultRowHeight="14.4" x14ac:dyDescent="0.3"/>
  <cols>
    <col min="1" max="1" width="5.109375" style="12" customWidth="1"/>
    <col min="2" max="2" width="10" style="12" customWidth="1"/>
    <col min="3" max="3" width="11.33203125" style="12" customWidth="1"/>
    <col min="4" max="4" width="8.5546875" style="12" hidden="1" customWidth="1"/>
    <col min="5" max="5" width="25.33203125" style="12" customWidth="1"/>
    <col min="6" max="6" width="2.88671875" style="12" customWidth="1"/>
    <col min="7" max="7" width="5.6640625" style="12" customWidth="1"/>
    <col min="8" max="8" width="7.109375" style="12" customWidth="1"/>
    <col min="9" max="9" width="5.6640625" style="12" customWidth="1"/>
    <col min="10" max="10" width="2.88671875" style="12" customWidth="1"/>
    <col min="11" max="11" width="25.33203125" style="12" customWidth="1"/>
    <col min="12" max="12" width="3.6640625" style="12" customWidth="1"/>
    <col min="13" max="13" width="15.6640625" style="12" customWidth="1"/>
    <col min="14" max="14" width="6.33203125" style="12" customWidth="1"/>
    <col min="15" max="15" width="2.5546875" style="12" customWidth="1"/>
    <col min="16" max="16" width="28.5546875" style="12" customWidth="1"/>
    <col min="17" max="25" width="5.6640625" style="12" customWidth="1"/>
    <col min="26" max="38" width="11.44140625" style="12" customWidth="1"/>
    <col min="39" max="16384" width="11.44140625" style="12"/>
  </cols>
  <sheetData>
    <row r="1" spans="1:72" s="3" customFormat="1" ht="25.5" customHeight="1" x14ac:dyDescent="0.3">
      <c r="A1" s="234" t="s">
        <v>46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72" customFormat="1" ht="30.75" customHeight="1" x14ac:dyDescent="0.3">
      <c r="A2" s="235" t="s">
        <v>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P2" s="32"/>
      <c r="Q2" s="32"/>
      <c r="R2" s="32"/>
      <c r="S2" s="32"/>
      <c r="T2" s="32"/>
      <c r="U2" s="32"/>
      <c r="V2" s="32"/>
      <c r="W2" s="32"/>
      <c r="X2" s="32"/>
      <c r="Y2" s="3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customFormat="1" ht="28.5" customHeight="1" x14ac:dyDescent="0.65">
      <c r="A3" s="3"/>
      <c r="B3" s="286" t="str">
        <f>+'GRUPOS PRE JUVENIL'!D3</f>
        <v>NACIDOS 2016 2017</v>
      </c>
      <c r="C3" s="286"/>
      <c r="D3" s="286"/>
      <c r="E3" s="286"/>
      <c r="F3" s="287" t="str">
        <f>+'GRUPOS PRE JUVENIL'!D4</f>
        <v>NOV 30 1 Y 2 DICIEMBRE 2024</v>
      </c>
      <c r="G3" s="287"/>
      <c r="H3" s="287"/>
      <c r="I3" s="287"/>
      <c r="J3" s="287"/>
      <c r="K3" s="287"/>
      <c r="L3" s="3"/>
      <c r="M3" s="3"/>
      <c r="N3" s="3"/>
      <c r="O3" s="12"/>
      <c r="P3" s="3"/>
      <c r="Q3" s="3"/>
      <c r="R3" s="3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customFormat="1" ht="21.75" customHeight="1" x14ac:dyDescent="0.45">
      <c r="A4" s="3"/>
      <c r="B4" s="302" t="str">
        <f>+'GRUPOS PRE JUVENIL'!G6</f>
        <v>GRUPO B</v>
      </c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"/>
      <c r="O4" s="14"/>
      <c r="P4" s="292" t="s">
        <v>13</v>
      </c>
      <c r="Q4" s="293"/>
      <c r="R4" s="293"/>
      <c r="S4" s="293"/>
      <c r="T4" s="293"/>
      <c r="U4" s="293"/>
      <c r="V4" s="293"/>
      <c r="W4" s="293"/>
      <c r="X4" s="293"/>
      <c r="Y4" s="293"/>
      <c r="Z4" s="3"/>
      <c r="AA4" s="3"/>
      <c r="AB4" s="3"/>
      <c r="AC4" s="3"/>
      <c r="AD4" s="3"/>
      <c r="AE4" s="3"/>
      <c r="AF4" s="3"/>
      <c r="AG4" s="3"/>
      <c r="AH4" s="3"/>
      <c r="AI4" s="3"/>
      <c r="AJ4" s="8">
        <f>COUNT(G8,I8,G11,I11,G14,I14,G17,I17,G20,I20,G35,I35,G23,I23,G26,I26,G29,I29,G32,I32)</f>
        <v>12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customFormat="1" ht="15" customHeight="1" x14ac:dyDescent="0.3">
      <c r="A5" s="3"/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customFormat="1" ht="15" customHeight="1" x14ac:dyDescent="0.45">
      <c r="A6" s="1"/>
      <c r="B6" s="290" t="s">
        <v>3</v>
      </c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14"/>
      <c r="O6" s="41"/>
      <c r="P6" s="300" t="s">
        <v>44</v>
      </c>
      <c r="Q6" s="284" t="s">
        <v>6</v>
      </c>
      <c r="R6" s="280" t="s">
        <v>15</v>
      </c>
      <c r="S6" s="276" t="s">
        <v>7</v>
      </c>
      <c r="T6" s="276" t="s">
        <v>8</v>
      </c>
      <c r="U6" s="276" t="s">
        <v>9</v>
      </c>
      <c r="V6" s="276" t="s">
        <v>10</v>
      </c>
      <c r="W6" s="276" t="s">
        <v>11</v>
      </c>
      <c r="X6" s="276" t="s">
        <v>12</v>
      </c>
      <c r="Y6" s="276" t="s">
        <v>31</v>
      </c>
      <c r="Z6" s="278"/>
      <c r="AA6" s="18"/>
      <c r="AB6" s="270"/>
      <c r="AC6" s="270" t="s">
        <v>32</v>
      </c>
      <c r="AD6" s="270" t="s">
        <v>33</v>
      </c>
      <c r="AE6" s="270" t="s">
        <v>34</v>
      </c>
      <c r="AF6" s="270"/>
      <c r="AG6" s="270"/>
      <c r="AH6" s="270"/>
      <c r="AI6" s="18"/>
      <c r="AJ6" s="270">
        <f>IF(AJ4=12,IF(INDEX(Z8:AK17,MATCH(2,Z8:Z15,0),11)=INDEX(Z8:AK15,MATCH(1,Z8:Z15,0),11),1,0),0)</f>
        <v>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customFormat="1" ht="15" customHeight="1" x14ac:dyDescent="0.3">
      <c r="A7" s="4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2" t="s">
        <v>31</v>
      </c>
      <c r="O7" s="40"/>
      <c r="P7" s="301"/>
      <c r="Q7" s="285"/>
      <c r="R7" s="281"/>
      <c r="S7" s="277"/>
      <c r="T7" s="277"/>
      <c r="U7" s="277"/>
      <c r="V7" s="277"/>
      <c r="W7" s="277"/>
      <c r="X7" s="277"/>
      <c r="Y7" s="277"/>
      <c r="Z7" s="279"/>
      <c r="AA7" s="18"/>
      <c r="AB7" s="271"/>
      <c r="AC7" s="271"/>
      <c r="AD7" s="271"/>
      <c r="AE7" s="271"/>
      <c r="AF7" s="271"/>
      <c r="AG7" s="271"/>
      <c r="AH7" s="271"/>
      <c r="AI7" s="18"/>
      <c r="AJ7" s="271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customFormat="1" ht="22.5" customHeight="1" x14ac:dyDescent="0.3">
      <c r="A8" s="72"/>
      <c r="B8" s="252"/>
      <c r="C8" s="252"/>
      <c r="D8" s="253"/>
      <c r="E8" s="248" t="str">
        <f>+'GRUPO A'!E8:E9</f>
        <v>ATHETIC MELGAR</v>
      </c>
      <c r="F8" s="297" t="str">
        <f>IF(AND(G8&lt;&gt;"",I8&lt;&gt;""),IF(G8=I8,"E",IF(G8&gt;I8,"G","P")),"")</f>
        <v/>
      </c>
      <c r="G8" s="254"/>
      <c r="H8" s="298" t="s">
        <v>14</v>
      </c>
      <c r="I8" s="254"/>
      <c r="J8" s="296" t="str">
        <f>IF(AND(I8&lt;&gt;"",G8&lt;&gt;""),IF(I8=G8,"E",IF(I8&gt;G8,"G","P")),"")</f>
        <v/>
      </c>
      <c r="K8" s="248" t="str">
        <f>+'GRUPO A'!K8:K9</f>
        <v>UNION TOLIMENSE</v>
      </c>
      <c r="L8" s="248"/>
      <c r="M8" s="239"/>
      <c r="N8" s="72"/>
      <c r="O8" s="40"/>
      <c r="P8" s="272" t="str">
        <f>"  1)  " &amp; VLOOKUP(1,$Z$8:$AI$17,2,0)</f>
        <v xml:space="preserve">  1)  IVÁN VÉLEZ PROFESIONALES PALMIRA</v>
      </c>
      <c r="Q8" s="274">
        <f>VLOOKUP(1,$Z$8:$AI$17,3,0)</f>
        <v>9</v>
      </c>
      <c r="R8" s="268">
        <f>+SUM(S8:U9)</f>
        <v>3</v>
      </c>
      <c r="S8" s="261">
        <f>VLOOKUP(1,$Z$8:$AI$17,4,0)</f>
        <v>3</v>
      </c>
      <c r="T8" s="261">
        <f>VLOOKUP(1,$Z$8:$AI$17,5,0)</f>
        <v>0</v>
      </c>
      <c r="U8" s="261">
        <f>VLOOKUP(1,$Z$8:$AI$17,6,0)</f>
        <v>0</v>
      </c>
      <c r="V8" s="261">
        <f>VLOOKUP(1,$Z$8:$AI$17,7,0)</f>
        <v>8</v>
      </c>
      <c r="W8" s="261">
        <f>VLOOKUP(1,$Z$8:$AI$17,8,0)</f>
        <v>0</v>
      </c>
      <c r="X8" s="261">
        <f>VLOOKUP(1,$Z$8:$AH$17,9,0)</f>
        <v>8</v>
      </c>
      <c r="Y8" s="261">
        <f>VLOOKUP(1,$Z$8:$AI$17,10,0)</f>
        <v>0</v>
      </c>
      <c r="Z8" s="263">
        <f>RANK(AJ8,$AJ$8:$AJ$17,0)</f>
        <v>1</v>
      </c>
      <c r="AA8" s="259" t="str">
        <f>+'GRUPOS PRE JUVENIL'!G7</f>
        <v>IVÁN VÉLEZ PROFESIONALES PALMIRA</v>
      </c>
      <c r="AB8" s="259">
        <f>(AC8*3)+AD8</f>
        <v>9</v>
      </c>
      <c r="AC8" s="259">
        <f>COUNTIF(Q42:T42,"G")</f>
        <v>3</v>
      </c>
      <c r="AD8" s="259">
        <f>COUNTIF(Q42:T42,"E")</f>
        <v>0</v>
      </c>
      <c r="AE8" s="259">
        <f>COUNTIF(Q42:T42,"P")</f>
        <v>0</v>
      </c>
      <c r="AF8" s="259">
        <f>+I14+G17+G32+G23</f>
        <v>8</v>
      </c>
      <c r="AG8" s="259">
        <f>+G14+I17+I32+I23</f>
        <v>0</v>
      </c>
      <c r="AH8" s="259">
        <f>AF8-AG8</f>
        <v>8</v>
      </c>
      <c r="AI8" s="267">
        <f>+N14+A17+A32+A23</f>
        <v>0</v>
      </c>
      <c r="AJ8" s="259">
        <f>(AB8*1000)+(AH8*100)+(AF8*10)-AI8+0.1</f>
        <v>9880.1</v>
      </c>
      <c r="AK8" s="265">
        <f>AJ8</f>
        <v>9880.1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customFormat="1" ht="15.75" customHeight="1" x14ac:dyDescent="0.3">
      <c r="A9" s="39"/>
      <c r="B9" s="252"/>
      <c r="C9" s="252"/>
      <c r="D9" s="253"/>
      <c r="E9" s="248"/>
      <c r="F9" s="297"/>
      <c r="G9" s="255"/>
      <c r="H9" s="298"/>
      <c r="I9" s="255"/>
      <c r="J9" s="296"/>
      <c r="K9" s="248"/>
      <c r="L9" s="248"/>
      <c r="M9" s="239"/>
      <c r="N9" s="40"/>
      <c r="O9" s="41"/>
      <c r="P9" s="273"/>
      <c r="Q9" s="275"/>
      <c r="R9" s="269"/>
      <c r="S9" s="262"/>
      <c r="T9" s="262"/>
      <c r="U9" s="262"/>
      <c r="V9" s="262"/>
      <c r="W9" s="262"/>
      <c r="X9" s="262"/>
      <c r="Y9" s="262"/>
      <c r="Z9" s="264"/>
      <c r="AA9" s="260"/>
      <c r="AB9" s="260"/>
      <c r="AC9" s="260"/>
      <c r="AD9" s="260"/>
      <c r="AE9" s="260"/>
      <c r="AF9" s="260"/>
      <c r="AG9" s="260"/>
      <c r="AH9" s="260"/>
      <c r="AI9" s="299"/>
      <c r="AJ9" s="260"/>
      <c r="AK9" s="266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customFormat="1" ht="15.75" customHeight="1" x14ac:dyDescent="0.3">
      <c r="A10" s="3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0"/>
      <c r="P10" s="272" t="str">
        <f>"  2)  " &amp; VLOOKUP(2,$Z$8:$AI$17,2,0)</f>
        <v xml:space="preserve">  2)  SAETA REDEC</v>
      </c>
      <c r="Q10" s="274">
        <f>VLOOKUP(2,$Z$8:$AI$17,3,0)</f>
        <v>4</v>
      </c>
      <c r="R10" s="268">
        <f>+SUM(S10:U11)</f>
        <v>3</v>
      </c>
      <c r="S10" s="261">
        <f>VLOOKUP(2,$Z$8:$AI$17,4,0)</f>
        <v>1</v>
      </c>
      <c r="T10" s="261">
        <f>VLOOKUP(2,$Z$8:$AI$17,5,0)</f>
        <v>1</v>
      </c>
      <c r="U10" s="261">
        <f>VLOOKUP(2,$Z$8:$AI$17,6,0)</f>
        <v>1</v>
      </c>
      <c r="V10" s="261">
        <f>VLOOKUP(2,$Z$8:$AI$17,7,0)</f>
        <v>3</v>
      </c>
      <c r="W10" s="261">
        <f>VLOOKUP(2,$Z$8:$AI$17,8,0)</f>
        <v>4</v>
      </c>
      <c r="X10" s="261">
        <f>VLOOKUP(2,$Z$8:$AH$17,9,0)</f>
        <v>-1</v>
      </c>
      <c r="Y10" s="261">
        <f>VLOOKUP(2,$Z$8:$AI$17,10,0)</f>
        <v>0</v>
      </c>
      <c r="Z10" s="263">
        <f>RANK(AJ10,$AJ$8:$AJ$17,0)</f>
        <v>3</v>
      </c>
      <c r="AA10" s="259" t="str">
        <f>+'GRUPOS PRE JUVENIL'!G8</f>
        <v>UNION TOLIMENSE</v>
      </c>
      <c r="AB10" s="259">
        <f>(AC10*3)+AD10</f>
        <v>4</v>
      </c>
      <c r="AC10" s="259">
        <f>COUNTIF(Q43:T43,"G")</f>
        <v>1</v>
      </c>
      <c r="AD10" s="259">
        <f>COUNTIF(Q43:T43,"E")</f>
        <v>1</v>
      </c>
      <c r="AE10" s="259">
        <f>COUNTIF(Q43:T43,"P")</f>
        <v>1</v>
      </c>
      <c r="AF10" s="259">
        <f>+I8+I17+I26+G29</f>
        <v>3</v>
      </c>
      <c r="AG10" s="259">
        <f>+G8+G17+G26+I29</f>
        <v>5</v>
      </c>
      <c r="AH10" s="259">
        <f>AF10-AG10</f>
        <v>-2</v>
      </c>
      <c r="AI10" s="267">
        <f>+N8+A29+N17+N26</f>
        <v>0</v>
      </c>
      <c r="AJ10" s="259">
        <f>(AB10*1000)+(AH10*100)+(AF10*10)-AI10+0.2</f>
        <v>3830.2</v>
      </c>
      <c r="AK10" s="265">
        <f>AJ10</f>
        <v>3830.2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customFormat="1" ht="22.5" customHeight="1" x14ac:dyDescent="0.3">
      <c r="A11" s="73"/>
      <c r="B11" s="249"/>
      <c r="C11" s="249"/>
      <c r="D11" s="241"/>
      <c r="E11" s="242" t="str">
        <f>+'GRUPO A'!E11:E12</f>
        <v>CLUB ESTUDIANTES CK</v>
      </c>
      <c r="F11" s="297" t="str">
        <f>IF(AND(G11&lt;&gt;"",I11&lt;&gt;""),IF(G11=I11,"E",IF(G11&gt;I11,"G","P")),"")</f>
        <v/>
      </c>
      <c r="G11" s="254"/>
      <c r="H11" s="298" t="s">
        <v>14</v>
      </c>
      <c r="I11" s="254"/>
      <c r="J11" s="296" t="str">
        <f>IF(AND(I11&lt;&gt;"",G11&lt;&gt;""),IF(I11=G11,"E",IF(I11&gt;G11,"G","P")),"")</f>
        <v/>
      </c>
      <c r="K11" s="242" t="str">
        <f>+'GRUPO A'!K11:K12</f>
        <v>SAETA REDEC</v>
      </c>
      <c r="L11" s="242"/>
      <c r="M11" s="236"/>
      <c r="N11" s="73"/>
      <c r="O11" s="40"/>
      <c r="P11" s="273"/>
      <c r="Q11" s="275"/>
      <c r="R11" s="269"/>
      <c r="S11" s="262"/>
      <c r="T11" s="262"/>
      <c r="U11" s="262"/>
      <c r="V11" s="262"/>
      <c r="W11" s="262"/>
      <c r="X11" s="262"/>
      <c r="Y11" s="262"/>
      <c r="Z11" s="264"/>
      <c r="AA11" s="260"/>
      <c r="AB11" s="260"/>
      <c r="AC11" s="260"/>
      <c r="AD11" s="260"/>
      <c r="AE11" s="260"/>
      <c r="AF11" s="260"/>
      <c r="AG11" s="260"/>
      <c r="AH11" s="260"/>
      <c r="AI11" s="299"/>
      <c r="AJ11" s="260"/>
      <c r="AK11" s="266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customFormat="1" ht="15" customHeight="1" x14ac:dyDescent="0.3">
      <c r="A12" s="39"/>
      <c r="B12" s="249"/>
      <c r="C12" s="249"/>
      <c r="D12" s="241"/>
      <c r="E12" s="242"/>
      <c r="F12" s="297"/>
      <c r="G12" s="255"/>
      <c r="H12" s="298"/>
      <c r="I12" s="255"/>
      <c r="J12" s="296"/>
      <c r="K12" s="242"/>
      <c r="L12" s="242"/>
      <c r="M12" s="236"/>
      <c r="N12" s="40"/>
      <c r="O12" s="41"/>
      <c r="P12" s="272" t="str">
        <f>"  3)  " &amp; VLOOKUP(3,$Z$8:$AI$17,2,0)</f>
        <v xml:space="preserve">  3)  UNION TOLIMENSE</v>
      </c>
      <c r="Q12" s="274">
        <f>VLOOKUP(3,$Z$8:$AI$17,3,0)</f>
        <v>4</v>
      </c>
      <c r="R12" s="268">
        <f>+SUM(S12:U13)</f>
        <v>3</v>
      </c>
      <c r="S12" s="261">
        <f>VLOOKUP(3,$Z$8:$AI$17,4,0)</f>
        <v>1</v>
      </c>
      <c r="T12" s="261">
        <f>VLOOKUP(3,$Z$8:$AI$17,5,0)</f>
        <v>1</v>
      </c>
      <c r="U12" s="261">
        <f>VLOOKUP(3,$Z$8:$AI$17,6,0)</f>
        <v>1</v>
      </c>
      <c r="V12" s="261">
        <f>VLOOKUP(3,$Z$8:$AI$17,7,0)</f>
        <v>3</v>
      </c>
      <c r="W12" s="261">
        <f>VLOOKUP(3,$Z$8:$AI$17,8,0)</f>
        <v>5</v>
      </c>
      <c r="X12" s="261">
        <f>VLOOKUP(3,$Z$8:$AI$17,9,0)</f>
        <v>-2</v>
      </c>
      <c r="Y12" s="261">
        <f>VLOOKUP(3,$Z$8:$AI$17,10,0)</f>
        <v>0</v>
      </c>
      <c r="Z12" s="263">
        <f>RANK(AJ12,$AJ$8:$AJ$17,0)</f>
        <v>2</v>
      </c>
      <c r="AA12" s="259" t="str">
        <f>+'GRUPOS PRE JUVENIL'!G9</f>
        <v>SAETA REDEC</v>
      </c>
      <c r="AB12" s="259">
        <f>(AC12*3)+AD12</f>
        <v>4</v>
      </c>
      <c r="AC12" s="259">
        <f>COUNTIF(Q44:T44,"G")</f>
        <v>1</v>
      </c>
      <c r="AD12" s="259">
        <f>COUNTIF(Q44:T44,"E")</f>
        <v>1</v>
      </c>
      <c r="AE12" s="259">
        <f>COUNTIF(Q44:T44,"P")</f>
        <v>1</v>
      </c>
      <c r="AF12" s="259">
        <f>+I11+I20+I23+I29</f>
        <v>3</v>
      </c>
      <c r="AG12" s="259">
        <f>+G20+G11+G23+G29</f>
        <v>4</v>
      </c>
      <c r="AH12" s="259">
        <f>AF12-AG12</f>
        <v>-1</v>
      </c>
      <c r="AI12" s="267">
        <f>+N11+N20+N23+N29</f>
        <v>0</v>
      </c>
      <c r="AJ12" s="259">
        <f>(AB12*1000)+(AH12*100)+(AF12*10)-AI12+0.3</f>
        <v>3930.3</v>
      </c>
      <c r="AK12" s="265">
        <f>+X12</f>
        <v>-2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customFormat="1" ht="15" customHeight="1" x14ac:dyDescent="0.3">
      <c r="A13" s="3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0"/>
      <c r="P13" s="273"/>
      <c r="Q13" s="275"/>
      <c r="R13" s="269"/>
      <c r="S13" s="262"/>
      <c r="T13" s="262"/>
      <c r="U13" s="262"/>
      <c r="V13" s="262"/>
      <c r="W13" s="262"/>
      <c r="X13" s="262"/>
      <c r="Y13" s="262"/>
      <c r="Z13" s="264"/>
      <c r="AA13" s="260"/>
      <c r="AB13" s="260"/>
      <c r="AC13" s="260"/>
      <c r="AD13" s="260"/>
      <c r="AE13" s="260"/>
      <c r="AF13" s="260"/>
      <c r="AG13" s="260"/>
      <c r="AH13" s="260"/>
      <c r="AI13" s="299"/>
      <c r="AJ13" s="260"/>
      <c r="AK13" s="266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customFormat="1" ht="21.75" customHeight="1" x14ac:dyDescent="0.3">
      <c r="A14" s="72"/>
      <c r="B14" s="252"/>
      <c r="C14" s="252"/>
      <c r="D14" s="253"/>
      <c r="E14" s="248" t="str">
        <f>+'GRUPO A'!E14:E15</f>
        <v>GENERACION TOLIMA</v>
      </c>
      <c r="F14" s="297" t="str">
        <f>IF(AND(G14&lt;&gt;"",I14&lt;&gt;""),IF(G14=I14,"E",IF(G14&gt;I14,"G","P")),"")</f>
        <v/>
      </c>
      <c r="G14" s="254"/>
      <c r="H14" s="298" t="s">
        <v>14</v>
      </c>
      <c r="I14" s="254"/>
      <c r="J14" s="296" t="str">
        <f>IF(AND(I14&lt;&gt;"",G14&lt;&gt;""),IF(I14=G14,"E",IF(I14&gt;G14,"G","P")),"")</f>
        <v/>
      </c>
      <c r="K14" s="248" t="str">
        <f>+'GRUPO A'!K14:K15</f>
        <v>IVÁN VÉLEZ PROFESIONALES PALMIRA</v>
      </c>
      <c r="L14" s="248"/>
      <c r="M14" s="239"/>
      <c r="N14" s="72"/>
      <c r="O14" s="40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customFormat="1" ht="15" customHeight="1" x14ac:dyDescent="0.3">
      <c r="A15" s="39"/>
      <c r="B15" s="252"/>
      <c r="C15" s="252"/>
      <c r="D15" s="253"/>
      <c r="E15" s="248"/>
      <c r="F15" s="297"/>
      <c r="G15" s="255"/>
      <c r="H15" s="298"/>
      <c r="I15" s="255"/>
      <c r="J15" s="296"/>
      <c r="K15" s="248"/>
      <c r="L15" s="248"/>
      <c r="M15" s="239"/>
      <c r="N15" s="40"/>
      <c r="O15" s="4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customFormat="1" ht="15" customHeight="1" x14ac:dyDescent="0.3">
      <c r="A16" s="3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18"/>
      <c r="AM16" s="18"/>
      <c r="AN16" s="18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customFormat="1" ht="22.5" customHeight="1" x14ac:dyDescent="0.3">
      <c r="A17" s="73"/>
      <c r="B17" s="249">
        <v>42813</v>
      </c>
      <c r="C17" s="295" t="s">
        <v>69</v>
      </c>
      <c r="D17" s="241"/>
      <c r="E17" s="242" t="str">
        <f>+'GRUPOS PRE JUVENIL'!G7</f>
        <v>IVÁN VÉLEZ PROFESIONALES PALMIRA</v>
      </c>
      <c r="F17" s="297" t="str">
        <f>IF(AND(G17&lt;&gt;"",I17&lt;&gt;""),IF(G17=I17,"E",IF(G17&gt;I17,"G","P")),"")</f>
        <v>G</v>
      </c>
      <c r="G17" s="254">
        <v>4</v>
      </c>
      <c r="H17" s="298" t="s">
        <v>14</v>
      </c>
      <c r="I17" s="254">
        <v>0</v>
      </c>
      <c r="J17" s="296" t="str">
        <f>IF(AND(I17&lt;&gt;"",G17&lt;&gt;""),IF(I17=G17,"E",IF(I17&gt;G17,"G","P")),"")</f>
        <v>P</v>
      </c>
      <c r="K17" s="242" t="str">
        <f>+'GRUPOS PRE JUVENIL'!G8</f>
        <v>UNION TOLIMENSE</v>
      </c>
      <c r="L17" s="242"/>
      <c r="M17" s="236" t="s">
        <v>59</v>
      </c>
      <c r="N17" s="73"/>
      <c r="O17" s="4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18"/>
      <c r="AM17" s="18"/>
      <c r="AN17" s="18"/>
      <c r="AO17" s="12"/>
      <c r="AP17" s="12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customFormat="1" ht="15" customHeight="1" x14ac:dyDescent="0.3">
      <c r="A18" s="39"/>
      <c r="B18" s="249"/>
      <c r="C18" s="295"/>
      <c r="D18" s="241"/>
      <c r="E18" s="242"/>
      <c r="F18" s="297"/>
      <c r="G18" s="255"/>
      <c r="H18" s="298"/>
      <c r="I18" s="255"/>
      <c r="J18" s="296"/>
      <c r="K18" s="242"/>
      <c r="L18" s="242"/>
      <c r="M18" s="236"/>
      <c r="N18" s="40"/>
      <c r="O18" s="41"/>
      <c r="P18" s="51"/>
      <c r="Q18" s="48"/>
      <c r="R18" s="48"/>
      <c r="S18" s="49"/>
      <c r="T18" s="49"/>
      <c r="U18" s="49"/>
      <c r="V18" s="49"/>
      <c r="W18" s="49"/>
      <c r="X18" s="49"/>
      <c r="Y18" s="49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18"/>
      <c r="AM18" s="18"/>
      <c r="AN18" s="18"/>
      <c r="AO18" s="12"/>
      <c r="AP18" s="12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customFormat="1" ht="15" customHeight="1" x14ac:dyDescent="0.3">
      <c r="A19" s="3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0"/>
      <c r="P19" s="256"/>
      <c r="Q19" s="256"/>
      <c r="R19" s="256"/>
      <c r="S19" s="256"/>
      <c r="T19" s="256"/>
      <c r="U19" s="12"/>
      <c r="V19" s="12"/>
      <c r="W19" s="12"/>
      <c r="X19" s="12"/>
      <c r="Y19" s="18"/>
      <c r="Z19" s="50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2"/>
      <c r="AP19" s="12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customFormat="1" ht="22.5" customHeight="1" x14ac:dyDescent="0.3">
      <c r="A20" s="72"/>
      <c r="B20" s="252">
        <v>42813</v>
      </c>
      <c r="C20" s="252" t="str">
        <f>+'GRUPO A'!C20:C21</f>
        <v>08:40. a.m.</v>
      </c>
      <c r="D20" s="253"/>
      <c r="E20" s="248" t="str">
        <f>+'GRUPO A'!E20:E21</f>
        <v>GENERACION TOLIMA</v>
      </c>
      <c r="F20" s="243" t="str">
        <f>IF(AND(G20&lt;&gt;"",I20&lt;&gt;""),IF(G20=I20,"E",IF(G20&gt;I20,"G","P")),"")</f>
        <v>P</v>
      </c>
      <c r="G20" s="254">
        <v>0</v>
      </c>
      <c r="H20" s="246" t="s">
        <v>14</v>
      </c>
      <c r="I20" s="254">
        <v>2</v>
      </c>
      <c r="J20" s="243" t="str">
        <f>IF(AND(I20&lt;&gt;"",G20&lt;&gt;""),IF(I20=G20,"E",IF(I20&gt;G20,"G","P")),"")</f>
        <v>G</v>
      </c>
      <c r="K20" s="247" t="str">
        <f>+'GRUPOS PRE JUVENIL'!G9</f>
        <v>SAETA REDEC</v>
      </c>
      <c r="L20" s="247"/>
      <c r="M20" s="239" t="str">
        <f>+'GRUPO A'!M20:M21</f>
        <v>CANCHA 1 A</v>
      </c>
      <c r="N20" s="72"/>
      <c r="O20" s="39"/>
      <c r="P20" s="100"/>
      <c r="Q20" s="100"/>
      <c r="R20" s="100"/>
      <c r="S20" s="100"/>
      <c r="T20" s="100"/>
      <c r="U20" s="100"/>
      <c r="V20" s="100"/>
      <c r="W20" s="100" t="str">
        <f>IF(AJ6=1,IF(P19="","",P19),IF(SUM(Q8:Q13)&gt;0,VLOOKUP(1,Z8:AA17,2,0),""))</f>
        <v>IVÁN VÉLEZ PROFESIONALES PALMIRA</v>
      </c>
      <c r="X20" s="100"/>
      <c r="Y20" s="18"/>
      <c r="Z20" s="50"/>
      <c r="AA20" s="18"/>
      <c r="AB20" s="18"/>
      <c r="AC20" s="50"/>
      <c r="AD20" s="50"/>
      <c r="AE20" s="50"/>
      <c r="AF20" s="50"/>
      <c r="AG20" s="50"/>
      <c r="AH20" s="50"/>
      <c r="AI20" s="18"/>
      <c r="AJ20" s="50"/>
      <c r="AK20" s="50"/>
      <c r="AL20" s="18"/>
      <c r="AM20" s="18"/>
      <c r="AN20" s="18"/>
      <c r="AO20" s="12"/>
      <c r="AP20" s="12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customFormat="1" ht="15" customHeight="1" x14ac:dyDescent="0.3">
      <c r="A21" s="39"/>
      <c r="B21" s="252"/>
      <c r="C21" s="252"/>
      <c r="D21" s="253"/>
      <c r="E21" s="248"/>
      <c r="F21" s="243"/>
      <c r="G21" s="255"/>
      <c r="H21" s="246"/>
      <c r="I21" s="255"/>
      <c r="J21" s="243"/>
      <c r="K21" s="247"/>
      <c r="L21" s="247"/>
      <c r="M21" s="239"/>
      <c r="N21" s="40"/>
      <c r="O21" s="41"/>
      <c r="P21" s="100"/>
      <c r="Q21" s="100"/>
      <c r="R21" s="100"/>
      <c r="S21" s="100"/>
      <c r="T21" s="100"/>
      <c r="U21" s="100"/>
      <c r="V21" s="100"/>
      <c r="W21" s="100" t="str">
        <f>IF(AJ6=1,IF(P22="","",P22),IF(SUM(Q8:Q13)&gt;0,VLOOKUP(2,Z8:AA17,2,0),""))</f>
        <v>SAETA REDEC</v>
      </c>
      <c r="X21" s="100"/>
      <c r="Y21" s="18"/>
      <c r="Z21" s="50"/>
      <c r="AA21" s="18"/>
      <c r="AB21" s="18"/>
      <c r="AC21" s="50"/>
      <c r="AD21" s="50"/>
      <c r="AE21" s="50"/>
      <c r="AF21" s="50"/>
      <c r="AG21" s="50"/>
      <c r="AH21" s="50"/>
      <c r="AI21" s="18"/>
      <c r="AJ21" s="50"/>
      <c r="AK21" s="50"/>
      <c r="AL21" s="18"/>
      <c r="AM21" s="18"/>
      <c r="AN21" s="18"/>
      <c r="AO21" s="12"/>
      <c r="AP21" s="12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customFormat="1" ht="15" customHeight="1" x14ac:dyDescent="0.3">
      <c r="A22" s="3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0"/>
      <c r="P22" s="257"/>
      <c r="Q22" s="257"/>
      <c r="R22" s="257"/>
      <c r="S22" s="257"/>
      <c r="T22" s="257"/>
      <c r="U22" s="100"/>
      <c r="V22" s="100"/>
      <c r="W22" s="100" t="str">
        <f>IF(AJ7=1,IF(P23="","",P23),IF(SUM(Q8:Q13)&gt;0,VLOOKUP(3,Z8:AA17,2,0),""))</f>
        <v>UNION TOLIMENSE</v>
      </c>
      <c r="X22" s="100"/>
      <c r="Y22" s="18"/>
      <c r="Z22" s="50"/>
      <c r="AA22" s="18"/>
      <c r="AB22" s="18"/>
      <c r="AC22" s="50"/>
      <c r="AD22" s="50"/>
      <c r="AE22" s="50"/>
      <c r="AF22" s="50"/>
      <c r="AG22" s="50"/>
      <c r="AH22" s="50"/>
      <c r="AI22" s="18"/>
      <c r="AJ22" s="50"/>
      <c r="AK22" s="50"/>
      <c r="AL22" s="18"/>
      <c r="AM22" s="18"/>
      <c r="AN22" s="18"/>
      <c r="AO22" s="12"/>
      <c r="AP22" s="12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customFormat="1" ht="22.5" customHeight="1" x14ac:dyDescent="0.3">
      <c r="A23" s="73"/>
      <c r="B23" s="249">
        <v>42812</v>
      </c>
      <c r="C23" s="250" t="s">
        <v>68</v>
      </c>
      <c r="D23" s="253"/>
      <c r="E23" s="242" t="str">
        <f>+'GRUPOS PRE JUVENIL'!G7</f>
        <v>IVÁN VÉLEZ PROFESIONALES PALMIRA</v>
      </c>
      <c r="F23" s="243" t="str">
        <f>IF(AND(G23&lt;&gt;"",I23&lt;&gt;""),IF(G23=I23,"E",IF(G23&gt;I23,"G","P")),"")</f>
        <v>G</v>
      </c>
      <c r="G23" s="244">
        <v>3</v>
      </c>
      <c r="H23" s="246" t="s">
        <v>14</v>
      </c>
      <c r="I23" s="244">
        <v>0</v>
      </c>
      <c r="J23" s="243" t="str">
        <f>IF(AND(I23&lt;&gt;"",G23&lt;&gt;""),IF(I23=G23,"E",IF(I23&gt;G23,"G","P")),"")</f>
        <v>P</v>
      </c>
      <c r="K23" s="242" t="str">
        <f>+'GRUPOS PRE JUVENIL'!G9</f>
        <v>SAETA REDEC</v>
      </c>
      <c r="L23" s="258"/>
      <c r="M23" s="236" t="s">
        <v>58</v>
      </c>
      <c r="N23" s="73"/>
      <c r="O23" s="12"/>
      <c r="P23" s="100"/>
      <c r="Q23" s="100"/>
      <c r="R23" s="100"/>
      <c r="S23" s="100"/>
      <c r="T23" s="100"/>
      <c r="U23" s="100"/>
      <c r="V23" s="100"/>
      <c r="W23" s="100" t="e">
        <f>IF(AJ6=1,IF(P24="","",P24),IF(SUM(Q8:Q13)&gt;0,VLOOKUP(4,Z8:AK17,2,0),""))</f>
        <v>#N/A</v>
      </c>
      <c r="X23" s="100"/>
      <c r="Y23" s="18"/>
      <c r="Z23" s="50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2"/>
      <c r="AP23" s="12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customFormat="1" x14ac:dyDescent="0.3">
      <c r="A24" s="39"/>
      <c r="B24" s="249"/>
      <c r="C24" s="250"/>
      <c r="D24" s="253"/>
      <c r="E24" s="242"/>
      <c r="F24" s="243"/>
      <c r="G24" s="245"/>
      <c r="H24" s="246"/>
      <c r="I24" s="245"/>
      <c r="J24" s="243"/>
      <c r="K24" s="242"/>
      <c r="L24" s="258"/>
      <c r="M24" s="236"/>
      <c r="N24" s="40"/>
      <c r="O24" s="12"/>
      <c r="P24" s="100"/>
      <c r="Q24" s="100"/>
      <c r="R24" s="100"/>
      <c r="S24" s="100"/>
      <c r="T24" s="100"/>
      <c r="U24" s="100"/>
      <c r="V24" s="100"/>
      <c r="W24" s="100"/>
      <c r="X24" s="100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2"/>
      <c r="AP24" s="12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s="77" customFormat="1" x14ac:dyDescent="0.3">
      <c r="A25" s="3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3"/>
      <c r="O25" s="18"/>
      <c r="P25" s="18"/>
      <c r="Q25" s="52"/>
      <c r="R25" s="52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</row>
    <row r="26" spans="1:72" s="77" customFormat="1" ht="22.5" customHeight="1" x14ac:dyDescent="0.3">
      <c r="A26" s="73"/>
      <c r="B26" s="249">
        <f>+'GRUPO A'!B26:B27</f>
        <v>42812</v>
      </c>
      <c r="C26" s="249" t="str">
        <f>+'GRUPO A'!C26:C27</f>
        <v>07:00. a.m.</v>
      </c>
      <c r="D26" s="241"/>
      <c r="E26" s="242" t="str">
        <f>+'GRUPO A'!E26:E27</f>
        <v>CLUB ESTUDIANTES CK</v>
      </c>
      <c r="F26" s="243" t="str">
        <f>IF(AND(G26&lt;&gt;"",I26&lt;&gt;""),IF(G26=I26,"E",IF(G26&gt;I26,"G","P")),"")</f>
        <v>P</v>
      </c>
      <c r="G26" s="244">
        <v>0</v>
      </c>
      <c r="H26" s="246" t="s">
        <v>14</v>
      </c>
      <c r="I26" s="244">
        <v>2</v>
      </c>
      <c r="J26" s="243" t="str">
        <f>IF(AND(I26&lt;&gt;"",G26&lt;&gt;""),IF(I26=G26,"E",IF(I26&gt;G26,"G","P")),"")</f>
        <v>G</v>
      </c>
      <c r="K26" s="242" t="str">
        <f>+'GRUPO A'!K26:K27</f>
        <v>UNION TOLIMENSE</v>
      </c>
      <c r="L26" s="258"/>
      <c r="M26" s="238" t="str">
        <f>+'GRUPO A'!M26:M27</f>
        <v>CANCHA 1 B</v>
      </c>
      <c r="N26" s="73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</row>
    <row r="27" spans="1:72" s="77" customFormat="1" x14ac:dyDescent="0.3">
      <c r="A27" s="39"/>
      <c r="B27" s="249"/>
      <c r="C27" s="249"/>
      <c r="D27" s="241"/>
      <c r="E27" s="242"/>
      <c r="F27" s="243"/>
      <c r="G27" s="245"/>
      <c r="H27" s="246"/>
      <c r="I27" s="245"/>
      <c r="J27" s="243"/>
      <c r="K27" s="242"/>
      <c r="L27" s="258"/>
      <c r="M27" s="238"/>
      <c r="N27" s="40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</row>
    <row r="28" spans="1:72" s="77" customFormat="1" x14ac:dyDescent="0.3">
      <c r="A28" s="3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</row>
    <row r="29" spans="1:72" s="77" customFormat="1" x14ac:dyDescent="0.3">
      <c r="A29" s="72"/>
      <c r="B29" s="252">
        <v>42812</v>
      </c>
      <c r="C29" s="240" t="s">
        <v>65</v>
      </c>
      <c r="D29" s="253"/>
      <c r="E29" s="248" t="str">
        <f>+'GRUPOS PRE JUVENIL'!G8</f>
        <v>UNION TOLIMENSE</v>
      </c>
      <c r="F29" s="243" t="str">
        <f>IF(AND(G29&lt;&gt;"",I29&lt;&gt;""),IF(G29=I29,"E",IF(G29&gt;I29,"G","P")),"")</f>
        <v>E</v>
      </c>
      <c r="G29" s="244">
        <v>1</v>
      </c>
      <c r="H29" s="246" t="s">
        <v>14</v>
      </c>
      <c r="I29" s="244">
        <v>1</v>
      </c>
      <c r="J29" s="243" t="str">
        <f>IF(AND(I29&lt;&gt;"",G29&lt;&gt;""),IF(I29=G29,"E",IF(I29&gt;G29,"G","P")),"")</f>
        <v>E</v>
      </c>
      <c r="K29" s="248" t="str">
        <f>+'GRUPOS PRE JUVENIL'!G9</f>
        <v>SAETA REDEC</v>
      </c>
      <c r="L29" s="247"/>
      <c r="M29" s="237" t="s">
        <v>57</v>
      </c>
      <c r="N29" s="72"/>
      <c r="O29" s="53"/>
      <c r="P29" s="53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</row>
    <row r="30" spans="1:72" s="77" customFormat="1" x14ac:dyDescent="0.3">
      <c r="A30" s="39"/>
      <c r="B30" s="252"/>
      <c r="C30" s="240"/>
      <c r="D30" s="253"/>
      <c r="E30" s="248"/>
      <c r="F30" s="243"/>
      <c r="G30" s="245"/>
      <c r="H30" s="246"/>
      <c r="I30" s="245"/>
      <c r="J30" s="243"/>
      <c r="K30" s="248"/>
      <c r="L30" s="247"/>
      <c r="M30" s="237"/>
      <c r="N30" s="40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</row>
    <row r="31" spans="1:72" s="77" customFormat="1" x14ac:dyDescent="0.3">
      <c r="A31" s="18"/>
      <c r="B31" s="18"/>
      <c r="C31" s="3"/>
      <c r="D31" s="18"/>
      <c r="E31" s="18"/>
      <c r="F31" s="18"/>
      <c r="G31" s="18"/>
      <c r="H31" s="18"/>
      <c r="I31" s="18"/>
      <c r="J31" s="78" t="str">
        <f>IF(AG6=1,"Indique el primero y segundo equipos clasificados de la serie:","")</f>
        <v/>
      </c>
      <c r="K31" s="18"/>
      <c r="L31" s="78" t="str">
        <f>IF(AG6=1,"Primero:","")</f>
        <v/>
      </c>
      <c r="M31" s="3"/>
      <c r="N31" s="53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</row>
    <row r="32" spans="1:72" s="77" customFormat="1" x14ac:dyDescent="0.3">
      <c r="A32" s="73"/>
      <c r="B32" s="249">
        <f>+'GRUPO A'!B32:B33</f>
        <v>42812</v>
      </c>
      <c r="C32" s="249" t="str">
        <f>+'GRUPO A'!C32:C33</f>
        <v>03:00. p.m.</v>
      </c>
      <c r="D32" s="241"/>
      <c r="E32" s="242" t="str">
        <f>+'GRUPO A'!E32:E33</f>
        <v>IVÁN VÉLEZ PROFESIONALES PALMIRA</v>
      </c>
      <c r="F32" s="243" t="str">
        <f>IF(AND(G32&lt;&gt;"",I32&lt;&gt;""),IF(G32=I32,"E",IF(G32&gt;I32,"G","P")),"")</f>
        <v>G</v>
      </c>
      <c r="G32" s="244">
        <v>1</v>
      </c>
      <c r="H32" s="246" t="s">
        <v>14</v>
      </c>
      <c r="I32" s="244">
        <v>0</v>
      </c>
      <c r="J32" s="243" t="str">
        <f>IF(AND(I32&lt;&gt;"",G32&lt;&gt;""),IF(I32=G32,"E",IF(I32&gt;G32,"G","P")),"")</f>
        <v>P</v>
      </c>
      <c r="K32" s="242" t="str">
        <f>+'GRUPO A'!K32:K33</f>
        <v>ATHETIC MELGAR</v>
      </c>
      <c r="L32" s="258"/>
      <c r="M32" s="238" t="str">
        <f>+'GRUPO A'!M32:M33</f>
        <v>CANCHA 1 B</v>
      </c>
      <c r="N32" s="73"/>
      <c r="O32" s="53"/>
      <c r="P32" s="53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</row>
    <row r="33" spans="1:72" s="77" customFormat="1" x14ac:dyDescent="0.3">
      <c r="A33" s="39"/>
      <c r="B33" s="249"/>
      <c r="C33" s="249"/>
      <c r="D33" s="241"/>
      <c r="E33" s="242"/>
      <c r="F33" s="243"/>
      <c r="G33" s="245"/>
      <c r="H33" s="246"/>
      <c r="I33" s="245"/>
      <c r="J33" s="243"/>
      <c r="K33" s="242"/>
      <c r="L33" s="258"/>
      <c r="M33" s="238"/>
      <c r="N33" s="40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</row>
    <row r="34" spans="1:72" s="77" customFormat="1" x14ac:dyDescent="0.3">
      <c r="A34" s="3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</row>
    <row r="35" spans="1:72" s="77" customForma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</row>
    <row r="37" spans="1:72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7"/>
      <c r="P37" s="97"/>
      <c r="Q37" s="97"/>
      <c r="R37" s="97"/>
      <c r="S37" s="97"/>
      <c r="T37" s="97"/>
      <c r="U37" s="97"/>
      <c r="V37" s="97"/>
      <c r="W37" s="97"/>
    </row>
    <row r="38" spans="1:72" x14ac:dyDescent="0.3">
      <c r="O38" s="100"/>
      <c r="P38" s="100"/>
      <c r="Q38" s="100"/>
      <c r="R38" s="100"/>
      <c r="S38" s="100"/>
      <c r="T38" s="100"/>
      <c r="U38" s="100"/>
      <c r="V38" s="97"/>
      <c r="W38" s="97"/>
    </row>
    <row r="39" spans="1:72" x14ac:dyDescent="0.3">
      <c r="O39" s="100"/>
      <c r="P39" s="100"/>
      <c r="Q39" s="100"/>
      <c r="R39" s="100"/>
      <c r="S39" s="100"/>
      <c r="T39" s="100"/>
      <c r="U39" s="100"/>
      <c r="V39" s="97"/>
      <c r="W39" s="97"/>
    </row>
    <row r="40" spans="1:72" x14ac:dyDescent="0.3">
      <c r="O40" s="100"/>
      <c r="P40" s="100"/>
      <c r="Q40" s="100"/>
      <c r="R40" s="100"/>
      <c r="S40" s="100"/>
      <c r="T40" s="100"/>
      <c r="U40" s="100"/>
      <c r="V40" s="97"/>
      <c r="W40" s="97"/>
    </row>
    <row r="41" spans="1:72" x14ac:dyDescent="0.3">
      <c r="O41" s="100"/>
      <c r="P41" s="100"/>
      <c r="Q41" s="100"/>
      <c r="R41" s="100"/>
      <c r="S41" s="100"/>
      <c r="T41" s="100"/>
      <c r="U41" s="100"/>
      <c r="V41" s="97"/>
      <c r="W41" s="97"/>
    </row>
    <row r="42" spans="1:72" x14ac:dyDescent="0.3">
      <c r="B42" s="15"/>
      <c r="C42" s="16"/>
      <c r="D42" s="16"/>
      <c r="E42" s="98"/>
      <c r="F42" s="99"/>
      <c r="G42" s="99"/>
      <c r="H42" s="99"/>
      <c r="I42" s="99"/>
      <c r="J42" s="99"/>
      <c r="K42" s="99"/>
      <c r="L42" s="100"/>
      <c r="M42" s="100"/>
      <c r="N42" s="100"/>
      <c r="O42" s="100"/>
      <c r="P42" s="99" t="str">
        <f>+'GRUPOS PRE JUVENIL'!G7</f>
        <v>IVÁN VÉLEZ PROFESIONALES PALMIRA</v>
      </c>
      <c r="Q42" s="100" t="str">
        <f>+J14</f>
        <v/>
      </c>
      <c r="R42" s="100" t="str">
        <f>+F17</f>
        <v>G</v>
      </c>
      <c r="S42" s="100" t="str">
        <f>+F23</f>
        <v>G</v>
      </c>
      <c r="T42" s="100" t="str">
        <f>+F32</f>
        <v>G</v>
      </c>
      <c r="U42" s="100"/>
      <c r="V42" s="97"/>
      <c r="W42" s="97"/>
    </row>
    <row r="43" spans="1:72" x14ac:dyDescent="0.3">
      <c r="B43" s="15"/>
      <c r="C43" s="16"/>
      <c r="D43" s="16"/>
      <c r="E43" s="98"/>
      <c r="F43" s="99"/>
      <c r="G43" s="99"/>
      <c r="H43" s="99"/>
      <c r="I43" s="99"/>
      <c r="J43" s="99"/>
      <c r="K43" s="99"/>
      <c r="L43" s="100"/>
      <c r="M43" s="100"/>
      <c r="N43" s="100"/>
      <c r="O43" s="100"/>
      <c r="P43" s="99" t="str">
        <f>+'GRUPOS PRE JUVENIL'!G8</f>
        <v>UNION TOLIMENSE</v>
      </c>
      <c r="Q43" s="100" t="str">
        <f>+J8</f>
        <v/>
      </c>
      <c r="R43" s="100" t="str">
        <f>+J17</f>
        <v>P</v>
      </c>
      <c r="S43" s="100" t="str">
        <f>+J26</f>
        <v>G</v>
      </c>
      <c r="T43" s="100" t="str">
        <f>+F29</f>
        <v>E</v>
      </c>
      <c r="U43" s="100"/>
      <c r="V43" s="97"/>
      <c r="W43" s="97"/>
    </row>
    <row r="44" spans="1:72" x14ac:dyDescent="0.3">
      <c r="B44" s="15"/>
      <c r="C44" s="16"/>
      <c r="D44" s="16"/>
      <c r="E44" s="98"/>
      <c r="F44" s="99"/>
      <c r="G44" s="99"/>
      <c r="H44" s="99"/>
      <c r="I44" s="99"/>
      <c r="J44" s="99"/>
      <c r="K44" s="99"/>
      <c r="L44" s="100"/>
      <c r="M44" s="100"/>
      <c r="N44" s="100"/>
      <c r="O44" s="100"/>
      <c r="P44" s="99" t="str">
        <f>+'GRUPOS PRE JUVENIL'!G9</f>
        <v>SAETA REDEC</v>
      </c>
      <c r="Q44" s="100" t="str">
        <f>+J11</f>
        <v/>
      </c>
      <c r="R44" s="100" t="str">
        <f>+J20</f>
        <v>G</v>
      </c>
      <c r="S44" s="100" t="str">
        <f>+J23</f>
        <v>P</v>
      </c>
      <c r="T44" s="100" t="str">
        <f>+J29</f>
        <v>E</v>
      </c>
      <c r="U44" s="100"/>
      <c r="V44" s="97"/>
      <c r="W44" s="97"/>
    </row>
    <row r="45" spans="1:72" x14ac:dyDescent="0.3"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99"/>
      <c r="Q45" s="100"/>
      <c r="R45" s="100"/>
      <c r="S45" s="100"/>
      <c r="T45" s="100"/>
      <c r="U45" s="100"/>
      <c r="V45" s="97"/>
      <c r="W45" s="97"/>
    </row>
    <row r="46" spans="1:72" x14ac:dyDescent="0.3"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99"/>
      <c r="Q46" s="100"/>
      <c r="R46" s="100"/>
      <c r="S46" s="100"/>
      <c r="T46" s="100"/>
      <c r="U46" s="100"/>
      <c r="V46" s="97"/>
      <c r="W46" s="97"/>
    </row>
    <row r="47" spans="1:72" ht="25.2" x14ac:dyDescent="0.45">
      <c r="C47" s="17"/>
      <c r="D47" s="17"/>
      <c r="E47" s="101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97"/>
      <c r="W47" s="97"/>
    </row>
    <row r="48" spans="1:72" x14ac:dyDescent="0.3"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97"/>
      <c r="W48" s="97"/>
    </row>
    <row r="49" spans="2:23" x14ac:dyDescent="0.3">
      <c r="B49" s="15"/>
      <c r="C49" s="16"/>
      <c r="D49" s="16"/>
      <c r="E49" s="98"/>
      <c r="F49" s="99"/>
      <c r="G49" s="99"/>
      <c r="H49" s="99"/>
      <c r="I49" s="99"/>
      <c r="J49" s="99"/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97"/>
      <c r="W49" s="97"/>
    </row>
    <row r="50" spans="2:23" x14ac:dyDescent="0.3">
      <c r="B50" s="15"/>
      <c r="C50" s="16"/>
      <c r="D50" s="16"/>
      <c r="E50" s="98"/>
      <c r="F50" s="99"/>
      <c r="G50" s="99"/>
      <c r="H50" s="99"/>
      <c r="I50" s="99"/>
      <c r="J50" s="99"/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97"/>
      <c r="W50" s="97"/>
    </row>
    <row r="51" spans="2:23" x14ac:dyDescent="0.3">
      <c r="B51" s="15"/>
      <c r="C51" s="16"/>
      <c r="D51" s="16"/>
      <c r="E51" s="98"/>
      <c r="F51" s="99"/>
      <c r="G51" s="99"/>
      <c r="H51" s="99"/>
      <c r="I51" s="99"/>
      <c r="J51" s="99"/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</row>
    <row r="52" spans="2:23" x14ac:dyDescent="0.3"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</row>
    <row r="53" spans="2:23" x14ac:dyDescent="0.3">
      <c r="B53" s="15"/>
      <c r="C53" s="16"/>
      <c r="D53" s="16"/>
      <c r="E53" s="98"/>
      <c r="F53" s="99"/>
      <c r="G53" s="99"/>
      <c r="H53" s="99"/>
      <c r="I53" s="99"/>
      <c r="J53" s="99"/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</row>
    <row r="54" spans="2:23" x14ac:dyDescent="0.3">
      <c r="B54" s="15"/>
      <c r="C54" s="16"/>
      <c r="D54" s="16"/>
      <c r="E54" s="98"/>
      <c r="F54" s="99"/>
      <c r="G54" s="99"/>
      <c r="H54" s="99"/>
      <c r="I54" s="99"/>
      <c r="J54" s="99"/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</row>
    <row r="55" spans="2:23" x14ac:dyDescent="0.3">
      <c r="B55" s="15"/>
      <c r="C55" s="16"/>
      <c r="D55" s="16"/>
      <c r="E55" s="98"/>
      <c r="F55" s="99"/>
      <c r="G55" s="99"/>
      <c r="H55" s="99"/>
      <c r="I55" s="99"/>
      <c r="J55" s="99"/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</row>
    <row r="56" spans="2:23" x14ac:dyDescent="0.3"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</row>
    <row r="57" spans="2:23" x14ac:dyDescent="0.3">
      <c r="B57" s="15"/>
      <c r="C57" s="16"/>
      <c r="D57" s="16"/>
      <c r="E57" s="98"/>
      <c r="F57" s="99"/>
      <c r="G57" s="99"/>
      <c r="H57" s="99"/>
      <c r="I57" s="99"/>
      <c r="J57" s="99"/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</row>
    <row r="58" spans="2:23" x14ac:dyDescent="0.3">
      <c r="B58" s="15"/>
      <c r="C58" s="16"/>
      <c r="D58" s="16"/>
      <c r="E58" s="98"/>
      <c r="F58" s="99"/>
      <c r="G58" s="99"/>
      <c r="H58" s="99"/>
      <c r="I58" s="99"/>
      <c r="J58" s="99"/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</row>
    <row r="59" spans="2:23" x14ac:dyDescent="0.3">
      <c r="B59" s="15"/>
      <c r="C59" s="16"/>
      <c r="D59" s="16"/>
      <c r="E59" s="98"/>
      <c r="F59" s="99"/>
      <c r="G59" s="99"/>
      <c r="H59" s="99"/>
      <c r="I59" s="99"/>
      <c r="J59" s="99"/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</row>
    <row r="60" spans="2:23" x14ac:dyDescent="0.3"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</row>
    <row r="61" spans="2:23" x14ac:dyDescent="0.3"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</row>
    <row r="62" spans="2:23" x14ac:dyDescent="0.3"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</row>
    <row r="63" spans="2:23" x14ac:dyDescent="0.3"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</row>
    <row r="64" spans="2:23" x14ac:dyDescent="0.3">
      <c r="E64" s="100"/>
      <c r="F64" s="100"/>
      <c r="G64" s="100"/>
      <c r="H64" s="100"/>
      <c r="I64" s="100"/>
      <c r="J64" s="100"/>
      <c r="K64" s="100"/>
      <c r="L64" s="100"/>
      <c r="M64" s="100"/>
      <c r="N64" s="100"/>
    </row>
    <row r="65" spans="5:14" x14ac:dyDescent="0.3">
      <c r="E65" s="100"/>
      <c r="F65" s="100"/>
      <c r="G65" s="100"/>
      <c r="H65" s="100"/>
      <c r="I65" s="100"/>
      <c r="J65" s="100"/>
      <c r="K65" s="100"/>
      <c r="L65" s="100"/>
      <c r="M65" s="100"/>
      <c r="N65" s="100"/>
    </row>
  </sheetData>
  <mergeCells count="197">
    <mergeCell ref="J8:J9"/>
    <mergeCell ref="P6:P7"/>
    <mergeCell ref="Q6:Q7"/>
    <mergeCell ref="B3:E3"/>
    <mergeCell ref="F3:K3"/>
    <mergeCell ref="B4:M5"/>
    <mergeCell ref="B6:M6"/>
    <mergeCell ref="P4:Y4"/>
    <mergeCell ref="D8:D9"/>
    <mergeCell ref="F8:F9"/>
    <mergeCell ref="H8:H9"/>
    <mergeCell ref="E8:E9"/>
    <mergeCell ref="B8:B9"/>
    <mergeCell ref="C8:C9"/>
    <mergeCell ref="G8:G9"/>
    <mergeCell ref="K8:L9"/>
    <mergeCell ref="M8:M9"/>
    <mergeCell ref="I8:I9"/>
    <mergeCell ref="AE6:AE7"/>
    <mergeCell ref="AF6:AF7"/>
    <mergeCell ref="AG6:AG7"/>
    <mergeCell ref="AH6:AH7"/>
    <mergeCell ref="AJ6:AJ7"/>
    <mergeCell ref="P8:P9"/>
    <mergeCell ref="Q8:Q9"/>
    <mergeCell ref="R8:R9"/>
    <mergeCell ref="S8:S9"/>
    <mergeCell ref="T8:T9"/>
    <mergeCell ref="X6:X7"/>
    <mergeCell ref="Y6:Y7"/>
    <mergeCell ref="Z6:Z7"/>
    <mergeCell ref="AB6:AB7"/>
    <mergeCell ref="AC6:AC7"/>
    <mergeCell ref="AD6:AD7"/>
    <mergeCell ref="R6:R7"/>
    <mergeCell ref="S6:S7"/>
    <mergeCell ref="T6:T7"/>
    <mergeCell ref="U6:U7"/>
    <mergeCell ref="V6:V7"/>
    <mergeCell ref="W6:W7"/>
    <mergeCell ref="AJ8:AJ9"/>
    <mergeCell ref="AG8:AG9"/>
    <mergeCell ref="AK8:AK9"/>
    <mergeCell ref="D11:D12"/>
    <mergeCell ref="F11:F12"/>
    <mergeCell ref="H11:H12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J11:J12"/>
    <mergeCell ref="P10:P11"/>
    <mergeCell ref="Q10:Q11"/>
    <mergeCell ref="AH8:AH9"/>
    <mergeCell ref="AI8:AI9"/>
    <mergeCell ref="Z10:Z11"/>
    <mergeCell ref="AA10:AA11"/>
    <mergeCell ref="S10:S11"/>
    <mergeCell ref="T10:T11"/>
    <mergeCell ref="U10:U11"/>
    <mergeCell ref="V10:V11"/>
    <mergeCell ref="W10:W11"/>
    <mergeCell ref="P12:P13"/>
    <mergeCell ref="Q12:Q13"/>
    <mergeCell ref="R12:R13"/>
    <mergeCell ref="S12:S13"/>
    <mergeCell ref="T12:T13"/>
    <mergeCell ref="AJ10:AJ11"/>
    <mergeCell ref="AK10:AK11"/>
    <mergeCell ref="D14:D15"/>
    <mergeCell ref="F14:F15"/>
    <mergeCell ref="H14:H15"/>
    <mergeCell ref="J14:J15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AG12:AG13"/>
    <mergeCell ref="AH12:AH13"/>
    <mergeCell ref="AI12:AI13"/>
    <mergeCell ref="AJ12:AJ13"/>
    <mergeCell ref="AK12:AK13"/>
    <mergeCell ref="AE12:AE13"/>
    <mergeCell ref="AF12:AF13"/>
    <mergeCell ref="AB10:AB11"/>
    <mergeCell ref="AC10:AC11"/>
    <mergeCell ref="R10:R11"/>
    <mergeCell ref="AA12:AA13"/>
    <mergeCell ref="AB12:AB13"/>
    <mergeCell ref="AC12:AC13"/>
    <mergeCell ref="AD12:AD13"/>
    <mergeCell ref="U12:U13"/>
    <mergeCell ref="V12:V13"/>
    <mergeCell ref="W12:W13"/>
    <mergeCell ref="X12:X13"/>
    <mergeCell ref="Y12:Y13"/>
    <mergeCell ref="Z12:Z13"/>
    <mergeCell ref="P22:T22"/>
    <mergeCell ref="J17:J18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P19:T19"/>
    <mergeCell ref="K17:L18"/>
    <mergeCell ref="K20:L21"/>
    <mergeCell ref="D17:D18"/>
    <mergeCell ref="F17:F18"/>
    <mergeCell ref="H17:H18"/>
    <mergeCell ref="D20:D21"/>
    <mergeCell ref="F20:F21"/>
    <mergeCell ref="H20:H21"/>
    <mergeCell ref="J20:J21"/>
    <mergeCell ref="B11:B12"/>
    <mergeCell ref="C11:C12"/>
    <mergeCell ref="K32:K33"/>
    <mergeCell ref="D32:D33"/>
    <mergeCell ref="E32:E33"/>
    <mergeCell ref="F32:F33"/>
    <mergeCell ref="G32:G33"/>
    <mergeCell ref="H32:H33"/>
    <mergeCell ref="I32:I33"/>
    <mergeCell ref="J32:J33"/>
    <mergeCell ref="D29:D30"/>
    <mergeCell ref="B17:B18"/>
    <mergeCell ref="C17:C18"/>
    <mergeCell ref="B26:B27"/>
    <mergeCell ref="C26:C27"/>
    <mergeCell ref="B23:B24"/>
    <mergeCell ref="C23:C24"/>
    <mergeCell ref="B20:B21"/>
    <mergeCell ref="C20:C21"/>
    <mergeCell ref="G29:G30"/>
    <mergeCell ref="I29:I30"/>
    <mergeCell ref="D26:D27"/>
    <mergeCell ref="E26:E27"/>
    <mergeCell ref="F26:F27"/>
    <mergeCell ref="E14:E15"/>
    <mergeCell ref="E17:E18"/>
    <mergeCell ref="E20:E21"/>
    <mergeCell ref="M17:M18"/>
    <mergeCell ref="C32:C33"/>
    <mergeCell ref="B32:B33"/>
    <mergeCell ref="B29:B30"/>
    <mergeCell ref="C29:C30"/>
    <mergeCell ref="B14:B15"/>
    <mergeCell ref="C14:C15"/>
    <mergeCell ref="G26:G27"/>
    <mergeCell ref="H26:H27"/>
    <mergeCell ref="I26:I27"/>
    <mergeCell ref="E29:E30"/>
    <mergeCell ref="F29:F30"/>
    <mergeCell ref="H29:H30"/>
    <mergeCell ref="J26:J27"/>
    <mergeCell ref="K26:K27"/>
    <mergeCell ref="L26:L27"/>
    <mergeCell ref="A1:N1"/>
    <mergeCell ref="A2:N2"/>
    <mergeCell ref="M32:M33"/>
    <mergeCell ref="M29:M30"/>
    <mergeCell ref="M26:M27"/>
    <mergeCell ref="M23:M24"/>
    <mergeCell ref="G11:G12"/>
    <mergeCell ref="G14:G15"/>
    <mergeCell ref="G17:G18"/>
    <mergeCell ref="G20:G21"/>
    <mergeCell ref="L32:L33"/>
    <mergeCell ref="L29:L30"/>
    <mergeCell ref="K11:L12"/>
    <mergeCell ref="K14:L15"/>
    <mergeCell ref="M11:M12"/>
    <mergeCell ref="M14:M15"/>
    <mergeCell ref="M20:M21"/>
    <mergeCell ref="I11:I12"/>
    <mergeCell ref="I14:I15"/>
    <mergeCell ref="I17:I18"/>
    <mergeCell ref="I20:I21"/>
    <mergeCell ref="J29:J30"/>
    <mergeCell ref="K29:K30"/>
    <mergeCell ref="E11:E12"/>
  </mergeCells>
  <conditionalFormatting sqref="G8">
    <cfRule type="expression" dxfId="368" priority="59" stopIfTrue="1">
      <formula>F8="E"</formula>
    </cfRule>
    <cfRule type="expression" dxfId="367" priority="58" stopIfTrue="1">
      <formula>F8="P"</formula>
    </cfRule>
    <cfRule type="expression" dxfId="366" priority="60" stopIfTrue="1">
      <formula>F8="G"</formula>
    </cfRule>
  </conditionalFormatting>
  <conditionalFormatting sqref="G11">
    <cfRule type="expression" dxfId="365" priority="39" stopIfTrue="1">
      <formula>F11="G"</formula>
    </cfRule>
    <cfRule type="expression" dxfId="364" priority="38" stopIfTrue="1">
      <formula>F11="E"</formula>
    </cfRule>
    <cfRule type="expression" dxfId="363" priority="37" stopIfTrue="1">
      <formula>F11="P"</formula>
    </cfRule>
  </conditionalFormatting>
  <conditionalFormatting sqref="G14">
    <cfRule type="expression" dxfId="362" priority="36" stopIfTrue="1">
      <formula>F14="G"</formula>
    </cfRule>
    <cfRule type="expression" dxfId="361" priority="35" stopIfTrue="1">
      <formula>F14="E"</formula>
    </cfRule>
    <cfRule type="expression" dxfId="360" priority="34" stopIfTrue="1">
      <formula>F14="P"</formula>
    </cfRule>
  </conditionalFormatting>
  <conditionalFormatting sqref="G17">
    <cfRule type="expression" dxfId="359" priority="31" stopIfTrue="1">
      <formula>F17="P"</formula>
    </cfRule>
    <cfRule type="expression" dxfId="358" priority="33" stopIfTrue="1">
      <formula>F17="G"</formula>
    </cfRule>
    <cfRule type="expression" dxfId="357" priority="32" stopIfTrue="1">
      <formula>F17="E"</formula>
    </cfRule>
  </conditionalFormatting>
  <conditionalFormatting sqref="G20">
    <cfRule type="expression" dxfId="356" priority="28" stopIfTrue="1">
      <formula>F20="P"</formula>
    </cfRule>
    <cfRule type="expression" dxfId="355" priority="29" stopIfTrue="1">
      <formula>F20="E"</formula>
    </cfRule>
    <cfRule type="expression" dxfId="354" priority="30" stopIfTrue="1">
      <formula>F20="G"</formula>
    </cfRule>
  </conditionalFormatting>
  <conditionalFormatting sqref="G23:G24">
    <cfRule type="expression" dxfId="353" priority="16" stopIfTrue="1">
      <formula>F23="P"</formula>
    </cfRule>
    <cfRule type="expression" dxfId="352" priority="17" stopIfTrue="1">
      <formula>F23="E"</formula>
    </cfRule>
    <cfRule type="expression" dxfId="351" priority="18" stopIfTrue="1">
      <formula>F23="G"</formula>
    </cfRule>
  </conditionalFormatting>
  <conditionalFormatting sqref="G26:G27">
    <cfRule type="expression" dxfId="350" priority="13" stopIfTrue="1">
      <formula>F26="P"</formula>
    </cfRule>
    <cfRule type="expression" dxfId="349" priority="14" stopIfTrue="1">
      <formula>F26="E"</formula>
    </cfRule>
    <cfRule type="expression" dxfId="348" priority="15" stopIfTrue="1">
      <formula>F26="G"</formula>
    </cfRule>
  </conditionalFormatting>
  <conditionalFormatting sqref="G29:G30">
    <cfRule type="expression" dxfId="347" priority="4" stopIfTrue="1">
      <formula>F29="P"</formula>
    </cfRule>
    <cfRule type="expression" dxfId="346" priority="5" stopIfTrue="1">
      <formula>F29="E"</formula>
    </cfRule>
    <cfRule type="expression" dxfId="345" priority="6" stopIfTrue="1">
      <formula>F29="G"</formula>
    </cfRule>
  </conditionalFormatting>
  <conditionalFormatting sqref="G32:G33">
    <cfRule type="expression" dxfId="344" priority="2" stopIfTrue="1">
      <formula>F32="E"</formula>
    </cfRule>
    <cfRule type="expression" dxfId="343" priority="3" stopIfTrue="1">
      <formula>F32="G"</formula>
    </cfRule>
    <cfRule type="expression" dxfId="342" priority="1" stopIfTrue="1">
      <formula>F32="P"</formula>
    </cfRule>
  </conditionalFormatting>
  <conditionalFormatting sqref="I8">
    <cfRule type="expression" dxfId="341" priority="43" stopIfTrue="1">
      <formula>J8="P"</formula>
    </cfRule>
    <cfRule type="expression" dxfId="340" priority="44" stopIfTrue="1">
      <formula>J8="E"</formula>
    </cfRule>
    <cfRule type="expression" dxfId="339" priority="45" stopIfTrue="1">
      <formula>J8="G"</formula>
    </cfRule>
  </conditionalFormatting>
  <conditionalFormatting sqref="I11">
    <cfRule type="expression" dxfId="338" priority="46" stopIfTrue="1">
      <formula>J11="P"</formula>
    </cfRule>
    <cfRule type="expression" dxfId="337" priority="47" stopIfTrue="1">
      <formula>J11="E"</formula>
    </cfRule>
    <cfRule type="expression" dxfId="336" priority="48" stopIfTrue="1">
      <formula>J11="G"</formula>
    </cfRule>
  </conditionalFormatting>
  <conditionalFormatting sqref="I14">
    <cfRule type="expression" dxfId="335" priority="49" stopIfTrue="1">
      <formula>J14="P"</formula>
    </cfRule>
    <cfRule type="expression" dxfId="334" priority="50" stopIfTrue="1">
      <formula>J14="E"</formula>
    </cfRule>
    <cfRule type="expression" dxfId="333" priority="51" stopIfTrue="1">
      <formula>J14="G"</formula>
    </cfRule>
  </conditionalFormatting>
  <conditionalFormatting sqref="I17">
    <cfRule type="expression" dxfId="332" priority="52" stopIfTrue="1">
      <formula>J17="P"</formula>
    </cfRule>
    <cfRule type="expression" dxfId="331" priority="53" stopIfTrue="1">
      <formula>J17="E"</formula>
    </cfRule>
    <cfRule type="expression" dxfId="330" priority="54" stopIfTrue="1">
      <formula>J17="G"</formula>
    </cfRule>
  </conditionalFormatting>
  <conditionalFormatting sqref="I20">
    <cfRule type="expression" dxfId="329" priority="55" stopIfTrue="1">
      <formula>J20="P"</formula>
    </cfRule>
    <cfRule type="expression" dxfId="328" priority="56" stopIfTrue="1">
      <formula>J20="E"</formula>
    </cfRule>
    <cfRule type="expression" dxfId="327" priority="57" stopIfTrue="1">
      <formula>J20="G"</formula>
    </cfRule>
  </conditionalFormatting>
  <conditionalFormatting sqref="I23:I24">
    <cfRule type="expression" dxfId="326" priority="24" stopIfTrue="1">
      <formula>J23="G"</formula>
    </cfRule>
    <cfRule type="expression" dxfId="325" priority="23" stopIfTrue="1">
      <formula>J23="E"</formula>
    </cfRule>
    <cfRule type="expression" dxfId="324" priority="22" stopIfTrue="1">
      <formula>J23="P"</formula>
    </cfRule>
  </conditionalFormatting>
  <conditionalFormatting sqref="I26:I27">
    <cfRule type="expression" dxfId="323" priority="21" stopIfTrue="1">
      <formula>J26="G"</formula>
    </cfRule>
    <cfRule type="expression" dxfId="322" priority="20" stopIfTrue="1">
      <formula>J26="E"</formula>
    </cfRule>
    <cfRule type="expression" dxfId="321" priority="19" stopIfTrue="1">
      <formula>J26="P"</formula>
    </cfRule>
  </conditionalFormatting>
  <conditionalFormatting sqref="I29:I30">
    <cfRule type="expression" dxfId="320" priority="12" stopIfTrue="1">
      <formula>J29="G"</formula>
    </cfRule>
    <cfRule type="expression" dxfId="319" priority="11" stopIfTrue="1">
      <formula>J29="E"</formula>
    </cfRule>
    <cfRule type="expression" dxfId="318" priority="10" stopIfTrue="1">
      <formula>J29="P"</formula>
    </cfRule>
  </conditionalFormatting>
  <conditionalFormatting sqref="I32:I33">
    <cfRule type="expression" dxfId="317" priority="8" stopIfTrue="1">
      <formula>J32="E"</formula>
    </cfRule>
    <cfRule type="expression" dxfId="316" priority="7" stopIfTrue="1">
      <formula>J32="P"</formula>
    </cfRule>
    <cfRule type="expression" dxfId="315" priority="9" stopIfTrue="1">
      <formula>J32="G"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BT655"/>
  <sheetViews>
    <sheetView topLeftCell="A13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80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72" s="3" customFormat="1" ht="34.799999999999997" x14ac:dyDescent="0.3">
      <c r="A1" s="234" t="str">
        <f>+'[1]GRUPOS INFANTIL'!C1</f>
        <v xml:space="preserve">XVCampeonato Nacional de Fútbol 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72" s="3" customFormat="1" ht="24.6" x14ac:dyDescent="0.3">
      <c r="A2" s="235" t="s">
        <v>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72" s="3" customFormat="1" ht="34.799999999999997" x14ac:dyDescent="0.65">
      <c r="B3" s="304" t="str">
        <f>+'[1]GRUPOS INFANTIL'!C3</f>
        <v>JUVENIL</v>
      </c>
      <c r="C3" s="304"/>
      <c r="D3" s="304"/>
      <c r="E3" s="304"/>
      <c r="F3" s="287" t="str">
        <f>+'[1]GRUPOS INFANTIL'!C4</f>
        <v>2002 2003</v>
      </c>
      <c r="G3" s="287"/>
      <c r="H3" s="287"/>
      <c r="I3" s="287"/>
      <c r="J3" s="287"/>
      <c r="K3" s="287"/>
      <c r="Y3" s="31"/>
    </row>
    <row r="4" spans="1:72" s="3" customFormat="1" ht="30.75" customHeight="1" x14ac:dyDescent="0.3">
      <c r="B4" s="305" t="str">
        <f>+'[1]GRUPOS INFANTIL'!D6</f>
        <v>GRUPO A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Y4" s="32"/>
    </row>
    <row r="5" spans="1:72" s="3" customFormat="1" ht="15" customHeight="1" x14ac:dyDescent="0.3"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12"/>
      <c r="O5" s="12"/>
      <c r="S5" s="1"/>
    </row>
    <row r="6" spans="1:72" ht="21.75" customHeight="1" x14ac:dyDescent="0.45">
      <c r="A6" s="1"/>
      <c r="B6" s="290" t="s">
        <v>3</v>
      </c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14"/>
      <c r="O6" s="14"/>
      <c r="P6" s="292" t="s">
        <v>13</v>
      </c>
      <c r="Q6" s="293"/>
      <c r="R6" s="293"/>
      <c r="S6" s="293"/>
      <c r="T6" s="293"/>
      <c r="U6" s="293"/>
      <c r="V6" s="293"/>
      <c r="W6" s="293"/>
      <c r="X6" s="293"/>
      <c r="Y6" s="293"/>
      <c r="Z6" s="3"/>
      <c r="AA6" s="3"/>
      <c r="AB6" s="3"/>
      <c r="AC6" s="3"/>
      <c r="AD6" s="3"/>
      <c r="AE6" s="3"/>
      <c r="AF6" s="3"/>
      <c r="AG6" s="3"/>
      <c r="AH6" s="3"/>
      <c r="AI6" s="3"/>
      <c r="AJ6" s="8">
        <f>COUNT(G8,I8,G11,I11,G14,I14,G17,I17,G20,I20,G23,I23,G26,I26,G29,I29,G32,I32,G35,I35)</f>
        <v>12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ht="15" customHeight="1" x14ac:dyDescent="0.3">
      <c r="A7" s="4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2" t="s">
        <v>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ht="15" customHeight="1" x14ac:dyDescent="0.3">
      <c r="A8" s="72"/>
      <c r="B8" s="158"/>
      <c r="C8" s="159"/>
      <c r="D8" s="253"/>
      <c r="E8" s="248"/>
      <c r="F8" s="243" t="str">
        <f>IF(AND(G8&lt;&gt;"",I8&lt;&gt;""),IF(G8=I8,"E",IF(G8&gt;I8,"G","P")),"")</f>
        <v/>
      </c>
      <c r="G8" s="244"/>
      <c r="H8" s="246" t="s">
        <v>14</v>
      </c>
      <c r="I8" s="244"/>
      <c r="J8" s="243" t="str">
        <f>IF(AND(I8&lt;&gt;"",G8&lt;&gt;""),IF(I8=G8,"E",IF(I8&gt;G8,"G","P")),"")</f>
        <v/>
      </c>
      <c r="K8" s="248"/>
      <c r="L8" s="247"/>
      <c r="M8" s="160"/>
      <c r="N8" s="161"/>
      <c r="O8" s="41"/>
      <c r="P8" s="307"/>
      <c r="Q8" s="284" t="s">
        <v>6</v>
      </c>
      <c r="R8" s="280" t="s">
        <v>15</v>
      </c>
      <c r="S8" s="276" t="s">
        <v>7</v>
      </c>
      <c r="T8" s="276" t="s">
        <v>8</v>
      </c>
      <c r="U8" s="276" t="s">
        <v>9</v>
      </c>
      <c r="V8" s="276" t="s">
        <v>10</v>
      </c>
      <c r="W8" s="276" t="s">
        <v>11</v>
      </c>
      <c r="X8" s="276" t="s">
        <v>12</v>
      </c>
      <c r="Y8" s="276" t="s">
        <v>31</v>
      </c>
      <c r="Z8" s="278"/>
      <c r="AA8" s="18"/>
      <c r="AB8" s="270"/>
      <c r="AC8" s="270"/>
      <c r="AD8" s="270"/>
      <c r="AE8" s="270"/>
      <c r="AF8" s="270" t="s">
        <v>10</v>
      </c>
      <c r="AG8" s="270" t="s">
        <v>11</v>
      </c>
      <c r="AH8" s="270" t="s">
        <v>91</v>
      </c>
      <c r="AI8" s="18"/>
      <c r="AJ8" s="270">
        <f>IF(AJ6=12,IF(INDEX(Z22:AK29,MATCH(2,Z21:Z29,0),11)=INDEX(Z22:AK29,MATCH(1,Z21:Z29,0),11),1,0),0)</f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ht="15" customHeight="1" x14ac:dyDescent="0.3">
      <c r="A9" s="39"/>
      <c r="B9" s="158"/>
      <c r="C9" s="159"/>
      <c r="D9" s="253"/>
      <c r="E9" s="248"/>
      <c r="F9" s="243"/>
      <c r="G9" s="245"/>
      <c r="H9" s="246"/>
      <c r="I9" s="245"/>
      <c r="J9" s="243"/>
      <c r="K9" s="248"/>
      <c r="L9" s="247"/>
      <c r="M9" s="162"/>
      <c r="N9" s="40"/>
      <c r="O9" s="40"/>
      <c r="P9" s="308"/>
      <c r="Q9" s="285"/>
      <c r="R9" s="281"/>
      <c r="S9" s="277"/>
      <c r="T9" s="277"/>
      <c r="U9" s="277"/>
      <c r="V9" s="277"/>
      <c r="W9" s="277"/>
      <c r="X9" s="277"/>
      <c r="Y9" s="277"/>
      <c r="Z9" s="279"/>
      <c r="AA9" s="18"/>
      <c r="AB9" s="271"/>
      <c r="AC9" s="271"/>
      <c r="AD9" s="271"/>
      <c r="AE9" s="271"/>
      <c r="AF9" s="271"/>
      <c r="AG9" s="271"/>
      <c r="AH9" s="271"/>
      <c r="AI9" s="18"/>
      <c r="AJ9" s="270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ht="22.5" customHeight="1" x14ac:dyDescent="0.3">
      <c r="A10" s="3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0"/>
      <c r="P10" s="272" t="str">
        <f>"  1)  " &amp; VLOOKUP(1,$Z$10:$AI$17,2,0)</f>
        <v xml:space="preserve">  1)  ATHLETIC SPORT</v>
      </c>
      <c r="Q10" s="274">
        <f>VLOOKUP(1,$Z$10:$AI$17,3,0)</f>
        <v>7</v>
      </c>
      <c r="R10" s="268">
        <f>+SUM(S10:U11)</f>
        <v>3</v>
      </c>
      <c r="S10" s="261">
        <f>VLOOKUP(1,$Z$10:$AI$17,4,0)</f>
        <v>2</v>
      </c>
      <c r="T10" s="261">
        <f>VLOOKUP(1,$Z$10:$AI$17,5,0)</f>
        <v>1</v>
      </c>
      <c r="U10" s="261">
        <f>VLOOKUP(1,$Z$10:$AI$17,6,0)</f>
        <v>0</v>
      </c>
      <c r="V10" s="261">
        <f>VLOOKUP(1,$Z$10:$AI$17,7,0)</f>
        <v>10</v>
      </c>
      <c r="W10" s="261">
        <f>VLOOKUP(1,$Z$10:$AI$17,8,0)</f>
        <v>1</v>
      </c>
      <c r="X10" s="261">
        <f>VLOOKUP(1,$Z$10:$AH$17,9,0)</f>
        <v>9</v>
      </c>
      <c r="Y10" s="261">
        <f>VLOOKUP(1,$Z$10:$AI$17,10,0)</f>
        <v>0</v>
      </c>
      <c r="Z10" s="263">
        <f>RANK(AJ10,$AJ$10:$AJ$17,0)</f>
        <v>4</v>
      </c>
      <c r="AA10" s="259" t="str">
        <f>+'GRUPOS PRE JUVENIL'!I7</f>
        <v>CD INDEPENDIENTE</v>
      </c>
      <c r="AB10" s="259">
        <f>(AC10*3)+AD10</f>
        <v>1</v>
      </c>
      <c r="AC10" s="259">
        <f>COUNTIF(Q58:T58,"G")+AC19</f>
        <v>0</v>
      </c>
      <c r="AD10" s="259">
        <f>COUNTIF(Q58:T58,"E")+AD19</f>
        <v>1</v>
      </c>
      <c r="AE10" s="259">
        <f>COUNTIF(Q58:T58,"P")+AE19</f>
        <v>2</v>
      </c>
      <c r="AF10" s="259">
        <f>+G8+G20+G26+G35+AF19</f>
        <v>3</v>
      </c>
      <c r="AG10" s="259">
        <f>+I8+I20+I26+I35+AG19</f>
        <v>10</v>
      </c>
      <c r="AH10" s="259">
        <f>AF10-AG10</f>
        <v>-7</v>
      </c>
      <c r="AI10" s="267">
        <f>+A8+A20+A26+A35+AI19</f>
        <v>0</v>
      </c>
      <c r="AJ10" s="259">
        <f>(AB10*1000)+(AH10*100)+(AF10*10)-AI10+0.1</f>
        <v>330.1</v>
      </c>
      <c r="AK10" s="265">
        <f>AJ10+X10</f>
        <v>339.1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ht="15.75" customHeight="1" x14ac:dyDescent="0.3">
      <c r="A11" s="73"/>
      <c r="B11" s="163"/>
      <c r="C11" s="164"/>
      <c r="D11" s="241"/>
      <c r="E11" s="242"/>
      <c r="F11" s="243" t="str">
        <f>IF(AND(G11&lt;&gt;"",I11&lt;&gt;""),IF(G11=I11,"E",IF(G11&gt;I11,"G","P")),"")</f>
        <v/>
      </c>
      <c r="G11" s="244"/>
      <c r="H11" s="246" t="s">
        <v>14</v>
      </c>
      <c r="I11" s="244"/>
      <c r="J11" s="243" t="str">
        <f>IF(AND(I11&lt;&gt;"",G11&lt;&gt;""),IF(I11=G11,"E",IF(I11&gt;G11,"G","P")),"")</f>
        <v/>
      </c>
      <c r="K11" s="242"/>
      <c r="L11" s="258"/>
      <c r="M11" s="165"/>
      <c r="N11" s="166"/>
      <c r="O11" s="41"/>
      <c r="P11" s="273"/>
      <c r="Q11" s="275"/>
      <c r="R11" s="269"/>
      <c r="S11" s="262"/>
      <c r="T11" s="262"/>
      <c r="U11" s="262"/>
      <c r="V11" s="262"/>
      <c r="W11" s="262"/>
      <c r="X11" s="262"/>
      <c r="Y11" s="262"/>
      <c r="Z11" s="264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6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ht="15.75" customHeight="1" x14ac:dyDescent="0.3">
      <c r="A12" s="39"/>
      <c r="B12" s="163"/>
      <c r="C12" s="164"/>
      <c r="D12" s="241"/>
      <c r="E12" s="242"/>
      <c r="F12" s="243"/>
      <c r="G12" s="245"/>
      <c r="H12" s="246"/>
      <c r="I12" s="245"/>
      <c r="J12" s="243"/>
      <c r="K12" s="242"/>
      <c r="L12" s="258"/>
      <c r="M12" s="167"/>
      <c r="N12" s="40"/>
      <c r="O12" s="40"/>
      <c r="P12" s="272" t="str">
        <f>"  2)  " &amp; VLOOKUP(2,$Z$10:$AI$17,2,0)</f>
        <v xml:space="preserve">  2)  ATHETIC CLUB MUNICIPAL</v>
      </c>
      <c r="Q12" s="274">
        <f>VLOOKUP(2,$Z$10:$AI$17,3,0)</f>
        <v>7</v>
      </c>
      <c r="R12" s="268">
        <f>+SUM(S12:U13)</f>
        <v>3</v>
      </c>
      <c r="S12" s="261">
        <f>VLOOKUP(2,$Z$10:$AI$17,4,0)</f>
        <v>2</v>
      </c>
      <c r="T12" s="261">
        <f>VLOOKUP(2,$Z$10:$AI$17,5,0)</f>
        <v>1</v>
      </c>
      <c r="U12" s="261">
        <f>VLOOKUP(2,$Z$10:$AI$17,6,0)</f>
        <v>0</v>
      </c>
      <c r="V12" s="261">
        <f>VLOOKUP(2,$Z$10:$AI$17,7,0)</f>
        <v>5</v>
      </c>
      <c r="W12" s="261">
        <f>VLOOKUP(2,$Z$10:$AI$17,8,0)</f>
        <v>1</v>
      </c>
      <c r="X12" s="261">
        <f>VLOOKUP(2,$Z$10:$AH$17,9,0)</f>
        <v>4</v>
      </c>
      <c r="Y12" s="261">
        <f>VLOOKUP(2,$Z$10:$AI$17,10,0)</f>
        <v>0</v>
      </c>
      <c r="Z12" s="263">
        <f>RANK(AJ12,$AJ$10:$AJ$17,0)</f>
        <v>1</v>
      </c>
      <c r="AA12" s="259" t="str">
        <f>+'GRUPOS PRE JUVENIL'!I8</f>
        <v>ATHLETIC SPORT</v>
      </c>
      <c r="AB12" s="259">
        <f>(AC12*3)+AD12</f>
        <v>7</v>
      </c>
      <c r="AC12" s="259">
        <f>COUNTIF(Q59:T59,"G")+AC20</f>
        <v>2</v>
      </c>
      <c r="AD12" s="259">
        <f>COUNTIF(Q59:T59,"E")+AD20</f>
        <v>1</v>
      </c>
      <c r="AE12" s="259">
        <f>COUNTIF(Q59:T59,"P")+AE20</f>
        <v>0</v>
      </c>
      <c r="AF12" s="259">
        <f>+G11+I20+G29+G32+AF20</f>
        <v>10</v>
      </c>
      <c r="AG12" s="259">
        <f>+I11+I29+G20+I32+AG20</f>
        <v>1</v>
      </c>
      <c r="AH12" s="259">
        <f t="shared" ref="AH12" si="0">AF12-AG12</f>
        <v>9</v>
      </c>
      <c r="AI12" s="267">
        <f>+A29+A11+N20+A32+AI20</f>
        <v>0</v>
      </c>
      <c r="AJ12" s="259">
        <f>(AB12*1000)+(AH12*100)+(AF12*10)-AI12+0.2</f>
        <v>8000.2</v>
      </c>
      <c r="AK12" s="265">
        <f>AJ12+X12</f>
        <v>8004.2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ht="22.5" customHeight="1" x14ac:dyDescent="0.3">
      <c r="A13" s="3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0"/>
      <c r="P13" s="273"/>
      <c r="Q13" s="275"/>
      <c r="R13" s="269"/>
      <c r="S13" s="262"/>
      <c r="T13" s="262"/>
      <c r="U13" s="262"/>
      <c r="V13" s="262"/>
      <c r="W13" s="262"/>
      <c r="X13" s="262"/>
      <c r="Y13" s="262"/>
      <c r="Z13" s="264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6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ht="15" customHeight="1" x14ac:dyDescent="0.3">
      <c r="A14" s="72"/>
      <c r="B14" s="158"/>
      <c r="C14" s="159"/>
      <c r="D14" s="253"/>
      <c r="E14" s="248"/>
      <c r="F14" s="243" t="str">
        <f>IF(AND(G14&lt;&gt;"",I14&lt;&gt;""),IF(G14=I14,"E",IF(G14&gt;I14,"G","P")),"")</f>
        <v/>
      </c>
      <c r="G14" s="244"/>
      <c r="H14" s="246" t="s">
        <v>14</v>
      </c>
      <c r="I14" s="244"/>
      <c r="J14" s="243" t="str">
        <f>IF(AND(I14&lt;&gt;"",G14&lt;&gt;""),IF(I14=G14,"E",IF(I14&gt;G14,"G","P")),"")</f>
        <v/>
      </c>
      <c r="K14" s="248"/>
      <c r="L14" s="247"/>
      <c r="M14" s="160"/>
      <c r="N14" s="161"/>
      <c r="O14" s="41"/>
      <c r="P14" s="272" t="str">
        <f>"  3)  " &amp; VLOOKUP(3,$Z$10:$AI$17,2,0)</f>
        <v xml:space="preserve">  3)  ACADEMIA REAL</v>
      </c>
      <c r="Q14" s="274">
        <f>VLOOKUP(3,$Z$10:$AI$17,3,0)</f>
        <v>1</v>
      </c>
      <c r="R14" s="268">
        <f>+SUM(S14:U15)</f>
        <v>3</v>
      </c>
      <c r="S14" s="261">
        <f>VLOOKUP(3,$Z$10:$AI$17,4,0)</f>
        <v>0</v>
      </c>
      <c r="T14" s="261">
        <f>VLOOKUP(3,$Z$10:$AI$17,5,0)</f>
        <v>1</v>
      </c>
      <c r="U14" s="261">
        <f>VLOOKUP(3,$Z$10:$AI$17,6,0)</f>
        <v>2</v>
      </c>
      <c r="V14" s="261">
        <f>VLOOKUP(3,$Z$10:$AI$17,7,0)</f>
        <v>3</v>
      </c>
      <c r="W14" s="261">
        <f>VLOOKUP(3,$Z$10:$AI$17,8,0)</f>
        <v>9</v>
      </c>
      <c r="X14" s="261">
        <f>VLOOKUP(3,$Z$10:$AI$17,9,0)</f>
        <v>-6</v>
      </c>
      <c r="Y14" s="261">
        <f>VLOOKUP(3,$Z$10:$AI$17,10,0)</f>
        <v>0</v>
      </c>
      <c r="Z14" s="263">
        <f>RANK(AJ14,$AJ$10:$AJ$17,0)</f>
        <v>2</v>
      </c>
      <c r="AA14" s="259" t="str">
        <f>+'GRUPOS PRE JUVENIL'!I9</f>
        <v>ATHETIC CLUB MUNICIPAL</v>
      </c>
      <c r="AB14" s="259">
        <f>(AC14*3)+AD14</f>
        <v>7</v>
      </c>
      <c r="AC14" s="259">
        <f>COUNTIF(Q60:T60,"G")+AC21</f>
        <v>2</v>
      </c>
      <c r="AD14" s="259">
        <f>COUNTIF(Q60:T60,"E")+AD21</f>
        <v>1</v>
      </c>
      <c r="AE14" s="259">
        <f>COUNTIF(Q60:T60,"P")+AE21</f>
        <v>0</v>
      </c>
      <c r="AF14" s="259">
        <f>+G14+I26+G23+I32+AF21</f>
        <v>5</v>
      </c>
      <c r="AG14" s="259">
        <f>+G26+I14+I23+G32+AG21</f>
        <v>1</v>
      </c>
      <c r="AH14" s="259">
        <f>AF14-AG14</f>
        <v>4</v>
      </c>
      <c r="AI14" s="267">
        <f>+A14+A23+N26+N32+AI21</f>
        <v>0</v>
      </c>
      <c r="AJ14" s="259">
        <f>(AB14*1000)+(AH14*100)+(AF14*10)-AI14+0.3</f>
        <v>7450.3</v>
      </c>
      <c r="AK14" s="265">
        <f>+X14</f>
        <v>-6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ht="15" customHeight="1" x14ac:dyDescent="0.3">
      <c r="A15" s="39"/>
      <c r="B15" s="158"/>
      <c r="C15" s="159"/>
      <c r="D15" s="253"/>
      <c r="E15" s="248"/>
      <c r="F15" s="243"/>
      <c r="G15" s="245"/>
      <c r="H15" s="246"/>
      <c r="I15" s="245"/>
      <c r="J15" s="243"/>
      <c r="K15" s="248"/>
      <c r="L15" s="247"/>
      <c r="M15" s="162"/>
      <c r="N15" s="40"/>
      <c r="O15" s="40"/>
      <c r="P15" s="273"/>
      <c r="Q15" s="275"/>
      <c r="R15" s="269"/>
      <c r="S15" s="262"/>
      <c r="T15" s="262"/>
      <c r="U15" s="262"/>
      <c r="V15" s="262"/>
      <c r="W15" s="262"/>
      <c r="X15" s="262"/>
      <c r="Y15" s="262"/>
      <c r="Z15" s="264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6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ht="21.75" customHeight="1" x14ac:dyDescent="0.3">
      <c r="A16" s="3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0"/>
      <c r="P16" s="272" t="str">
        <f>"  4)  " &amp; VLOOKUP(4,$Z$10:$AI$17,2,0)</f>
        <v xml:space="preserve">  4)  CD INDEPENDIENTE</v>
      </c>
      <c r="Q16" s="274">
        <f>VLOOKUP(4,$Z$10:$AI$17,3,0)</f>
        <v>1</v>
      </c>
      <c r="R16" s="268">
        <f>+SUM(S16:U17)</f>
        <v>3</v>
      </c>
      <c r="S16" s="261">
        <f>VLOOKUP(4,$Z$10:$AI$17,4,0)</f>
        <v>0</v>
      </c>
      <c r="T16" s="261">
        <f>VLOOKUP(4,$Z$10:$AI$17,5,0)</f>
        <v>1</v>
      </c>
      <c r="U16" s="261">
        <f>VLOOKUP(4,$Z$10:$AI$17,6,0)</f>
        <v>2</v>
      </c>
      <c r="V16" s="261">
        <f>VLOOKUP(4,$Z$10:$AI$17,7,0)</f>
        <v>3</v>
      </c>
      <c r="W16" s="261">
        <f>VLOOKUP(4,$Z$10:$AI$17,8,0)</f>
        <v>10</v>
      </c>
      <c r="X16" s="261">
        <f>VLOOKUP(4,$Z$10:$AI$17,9,0)</f>
        <v>-7</v>
      </c>
      <c r="Y16" s="261">
        <f>VLOOKUP(4,$Z$10:$AI$17,10,0)</f>
        <v>0</v>
      </c>
      <c r="Z16" s="263">
        <f>RANK(AJ16,$AJ$10:$AJ$17,0)</f>
        <v>3</v>
      </c>
      <c r="AA16" s="259" t="str">
        <f>+'GRUPOS PRE JUVENIL'!I10</f>
        <v>ACADEMIA REAL</v>
      </c>
      <c r="AB16" s="259">
        <f>(AC16*3)+AD16</f>
        <v>1</v>
      </c>
      <c r="AC16" s="259">
        <f>COUNTIF(Q61:T61,"G")+AC22</f>
        <v>0</v>
      </c>
      <c r="AD16" s="259">
        <f>COUNTIF(Q61:T61,"E")+AD22</f>
        <v>1</v>
      </c>
      <c r="AE16" s="259">
        <f>COUNTIF(Q61:T61,"P")+AE22</f>
        <v>2</v>
      </c>
      <c r="AF16" s="259">
        <f>+G17+I29+I23+I35+AF22</f>
        <v>3</v>
      </c>
      <c r="AG16" s="259">
        <f>+G29+G23+G35+AG22</f>
        <v>9</v>
      </c>
      <c r="AH16" s="259">
        <f t="shared" ref="AH16" si="1">AF16-AG16</f>
        <v>-6</v>
      </c>
      <c r="AI16" s="267">
        <f>+A17+N23+N29+N35+AI22</f>
        <v>0</v>
      </c>
      <c r="AJ16" s="259">
        <f>(AB16*1000)+(AH16*100)+(AF16*10)-AI16+0.4</f>
        <v>430.4</v>
      </c>
      <c r="AK16" s="265">
        <f>+X16</f>
        <v>-7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ht="15" customHeight="1" x14ac:dyDescent="0.3">
      <c r="A17" s="73"/>
      <c r="B17" s="163"/>
      <c r="C17" s="164"/>
      <c r="D17" s="241"/>
      <c r="E17" s="242"/>
      <c r="F17" s="243" t="str">
        <f>IF(AND(G17&lt;&gt;"",I17&lt;&gt;""),IF(G17=I17,"E",IF(G17&gt;I17,"G","P")),"")</f>
        <v/>
      </c>
      <c r="G17" s="244"/>
      <c r="H17" s="246" t="s">
        <v>14</v>
      </c>
      <c r="I17" s="244"/>
      <c r="J17" s="243" t="str">
        <f>IF(AND(I17&lt;&gt;"",G17&lt;&gt;""),IF(I17=G17,"E",IF(I17&gt;G17,"G","P")),"")</f>
        <v/>
      </c>
      <c r="K17" s="242"/>
      <c r="L17" s="258"/>
      <c r="M17" s="165"/>
      <c r="N17" s="166"/>
      <c r="O17" s="41"/>
      <c r="P17" s="273"/>
      <c r="Q17" s="275"/>
      <c r="R17" s="269"/>
      <c r="S17" s="262"/>
      <c r="T17" s="262"/>
      <c r="U17" s="262"/>
      <c r="V17" s="262"/>
      <c r="W17" s="262"/>
      <c r="X17" s="262"/>
      <c r="Y17" s="262"/>
      <c r="Z17" s="264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6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ht="15" customHeight="1" x14ac:dyDescent="0.3">
      <c r="A18" s="39"/>
      <c r="B18" s="163"/>
      <c r="C18" s="164"/>
      <c r="D18" s="241"/>
      <c r="E18" s="242"/>
      <c r="F18" s="243"/>
      <c r="G18" s="245"/>
      <c r="H18" s="246"/>
      <c r="I18" s="245"/>
      <c r="J18" s="243"/>
      <c r="K18" s="242"/>
      <c r="L18" s="258"/>
      <c r="M18" s="167"/>
      <c r="N18" s="40"/>
      <c r="O18" s="40"/>
      <c r="P18" s="51"/>
      <c r="Q18" s="48"/>
      <c r="R18" s="48"/>
      <c r="S18" s="49"/>
      <c r="T18" s="49"/>
      <c r="U18" s="49"/>
      <c r="V18" s="49"/>
      <c r="W18" s="49"/>
      <c r="X18" s="49"/>
      <c r="Y18" s="49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18"/>
      <c r="AM18" s="18"/>
      <c r="AN18" s="18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s="3" customFormat="1" ht="15" customHeight="1" x14ac:dyDescent="0.3">
      <c r="A19" s="39"/>
      <c r="B19" s="168"/>
      <c r="C19" s="169"/>
      <c r="D19" s="110"/>
      <c r="E19" s="111"/>
      <c r="F19" s="112"/>
      <c r="J19" s="112"/>
      <c r="K19" s="111"/>
      <c r="L19" s="114"/>
      <c r="M19" s="170"/>
      <c r="N19" s="40"/>
      <c r="O19" s="40"/>
      <c r="P19" s="51"/>
      <c r="Q19" s="48"/>
      <c r="R19" s="48"/>
      <c r="S19" s="49"/>
      <c r="T19" s="49"/>
      <c r="U19" s="49"/>
      <c r="V19" s="49"/>
      <c r="W19" s="49"/>
      <c r="X19" s="49"/>
      <c r="Y19" s="49"/>
      <c r="Z19" s="50">
        <f>+'[1]GRUPO B'!Z10</f>
        <v>4</v>
      </c>
      <c r="AA19" s="50" t="str">
        <f>+'[1]GRUPO B'!AA10</f>
        <v>CANUTO F.C.</v>
      </c>
      <c r="AB19" s="50">
        <f>+'[1]GRUPO B'!AB10</f>
        <v>0</v>
      </c>
      <c r="AC19" s="50">
        <f>+'[1]GRUPO B'!AC10</f>
        <v>0</v>
      </c>
      <c r="AD19" s="50">
        <f>+'[1]GRUPO B'!AD10</f>
        <v>0</v>
      </c>
      <c r="AE19" s="50">
        <f>+'[1]GRUPO B'!AE10</f>
        <v>0</v>
      </c>
      <c r="AF19" s="50">
        <f>+'[1]GRUPO B'!AF10</f>
        <v>0</v>
      </c>
      <c r="AG19" s="50">
        <f>+'[1]GRUPO B'!AG10</f>
        <v>0</v>
      </c>
      <c r="AH19" s="50">
        <f>+'[1]GRUPO B'!AH10</f>
        <v>0</v>
      </c>
      <c r="AI19" s="50">
        <f>+'[1]GRUPO B'!AI10</f>
        <v>0</v>
      </c>
      <c r="AJ19" s="50">
        <f>+'[1]GRUPO B'!AJ10</f>
        <v>0.1</v>
      </c>
      <c r="AK19" s="50">
        <f>+'[1]GRUPO B'!AK10</f>
        <v>0.1</v>
      </c>
      <c r="AL19" s="18"/>
      <c r="AM19" s="18"/>
      <c r="AN19" s="18"/>
    </row>
    <row r="20" spans="1:72" ht="15" customHeight="1" x14ac:dyDescent="0.3">
      <c r="A20" s="72"/>
      <c r="B20" s="185">
        <v>4</v>
      </c>
      <c r="C20" s="159"/>
      <c r="D20" s="253"/>
      <c r="E20" s="248" t="str">
        <f>+'GRUPOS PRE JUVENIL'!I7</f>
        <v>CD INDEPENDIENTE</v>
      </c>
      <c r="F20" s="243" t="str">
        <f>IF(AND(G20&lt;&gt;"",I20&lt;&gt;""),IF(G20=I20,"E",IF(G20&gt;I20,"G","P")),"")</f>
        <v>P</v>
      </c>
      <c r="G20" s="244">
        <v>0</v>
      </c>
      <c r="H20" s="246" t="s">
        <v>14</v>
      </c>
      <c r="I20" s="244">
        <v>5</v>
      </c>
      <c r="J20" s="243" t="str">
        <f>IF(AND(I20&lt;&gt;"",G20&lt;&gt;""),IF(I20=G20,"E",IF(I20&gt;G20,"G","P")),"")</f>
        <v>G</v>
      </c>
      <c r="K20" s="248" t="str">
        <f>+'GRUPOS PRE JUVENIL'!I8</f>
        <v>ATHLETIC SPORT</v>
      </c>
      <c r="L20" s="247"/>
      <c r="M20" s="160" t="s">
        <v>92</v>
      </c>
      <c r="N20" s="161"/>
      <c r="O20" s="41"/>
      <c r="P20" s="309"/>
      <c r="Q20" s="310"/>
      <c r="R20" s="311"/>
      <c r="S20" s="312"/>
      <c r="T20" s="312"/>
      <c r="U20" s="312"/>
      <c r="V20" s="312"/>
      <c r="W20" s="312"/>
      <c r="X20" s="312"/>
      <c r="Y20" s="312"/>
      <c r="Z20" s="50">
        <f>+'[1]GRUPO B'!Z12</f>
        <v>3</v>
      </c>
      <c r="AA20" s="50" t="str">
        <f>+'[1]GRUPO B'!AA12</f>
        <v>HUITACA FUTBOL CLUB CHIA</v>
      </c>
      <c r="AB20" s="50">
        <f>+'[1]GRUPO B'!AB12</f>
        <v>0</v>
      </c>
      <c r="AC20" s="50">
        <f>+'[1]GRUPO B'!AC12</f>
        <v>0</v>
      </c>
      <c r="AD20" s="50">
        <f>+'[1]GRUPO B'!AD12</f>
        <v>0</v>
      </c>
      <c r="AE20" s="50">
        <f>+'[1]GRUPO B'!AE12</f>
        <v>0</v>
      </c>
      <c r="AF20" s="50">
        <f>+'[1]GRUPO B'!AF12</f>
        <v>0</v>
      </c>
      <c r="AG20" s="50">
        <f>+'[1]GRUPO B'!AG12</f>
        <v>0</v>
      </c>
      <c r="AH20" s="50">
        <f>+'[1]GRUPO B'!AH12</f>
        <v>0</v>
      </c>
      <c r="AI20" s="50">
        <f>+'[1]GRUPO B'!AI12</f>
        <v>0</v>
      </c>
      <c r="AJ20" s="50">
        <f>+'[1]GRUPO B'!AJ12</f>
        <v>0.2</v>
      </c>
      <c r="AK20" s="50">
        <f>+'[1]GRUPO B'!AK12</f>
        <v>0.2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ht="15" customHeight="1" x14ac:dyDescent="0.3">
      <c r="A21" s="39"/>
      <c r="B21" s="185"/>
      <c r="C21" s="159"/>
      <c r="D21" s="253"/>
      <c r="E21" s="248"/>
      <c r="F21" s="243"/>
      <c r="G21" s="245"/>
      <c r="H21" s="246"/>
      <c r="I21" s="245"/>
      <c r="J21" s="243"/>
      <c r="K21" s="248"/>
      <c r="L21" s="247"/>
      <c r="M21" s="162"/>
      <c r="N21" s="40"/>
      <c r="O21" s="40"/>
      <c r="P21" s="309"/>
      <c r="Q21" s="310"/>
      <c r="R21" s="311"/>
      <c r="S21" s="312"/>
      <c r="T21" s="312"/>
      <c r="U21" s="312"/>
      <c r="V21" s="312"/>
      <c r="W21" s="312"/>
      <c r="X21" s="312"/>
      <c r="Y21" s="312"/>
      <c r="Z21" s="50">
        <f>+'[1]GRUPO B'!Z14</f>
        <v>2</v>
      </c>
      <c r="AA21" s="50" t="str">
        <f>+'[1]GRUPO B'!AA14</f>
        <v>CLUB PROMOTOR DEPORTIVO SCORPION</v>
      </c>
      <c r="AB21" s="50">
        <f>+'[1]GRUPO B'!AB14</f>
        <v>0</v>
      </c>
      <c r="AC21" s="50">
        <f>+'[1]GRUPO B'!AC14</f>
        <v>0</v>
      </c>
      <c r="AD21" s="50">
        <f>+'[1]GRUPO B'!AD14</f>
        <v>0</v>
      </c>
      <c r="AE21" s="50">
        <f>+'[1]GRUPO B'!AE14</f>
        <v>0</v>
      </c>
      <c r="AF21" s="50">
        <f>+'[1]GRUPO B'!AF14</f>
        <v>0</v>
      </c>
      <c r="AG21" s="50">
        <f>+'[1]GRUPO B'!AG14</f>
        <v>0</v>
      </c>
      <c r="AH21" s="50">
        <f>+'[1]GRUPO B'!AH14</f>
        <v>0</v>
      </c>
      <c r="AI21" s="50">
        <f>+'[1]GRUPO B'!AI14</f>
        <v>0</v>
      </c>
      <c r="AJ21" s="50">
        <f>+'[1]GRUPO B'!AJ14</f>
        <v>0.3</v>
      </c>
      <c r="AK21" s="50">
        <f>+'[1]GRUPO B'!AK14</f>
        <v>0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ht="22.5" customHeight="1" x14ac:dyDescent="0.3">
      <c r="A22" s="39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0"/>
      <c r="P22" s="313"/>
      <c r="Q22" s="314"/>
      <c r="R22" s="315"/>
      <c r="S22" s="316"/>
      <c r="T22" s="316"/>
      <c r="U22" s="316"/>
      <c r="V22" s="316"/>
      <c r="W22" s="316"/>
      <c r="X22" s="316"/>
      <c r="Y22" s="316"/>
      <c r="Z22" s="50">
        <f>+'[1]GRUPO B'!Z16</f>
        <v>1</v>
      </c>
      <c r="AA22" s="50" t="e">
        <f>+'[1]GRUPO B'!AA16</f>
        <v>#REF!</v>
      </c>
      <c r="AB22" s="50">
        <f>+'[1]GRUPO B'!AB16</f>
        <v>0</v>
      </c>
      <c r="AC22" s="50">
        <f>+'[1]GRUPO B'!AC16</f>
        <v>0</v>
      </c>
      <c r="AD22" s="50">
        <f>+'[1]GRUPO B'!AD16</f>
        <v>0</v>
      </c>
      <c r="AE22" s="50">
        <f>+'[1]GRUPO B'!AE16</f>
        <v>0</v>
      </c>
      <c r="AF22" s="50">
        <f>+'[1]GRUPO B'!AF16</f>
        <v>0</v>
      </c>
      <c r="AG22" s="50">
        <f>+'[1]GRUPO B'!AG16</f>
        <v>0</v>
      </c>
      <c r="AH22" s="50">
        <f>+'[1]GRUPO B'!AH16</f>
        <v>0</v>
      </c>
      <c r="AI22" s="50">
        <f>+'[1]GRUPO B'!AI16</f>
        <v>0</v>
      </c>
      <c r="AJ22" s="50">
        <f>+'[1]GRUPO B'!AJ16</f>
        <v>0.4</v>
      </c>
      <c r="AK22" s="50">
        <f>+'[1]GRUPO B'!AK16</f>
        <v>0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ht="15.75" customHeight="1" x14ac:dyDescent="0.3">
      <c r="A23" s="73"/>
      <c r="B23" s="103">
        <v>3</v>
      </c>
      <c r="C23" s="164"/>
      <c r="D23" s="241"/>
      <c r="E23" s="242" t="str">
        <f>+'GRUPOS PRE JUVENIL'!I9</f>
        <v>ATHETIC CLUB MUNICIPAL</v>
      </c>
      <c r="F23" s="243" t="str">
        <f>IF(AND(G23&lt;&gt;"",I23&lt;&gt;""),IF(G23=I23,"E",IF(G23&gt;I23,"G","P")),"")</f>
        <v>G</v>
      </c>
      <c r="G23" s="244">
        <v>2</v>
      </c>
      <c r="H23" s="246" t="s">
        <v>14</v>
      </c>
      <c r="I23" s="244">
        <v>0</v>
      </c>
      <c r="J23" s="243" t="str">
        <f>IF(AND(I23&lt;&gt;"",G23&lt;&gt;""),IF(I23=G23,"E",IF(I23&gt;G23,"G","P")),"")</f>
        <v>P</v>
      </c>
      <c r="K23" s="242" t="str">
        <f>+'GRUPOS PRE JUVENIL'!I10</f>
        <v>ACADEMIA REAL</v>
      </c>
      <c r="L23" s="258"/>
      <c r="M23" s="165" t="s">
        <v>93</v>
      </c>
      <c r="N23" s="166"/>
      <c r="O23" s="41"/>
      <c r="P23" s="313"/>
      <c r="Q23" s="314"/>
      <c r="R23" s="315"/>
      <c r="S23" s="316"/>
      <c r="T23" s="316"/>
      <c r="U23" s="316"/>
      <c r="V23" s="316"/>
      <c r="W23" s="316"/>
      <c r="X23" s="316"/>
      <c r="Y23" s="316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171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ht="15.75" customHeight="1" x14ac:dyDescent="0.3">
      <c r="A24" s="39"/>
      <c r="B24" s="103"/>
      <c r="C24" s="164"/>
      <c r="D24" s="241"/>
      <c r="E24" s="242"/>
      <c r="F24" s="243"/>
      <c r="G24" s="245"/>
      <c r="H24" s="246"/>
      <c r="I24" s="245"/>
      <c r="J24" s="243"/>
      <c r="K24" s="242"/>
      <c r="L24" s="258"/>
      <c r="M24" s="167"/>
      <c r="N24" s="40"/>
      <c r="O24" s="40"/>
      <c r="P24" s="313"/>
      <c r="Q24" s="314"/>
      <c r="R24" s="315"/>
      <c r="S24" s="316"/>
      <c r="T24" s="316"/>
      <c r="U24" s="316"/>
      <c r="V24" s="316"/>
      <c r="W24" s="316"/>
      <c r="X24" s="316"/>
      <c r="Y24" s="316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8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ht="22.5" customHeight="1" x14ac:dyDescent="0.3">
      <c r="A25" s="39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0"/>
      <c r="P25" s="313"/>
      <c r="Q25" s="314"/>
      <c r="R25" s="315"/>
      <c r="S25" s="316"/>
      <c r="T25" s="316"/>
      <c r="U25" s="316"/>
      <c r="V25" s="316"/>
      <c r="W25" s="316"/>
      <c r="X25" s="316"/>
      <c r="Y25" s="316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8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ht="15" customHeight="1" x14ac:dyDescent="0.3">
      <c r="A26" s="72"/>
      <c r="B26" s="185">
        <v>1</v>
      </c>
      <c r="C26" s="159"/>
      <c r="D26" s="253"/>
      <c r="E26" s="248" t="str">
        <f>+'GRUPOS PRE JUVENIL'!I7</f>
        <v>CD INDEPENDIENTE</v>
      </c>
      <c r="F26" s="243" t="str">
        <f>IF(AND(G26&lt;&gt;"",I26&lt;&gt;""),IF(G26=I26,"E",IF(G26&gt;I26,"G","P")),"")</f>
        <v>P</v>
      </c>
      <c r="G26" s="244">
        <v>1</v>
      </c>
      <c r="H26" s="246" t="s">
        <v>14</v>
      </c>
      <c r="I26" s="244">
        <v>3</v>
      </c>
      <c r="J26" s="243" t="str">
        <f>IF(AND(I26&lt;&gt;"",G26&lt;&gt;""),IF(I26=G26,"E",IF(I26&gt;G26,"G","P")),"")</f>
        <v>G</v>
      </c>
      <c r="K26" s="248" t="str">
        <f>+'GRUPOS PRE JUVENIL'!I9</f>
        <v>ATHETIC CLUB MUNICIPAL</v>
      </c>
      <c r="L26" s="247"/>
      <c r="M26" s="160" t="s">
        <v>93</v>
      </c>
      <c r="N26" s="161"/>
      <c r="O26" s="41"/>
      <c r="P26" s="313"/>
      <c r="Q26" s="314"/>
      <c r="R26" s="315"/>
      <c r="S26" s="316"/>
      <c r="T26" s="316"/>
      <c r="U26" s="316"/>
      <c r="V26" s="316"/>
      <c r="W26" s="316"/>
      <c r="X26" s="316"/>
      <c r="Y26" s="316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8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ht="15" customHeight="1" x14ac:dyDescent="0.3">
      <c r="A27" s="39"/>
      <c r="B27" s="185"/>
      <c r="C27" s="159"/>
      <c r="D27" s="253"/>
      <c r="E27" s="248"/>
      <c r="F27" s="243"/>
      <c r="G27" s="245"/>
      <c r="H27" s="246"/>
      <c r="I27" s="245"/>
      <c r="J27" s="243"/>
      <c r="K27" s="248"/>
      <c r="L27" s="247"/>
      <c r="M27" s="162"/>
      <c r="N27" s="40"/>
      <c r="O27" s="40"/>
      <c r="P27" s="313"/>
      <c r="Q27" s="314"/>
      <c r="R27" s="315"/>
      <c r="S27" s="316"/>
      <c r="T27" s="316"/>
      <c r="U27" s="316"/>
      <c r="V27" s="316"/>
      <c r="W27" s="316"/>
      <c r="X27" s="316"/>
      <c r="Y27" s="316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8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ht="21.75" customHeight="1" x14ac:dyDescent="0.3">
      <c r="A28" s="39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0"/>
      <c r="P28" s="313"/>
      <c r="Q28" s="314"/>
      <c r="R28" s="315"/>
      <c r="S28" s="316"/>
      <c r="T28" s="316"/>
      <c r="U28" s="316"/>
      <c r="V28" s="316"/>
      <c r="W28" s="316"/>
      <c r="X28" s="316"/>
      <c r="Y28" s="316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8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spans="1:72" ht="15" customHeight="1" x14ac:dyDescent="0.3">
      <c r="A29" s="73"/>
      <c r="B29" s="103">
        <v>2</v>
      </c>
      <c r="C29" s="164"/>
      <c r="D29" s="241"/>
      <c r="E29" s="242" t="str">
        <f>+'GRUPOS PRE JUVENIL'!I8</f>
        <v>ATHLETIC SPORT</v>
      </c>
      <c r="F29" s="243" t="str">
        <f>IF(AND(G29&lt;&gt;"",I29&lt;&gt;""),IF(G29=I29,"E",IF(G29&gt;I29,"G","P")),"")</f>
        <v>G</v>
      </c>
      <c r="G29" s="244">
        <v>5</v>
      </c>
      <c r="H29" s="246" t="s">
        <v>14</v>
      </c>
      <c r="I29" s="244">
        <v>1</v>
      </c>
      <c r="J29" s="243" t="str">
        <f>IF(AND(I29&lt;&gt;"",G29&lt;&gt;""),IF(I29=G29,"E",IF(I29&gt;G29,"G","P")),"")</f>
        <v>P</v>
      </c>
      <c r="K29" s="242" t="str">
        <f>+'GRUPOS PRE JUVENIL'!I10</f>
        <v>ACADEMIA REAL</v>
      </c>
      <c r="L29" s="258"/>
      <c r="M29" s="165" t="s">
        <v>93</v>
      </c>
      <c r="N29" s="166"/>
      <c r="O29" s="41"/>
      <c r="P29" s="313"/>
      <c r="Q29" s="314"/>
      <c r="R29" s="315"/>
      <c r="S29" s="316"/>
      <c r="T29" s="316"/>
      <c r="U29" s="316"/>
      <c r="V29" s="316"/>
      <c r="W29" s="316"/>
      <c r="X29" s="316"/>
      <c r="Y29" s="316"/>
      <c r="Z29" s="317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8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spans="1:72" ht="15" customHeight="1" x14ac:dyDescent="0.3">
      <c r="A30" s="39"/>
      <c r="B30" s="103"/>
      <c r="C30" s="164"/>
      <c r="D30" s="241"/>
      <c r="E30" s="242"/>
      <c r="F30" s="243"/>
      <c r="G30" s="245"/>
      <c r="H30" s="246"/>
      <c r="I30" s="245"/>
      <c r="J30" s="243"/>
      <c r="K30" s="242"/>
      <c r="L30" s="258"/>
      <c r="M30" s="167"/>
      <c r="N30" s="40"/>
      <c r="O30" s="40"/>
      <c r="P30" s="51"/>
      <c r="Q30" s="48"/>
      <c r="R30" s="48"/>
      <c r="S30" s="49"/>
      <c r="T30" s="49"/>
      <c r="U30" s="49"/>
      <c r="V30" s="49"/>
      <c r="W30" s="49"/>
      <c r="X30" s="49"/>
      <c r="Y30" s="49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18"/>
      <c r="AM30" s="18"/>
      <c r="AN30" s="18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ht="22.5" customHeight="1" x14ac:dyDescent="0.3">
      <c r="A31" s="39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0"/>
      <c r="P31" s="172"/>
      <c r="Q31" s="48"/>
      <c r="R31" s="48"/>
      <c r="S31" s="49"/>
      <c r="T31" s="49"/>
      <c r="U31" s="49"/>
      <c r="V31" s="49"/>
      <c r="W31" s="49"/>
      <c r="X31" s="49"/>
      <c r="Y31" s="49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18"/>
      <c r="AM31" s="18"/>
      <c r="AN31" s="18"/>
      <c r="AO31" s="12"/>
      <c r="AP31" s="12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spans="1:72" ht="15" customHeight="1" x14ac:dyDescent="0.3">
      <c r="A32" s="72"/>
      <c r="B32" s="185">
        <v>5</v>
      </c>
      <c r="C32" s="159"/>
      <c r="D32" s="253"/>
      <c r="E32" s="248" t="str">
        <f>+'GRUPOS PRE JUVENIL'!I8</f>
        <v>ATHLETIC SPORT</v>
      </c>
      <c r="F32" s="243" t="str">
        <f>IF(AND(G32&lt;&gt;"",I32&lt;&gt;""),IF(G32=I32,"E",IF(G32&gt;I32,"G","P")),"")</f>
        <v>E</v>
      </c>
      <c r="G32" s="244">
        <v>0</v>
      </c>
      <c r="H32" s="246" t="s">
        <v>14</v>
      </c>
      <c r="I32" s="244">
        <v>0</v>
      </c>
      <c r="J32" s="243" t="str">
        <f>IF(AND(I32&lt;&gt;"",G32&lt;&gt;""),IF(I32=G32,"E",IF(I32&gt;G32,"G","P")),"")</f>
        <v>E</v>
      </c>
      <c r="K32" s="248" t="str">
        <f>+'GRUPOS PRE JUVENIL'!I9</f>
        <v>ATHETIC CLUB MUNICIPAL</v>
      </c>
      <c r="L32" s="247"/>
      <c r="M32" s="160" t="s">
        <v>92</v>
      </c>
      <c r="N32" s="161"/>
      <c r="O32" s="41"/>
      <c r="P32" s="51"/>
      <c r="Q32" s="48"/>
      <c r="R32" s="48"/>
      <c r="S32" s="49"/>
      <c r="T32" s="49"/>
      <c r="U32" s="49"/>
      <c r="V32" s="49"/>
      <c r="W32" s="49"/>
      <c r="X32" s="49"/>
      <c r="Y32" s="49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18"/>
      <c r="AM32" s="18"/>
      <c r="AN32" s="18"/>
      <c r="AO32" s="12"/>
      <c r="AP32" s="12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 ht="15" customHeight="1" x14ac:dyDescent="0.3">
      <c r="A33" s="39"/>
      <c r="B33" s="185"/>
      <c r="C33" s="159"/>
      <c r="D33" s="253"/>
      <c r="E33" s="248"/>
      <c r="F33" s="243"/>
      <c r="G33" s="245"/>
      <c r="H33" s="246"/>
      <c r="I33" s="245"/>
      <c r="J33" s="243"/>
      <c r="K33" s="248"/>
      <c r="L33" s="247"/>
      <c r="M33" s="162"/>
      <c r="N33" s="40"/>
      <c r="O33" s="40"/>
      <c r="P33" s="319"/>
      <c r="Q33" s="319"/>
      <c r="R33" s="319"/>
      <c r="S33" s="319"/>
      <c r="T33" s="319"/>
      <c r="U33" s="18"/>
      <c r="V33" s="18"/>
      <c r="W33" s="18"/>
      <c r="X33" s="18"/>
      <c r="Y33" s="18"/>
      <c r="Z33" s="50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2"/>
      <c r="AP33" s="12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 ht="22.5" customHeight="1" x14ac:dyDescent="0.3">
      <c r="A34" s="39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9"/>
      <c r="P34" s="18"/>
      <c r="Q34" s="18"/>
      <c r="R34" s="18"/>
      <c r="S34" s="18"/>
      <c r="T34" s="18"/>
      <c r="U34" s="18"/>
      <c r="V34" s="18"/>
      <c r="W34" s="18" t="str">
        <f>IF(AJ8=1,IF(P33="","",P33),IF(SUM(Q10:Q17)&gt;0,VLOOKUP(1,Z10:AA17,2,0),""))</f>
        <v>ATHLETIC SPORT</v>
      </c>
      <c r="X34" s="18"/>
      <c r="Y34" s="18"/>
      <c r="Z34" s="50"/>
      <c r="AA34" s="18"/>
      <c r="AB34" s="18"/>
      <c r="AC34" s="50"/>
      <c r="AD34" s="50"/>
      <c r="AE34" s="50"/>
      <c r="AF34" s="50"/>
      <c r="AG34" s="50"/>
      <c r="AH34" s="50"/>
      <c r="AI34" s="18"/>
      <c r="AJ34" s="50"/>
      <c r="AK34" s="50"/>
      <c r="AL34" s="18"/>
      <c r="AM34" s="18"/>
      <c r="AN34" s="18"/>
      <c r="AO34" s="12"/>
      <c r="AP34" s="12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 ht="15" customHeight="1" x14ac:dyDescent="0.3">
      <c r="A35" s="73"/>
      <c r="B35" s="103">
        <v>6</v>
      </c>
      <c r="C35" s="164"/>
      <c r="D35" s="241"/>
      <c r="E35" s="242" t="str">
        <f>+'GRUPOS PRE JUVENIL'!I7</f>
        <v>CD INDEPENDIENTE</v>
      </c>
      <c r="F35" s="243" t="str">
        <f>IF(AND(G35&lt;&gt;"",I35&lt;&gt;""),IF(G35=I35,"E",IF(G35&gt;I35,"G","P")),"")</f>
        <v>E</v>
      </c>
      <c r="G35" s="244">
        <v>2</v>
      </c>
      <c r="H35" s="246" t="s">
        <v>14</v>
      </c>
      <c r="I35" s="244">
        <v>2</v>
      </c>
      <c r="J35" s="243" t="str">
        <f>IF(AND(I35&lt;&gt;"",G35&lt;&gt;""),IF(I35=G35,"E",IF(I35&gt;G35,"G","P")),"")</f>
        <v>E</v>
      </c>
      <c r="K35" s="242" t="str">
        <f>+'GRUPOS PRE JUVENIL'!I10</f>
        <v>ACADEMIA REAL</v>
      </c>
      <c r="L35" s="258"/>
      <c r="M35" s="165" t="s">
        <v>87</v>
      </c>
      <c r="N35" s="166"/>
      <c r="O35" s="41"/>
      <c r="P35" s="18"/>
      <c r="Q35" s="18"/>
      <c r="R35" s="18"/>
      <c r="S35" s="18"/>
      <c r="T35" s="18"/>
      <c r="U35" s="18"/>
      <c r="V35" s="18"/>
      <c r="W35" s="18" t="str">
        <f>IF(AJ8=1,IF(P36="","",P36),IF(SUM(Q10:Q17)&gt;0,VLOOKUP(2,Z10:AA17,2,0),""))</f>
        <v>ATHETIC CLUB MUNICIPAL</v>
      </c>
      <c r="X35" s="18"/>
      <c r="Y35" s="18"/>
      <c r="Z35" s="50"/>
      <c r="AA35" s="18"/>
      <c r="AB35" s="18"/>
      <c r="AC35" s="50"/>
      <c r="AD35" s="50"/>
      <c r="AE35" s="50"/>
      <c r="AF35" s="50"/>
      <c r="AG35" s="50"/>
      <c r="AH35" s="50"/>
      <c r="AI35" s="18"/>
      <c r="AJ35" s="50"/>
      <c r="AK35" s="50"/>
      <c r="AL35" s="18"/>
      <c r="AM35" s="18"/>
      <c r="AN35" s="18"/>
      <c r="AO35" s="12"/>
      <c r="AP35" s="12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 ht="15" customHeight="1" x14ac:dyDescent="0.3">
      <c r="A36" s="39"/>
      <c r="B36" s="103"/>
      <c r="C36" s="164"/>
      <c r="D36" s="241"/>
      <c r="E36" s="242"/>
      <c r="F36" s="243"/>
      <c r="G36" s="245"/>
      <c r="H36" s="246"/>
      <c r="I36" s="245"/>
      <c r="J36" s="243"/>
      <c r="K36" s="242"/>
      <c r="L36" s="258"/>
      <c r="M36" s="167"/>
      <c r="N36" s="40"/>
      <c r="O36" s="40"/>
      <c r="P36" s="319"/>
      <c r="Q36" s="319"/>
      <c r="R36" s="319"/>
      <c r="S36" s="319"/>
      <c r="T36" s="319"/>
      <c r="U36" s="18"/>
      <c r="V36" s="18"/>
      <c r="W36" s="18"/>
      <c r="X36" s="18"/>
      <c r="Y36" s="18"/>
      <c r="Z36" s="50"/>
      <c r="AA36" s="18"/>
      <c r="AB36" s="18"/>
      <c r="AC36" s="50"/>
      <c r="AD36" s="50"/>
      <c r="AE36" s="50"/>
      <c r="AF36" s="50"/>
      <c r="AG36" s="50"/>
      <c r="AH36" s="50"/>
      <c r="AI36" s="18"/>
      <c r="AJ36" s="50"/>
      <c r="AK36" s="50"/>
      <c r="AL36" s="18"/>
      <c r="AM36" s="18"/>
      <c r="AN36" s="18"/>
      <c r="AO36" s="12"/>
      <c r="AP36" s="12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3">
      <c r="A37" s="3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43"/>
      <c r="O37" s="12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50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2"/>
      <c r="AP37" s="12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1:72" x14ac:dyDescent="0.3">
      <c r="A38" s="4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2"/>
      <c r="AP38" s="12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1:72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8"/>
      <c r="Q39" s="52"/>
      <c r="R39" s="52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2"/>
      <c r="AP39" s="12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1:72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2"/>
      <c r="AD40" s="12"/>
      <c r="AE40" s="12"/>
      <c r="AF40" s="12"/>
      <c r="AG40" s="12"/>
      <c r="AH40" s="12"/>
      <c r="AI40" s="12"/>
      <c r="AJ40" s="12"/>
      <c r="AK40" s="12"/>
      <c r="AL40" s="100"/>
      <c r="AM40" s="100"/>
      <c r="AN40" s="100"/>
      <c r="AO40" s="12"/>
      <c r="AP40" s="12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1:72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2"/>
      <c r="AD41" s="12"/>
      <c r="AE41" s="12"/>
      <c r="AF41" s="12"/>
      <c r="AG41" s="12"/>
      <c r="AH41" s="12"/>
      <c r="AI41" s="12"/>
      <c r="AJ41" s="12"/>
      <c r="AK41" s="12"/>
      <c r="AL41" s="100"/>
      <c r="AM41" s="100"/>
      <c r="AN41" s="100"/>
      <c r="AO41" s="12"/>
      <c r="AP41" s="12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2"/>
      <c r="AD42" s="12"/>
      <c r="AE42" s="12"/>
      <c r="AF42" s="12"/>
      <c r="AG42" s="12"/>
      <c r="AH42" s="12"/>
      <c r="AI42" s="12"/>
      <c r="AJ42" s="12"/>
      <c r="AK42" s="12"/>
      <c r="AL42" s="100"/>
      <c r="AM42" s="100"/>
      <c r="AN42" s="100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 x14ac:dyDescent="0.3">
      <c r="B43" s="12"/>
      <c r="C43" s="12"/>
      <c r="D43" s="12"/>
      <c r="E43" s="12"/>
      <c r="F43" s="12"/>
      <c r="G43" s="12"/>
      <c r="H43" s="12"/>
      <c r="I43" s="12"/>
      <c r="J43" s="173" t="str">
        <f>IF(AG20=1,"Indique el primero y segundo equipos clasificados de la serie:","")</f>
        <v/>
      </c>
      <c r="K43" s="12"/>
      <c r="L43" s="173" t="str">
        <f>IF(AG20=1,"Primero:","")</f>
        <v/>
      </c>
      <c r="M43" s="12"/>
      <c r="N43" s="174"/>
      <c r="O43" s="174"/>
      <c r="P43" s="53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2"/>
      <c r="AD43" s="12"/>
      <c r="AE43" s="12"/>
      <c r="AF43" s="12"/>
      <c r="AG43" s="12"/>
      <c r="AH43" s="12"/>
      <c r="AI43" s="12"/>
      <c r="AJ43" s="12"/>
      <c r="AK43" s="12"/>
      <c r="AL43" s="100"/>
      <c r="AM43" s="100"/>
      <c r="AN43" s="100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73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00"/>
      <c r="AM44" s="100"/>
      <c r="AN44" s="100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spans="1:72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7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00"/>
      <c r="AM45" s="100"/>
      <c r="AN45" s="100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x14ac:dyDescent="0.3">
      <c r="B46" s="12"/>
      <c r="C46" s="12"/>
      <c r="D46" s="12"/>
      <c r="E46" s="12"/>
      <c r="F46" s="12"/>
      <c r="G46" s="12"/>
      <c r="H46" s="12"/>
      <c r="I46" s="12"/>
      <c r="J46" s="175" t="str">
        <f>IF(AG20=1,"(Debido a la paridad de los resultados, no pueden deducirse de forma automática.)","")</f>
        <v/>
      </c>
      <c r="K46" s="12"/>
      <c r="L46" s="173" t="str">
        <f>IF(AG20=1,"Segundo:","")</f>
        <v/>
      </c>
      <c r="M46" s="12"/>
      <c r="N46" s="174"/>
      <c r="O46" s="174"/>
      <c r="P46" s="174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00"/>
      <c r="AM46" s="100"/>
      <c r="AN46" s="100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x14ac:dyDescent="0.3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00"/>
      <c r="AM47" s="100"/>
      <c r="AN47" s="100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 x14ac:dyDescent="0.3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00"/>
      <c r="AM48" s="100"/>
      <c r="AN48" s="100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00"/>
      <c r="AM49" s="100"/>
      <c r="AN49" s="100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x14ac:dyDescent="0.3">
      <c r="B50" s="15"/>
      <c r="C50" s="16"/>
      <c r="D50" s="16"/>
      <c r="E50" s="16"/>
      <c r="F50" s="176"/>
      <c r="G50" s="176"/>
      <c r="H50" s="176"/>
      <c r="I50" s="176"/>
      <c r="J50" s="176"/>
      <c r="K50" s="176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00"/>
      <c r="AM50" s="100"/>
      <c r="AN50" s="100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00"/>
      <c r="AM51" s="100"/>
      <c r="AN51" s="100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 x14ac:dyDescent="0.3">
      <c r="B52" s="15"/>
      <c r="C52" s="16"/>
      <c r="D52" s="16"/>
      <c r="E52" s="16"/>
      <c r="F52" s="176"/>
      <c r="G52" s="176"/>
      <c r="H52" s="176"/>
      <c r="I52" s="176"/>
      <c r="J52" s="176"/>
      <c r="K52" s="176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00"/>
      <c r="AM52" s="100"/>
      <c r="AN52" s="100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3">
      <c r="B53" s="15"/>
      <c r="C53" s="16"/>
      <c r="D53" s="16"/>
      <c r="E53" s="16"/>
      <c r="F53" s="176"/>
      <c r="G53" s="176"/>
      <c r="H53" s="176"/>
      <c r="I53" s="176"/>
      <c r="J53" s="176"/>
      <c r="K53" s="176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00"/>
      <c r="AM53" s="100"/>
      <c r="AN53" s="100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1:72" x14ac:dyDescent="0.3">
      <c r="A54" s="100"/>
      <c r="B54" s="177"/>
      <c r="C54" s="98"/>
      <c r="D54" s="98"/>
      <c r="E54" s="98"/>
      <c r="F54" s="99"/>
      <c r="G54" s="99"/>
      <c r="H54" s="99"/>
      <c r="I54" s="99"/>
      <c r="J54" s="99"/>
      <c r="K54" s="99"/>
      <c r="L54" s="100"/>
      <c r="M54" s="100"/>
      <c r="N54" s="100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spans="1:72" x14ac:dyDescent="0.3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spans="1:72" x14ac:dyDescent="0.3">
      <c r="A56" s="100"/>
      <c r="B56" s="177"/>
      <c r="C56" s="98"/>
      <c r="D56" s="98"/>
      <c r="E56" s="98"/>
      <c r="F56" s="99"/>
      <c r="G56" s="99"/>
      <c r="H56" s="99"/>
      <c r="I56" s="99"/>
      <c r="J56" s="99"/>
      <c r="K56" s="99"/>
      <c r="L56" s="100"/>
      <c r="M56" s="100"/>
      <c r="N56" s="100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spans="1:72" x14ac:dyDescent="0.3">
      <c r="A57" s="100"/>
      <c r="B57" s="177"/>
      <c r="C57" s="98"/>
      <c r="D57" s="98"/>
      <c r="E57" s="98"/>
      <c r="F57" s="99"/>
      <c r="G57" s="99"/>
      <c r="H57" s="99"/>
      <c r="I57" s="99"/>
      <c r="J57" s="99"/>
      <c r="K57" s="99"/>
      <c r="L57" s="100"/>
      <c r="M57" s="100"/>
      <c r="N57" s="100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spans="1:72" x14ac:dyDescent="0.3">
      <c r="A58" s="100"/>
      <c r="B58" s="177"/>
      <c r="C58" s="98"/>
      <c r="D58" s="98"/>
      <c r="E58" s="98"/>
      <c r="F58" s="178"/>
      <c r="G58" s="178"/>
      <c r="H58" s="178"/>
      <c r="I58" s="178"/>
      <c r="J58" s="178"/>
      <c r="K58" s="178"/>
      <c r="L58" s="179"/>
      <c r="M58" s="179"/>
      <c r="N58" s="179"/>
      <c r="O58" s="179"/>
      <c r="P58" s="178" t="str">
        <f>+'[1]GRUPOS INFANTIL'!D7</f>
        <v>EMPRENDER F. C.</v>
      </c>
      <c r="Q58" s="179" t="str">
        <f>+F8</f>
        <v/>
      </c>
      <c r="R58" s="179" t="str">
        <f>+F20</f>
        <v>P</v>
      </c>
      <c r="S58" s="179" t="str">
        <f>+F26</f>
        <v>P</v>
      </c>
      <c r="T58" s="179" t="str">
        <f>+F35</f>
        <v>E</v>
      </c>
      <c r="U58" s="179"/>
      <c r="V58" s="179"/>
      <c r="W58" s="179"/>
      <c r="X58" s="179"/>
      <c r="Y58" s="179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x14ac:dyDescent="0.3">
      <c r="A59" s="100"/>
      <c r="B59" s="100"/>
      <c r="C59" s="100"/>
      <c r="D59" s="100"/>
      <c r="E59" s="100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8" t="str">
        <f>+'[1]GRUPOS INFANTIL'!D8</f>
        <v>LA VILLA F. C.</v>
      </c>
      <c r="Q59" s="179" t="str">
        <f>+F11</f>
        <v/>
      </c>
      <c r="R59" s="179" t="str">
        <f>+J20</f>
        <v>G</v>
      </c>
      <c r="S59" s="179" t="str">
        <f>+F29</f>
        <v>G</v>
      </c>
      <c r="T59" s="179" t="str">
        <f>+F32</f>
        <v>E</v>
      </c>
      <c r="U59" s="179"/>
      <c r="V59" s="179"/>
      <c r="W59" s="179"/>
      <c r="X59" s="179"/>
      <c r="Y59" s="179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1:72" x14ac:dyDescent="0.3">
      <c r="A60" s="100"/>
      <c r="B60" s="100"/>
      <c r="C60" s="100"/>
      <c r="D60" s="100"/>
      <c r="E60" s="100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8" t="str">
        <f>+'[1]GRUPOS INFANTIL'!D9</f>
        <v>CLUB ANGELES</v>
      </c>
      <c r="Q60" s="179" t="str">
        <f>+F14</f>
        <v/>
      </c>
      <c r="R60" s="179" t="str">
        <f>+F23</f>
        <v>G</v>
      </c>
      <c r="S60" s="179" t="str">
        <f>+J26</f>
        <v>G</v>
      </c>
      <c r="T60" s="179" t="str">
        <f>+J32</f>
        <v>E</v>
      </c>
      <c r="U60" s="179"/>
      <c r="V60" s="179"/>
      <c r="W60" s="179"/>
      <c r="X60" s="179"/>
      <c r="Y60" s="179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ht="25.2" x14ac:dyDescent="0.45">
      <c r="A61" s="100"/>
      <c r="B61" s="100"/>
      <c r="C61" s="101"/>
      <c r="D61" s="101"/>
      <c r="E61" s="101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8" t="str">
        <f>+'[1]GRUPOS INFANTIL'!D10</f>
        <v>CLUB DEPORTIVO LIBERTAD</v>
      </c>
      <c r="Q61" s="179" t="str">
        <f>+F17</f>
        <v/>
      </c>
      <c r="R61" s="179" t="str">
        <f>+J23</f>
        <v>P</v>
      </c>
      <c r="S61" s="179" t="str">
        <f>+J29</f>
        <v>P</v>
      </c>
      <c r="T61" s="179" t="str">
        <f>+J35</f>
        <v>E</v>
      </c>
      <c r="U61" s="179"/>
      <c r="V61" s="179"/>
      <c r="W61" s="179"/>
      <c r="X61" s="179"/>
      <c r="Y61" s="179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1:72" x14ac:dyDescent="0.3">
      <c r="A62" s="100"/>
      <c r="B62" s="100"/>
      <c r="C62" s="100"/>
      <c r="D62" s="100"/>
      <c r="E62" s="100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spans="1:72" x14ac:dyDescent="0.3">
      <c r="A63" s="100"/>
      <c r="B63" s="177"/>
      <c r="C63" s="98"/>
      <c r="D63" s="98"/>
      <c r="E63" s="98"/>
      <c r="F63" s="178"/>
      <c r="G63" s="178"/>
      <c r="H63" s="178"/>
      <c r="I63" s="178"/>
      <c r="J63" s="178"/>
      <c r="K63" s="178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spans="1:72" x14ac:dyDescent="0.3">
      <c r="A64" s="100"/>
      <c r="B64" s="177"/>
      <c r="C64" s="98"/>
      <c r="D64" s="98"/>
      <c r="E64" s="98"/>
      <c r="F64" s="178"/>
      <c r="G64" s="178"/>
      <c r="H64" s="178"/>
      <c r="I64" s="178"/>
      <c r="J64" s="178"/>
      <c r="K64" s="178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spans="1:72" x14ac:dyDescent="0.3">
      <c r="A65" s="100"/>
      <c r="B65" s="177"/>
      <c r="C65" s="98"/>
      <c r="D65" s="98"/>
      <c r="E65" s="98"/>
      <c r="F65" s="178"/>
      <c r="G65" s="178"/>
      <c r="H65" s="178"/>
      <c r="I65" s="178"/>
      <c r="J65" s="178"/>
      <c r="K65" s="178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spans="1:72" x14ac:dyDescent="0.3">
      <c r="A66" s="100"/>
      <c r="B66" s="100"/>
      <c r="C66" s="100"/>
      <c r="D66" s="100"/>
      <c r="E66" s="100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spans="1:72" x14ac:dyDescent="0.3">
      <c r="A67" s="100"/>
      <c r="B67" s="177"/>
      <c r="C67" s="98"/>
      <c r="D67" s="98"/>
      <c r="E67" s="98"/>
      <c r="F67" s="99"/>
      <c r="G67" s="99"/>
      <c r="H67" s="99"/>
      <c r="I67" s="99"/>
      <c r="J67" s="99"/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spans="1:72" x14ac:dyDescent="0.3">
      <c r="A68" s="100"/>
      <c r="B68" s="177"/>
      <c r="C68" s="98"/>
      <c r="D68" s="98"/>
      <c r="E68" s="98"/>
      <c r="F68" s="99"/>
      <c r="G68" s="99"/>
      <c r="H68" s="99"/>
      <c r="I68" s="99"/>
      <c r="J68" s="99"/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spans="1:72" x14ac:dyDescent="0.3">
      <c r="A69" s="100"/>
      <c r="B69" s="177"/>
      <c r="C69" s="98"/>
      <c r="D69" s="98"/>
      <c r="E69" s="98"/>
      <c r="F69" s="99"/>
      <c r="G69" s="99"/>
      <c r="H69" s="99"/>
      <c r="I69" s="99"/>
      <c r="J69" s="99"/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spans="1:72" x14ac:dyDescent="0.3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spans="1:72" x14ac:dyDescent="0.3">
      <c r="A71" s="100"/>
      <c r="B71" s="177"/>
      <c r="C71" s="98"/>
      <c r="D71" s="98"/>
      <c r="E71" s="98"/>
      <c r="F71" s="99"/>
      <c r="G71" s="99"/>
      <c r="H71" s="99"/>
      <c r="I71" s="99"/>
      <c r="J71" s="99"/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spans="1:72" x14ac:dyDescent="0.3">
      <c r="A72" s="100"/>
      <c r="B72" s="177"/>
      <c r="C72" s="98"/>
      <c r="D72" s="98"/>
      <c r="E72" s="98"/>
      <c r="F72" s="99"/>
      <c r="G72" s="99"/>
      <c r="H72" s="99"/>
      <c r="I72" s="99"/>
      <c r="J72" s="99"/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spans="1:72" x14ac:dyDescent="0.3">
      <c r="A73" s="100"/>
      <c r="B73" s="177"/>
      <c r="C73" s="98"/>
      <c r="D73" s="98"/>
      <c r="E73" s="98"/>
      <c r="F73" s="99"/>
      <c r="G73" s="99"/>
      <c r="H73" s="99"/>
      <c r="I73" s="99"/>
      <c r="J73" s="99"/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2" x14ac:dyDescent="0.3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2" x14ac:dyDescent="0.3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2" x14ac:dyDescent="0.3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2" x14ac:dyDescent="0.3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2" x14ac:dyDescent="0.3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spans="1:72" x14ac:dyDescent="0.3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spans="1:72" x14ac:dyDescent="0.3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spans="1:72" x14ac:dyDescent="0.3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spans="1:72" x14ac:dyDescent="0.3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spans="1:72" x14ac:dyDescent="0.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spans="1:72" x14ac:dyDescent="0.3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spans="1:72" x14ac:dyDescent="0.3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spans="1:72" x14ac:dyDescent="0.3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spans="1:72" x14ac:dyDescent="0.3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spans="1:72" x14ac:dyDescent="0.3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spans="1:72" x14ac:dyDescent="0.3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spans="1:72" x14ac:dyDescent="0.3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spans="1:72" x14ac:dyDescent="0.3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spans="1:72" x14ac:dyDescent="0.3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spans="1:72" x14ac:dyDescent="0.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spans="1:72" x14ac:dyDescent="0.3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spans="1:72" x14ac:dyDescent="0.3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1:72" x14ac:dyDescent="0.3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1:72" x14ac:dyDescent="0.3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1:72" x14ac:dyDescent="0.3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1:72" x14ac:dyDescent="0.3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1:72" x14ac:dyDescent="0.3">
      <c r="B100" s="3"/>
      <c r="C100" s="3"/>
      <c r="D100" s="3"/>
      <c r="E100" s="3"/>
      <c r="F100" s="1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1:72" x14ac:dyDescent="0.3">
      <c r="B101" s="3"/>
      <c r="C101" s="3"/>
      <c r="D101" s="3"/>
      <c r="E101" s="3"/>
      <c r="F101" s="1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1:72" x14ac:dyDescent="0.3">
      <c r="B102" s="3"/>
      <c r="C102" s="3"/>
      <c r="D102" s="3"/>
      <c r="E102" s="3"/>
      <c r="F102" s="1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1:72" x14ac:dyDescent="0.3">
      <c r="B103" s="3"/>
      <c r="C103" s="3"/>
      <c r="D103" s="3"/>
      <c r="E103" s="3"/>
      <c r="F103" s="1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1:72" x14ac:dyDescent="0.3">
      <c r="B104" s="3"/>
      <c r="C104" s="3"/>
      <c r="D104" s="3"/>
      <c r="E104" s="3"/>
      <c r="F104" s="1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1:72" x14ac:dyDescent="0.3">
      <c r="B105" s="3"/>
      <c r="C105" s="3"/>
      <c r="D105" s="3"/>
      <c r="E105" s="3"/>
      <c r="F105" s="1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1:72" x14ac:dyDescent="0.3">
      <c r="B106" s="3"/>
      <c r="C106" s="3"/>
      <c r="D106" s="3"/>
      <c r="E106" s="3"/>
      <c r="F106" s="1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1:72" x14ac:dyDescent="0.3">
      <c r="B107" s="3"/>
      <c r="C107" s="3"/>
      <c r="D107" s="3"/>
      <c r="E107" s="3"/>
      <c r="F107" s="1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1:72" x14ac:dyDescent="0.3">
      <c r="B108" s="3"/>
      <c r="C108" s="3"/>
      <c r="D108" s="3"/>
      <c r="E108" s="3"/>
      <c r="F108" s="1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1:72" x14ac:dyDescent="0.3">
      <c r="B109" s="3"/>
      <c r="C109" s="3"/>
      <c r="D109" s="3"/>
      <c r="E109" s="3"/>
      <c r="F109" s="1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1:72" x14ac:dyDescent="0.3">
      <c r="B110" s="3"/>
      <c r="C110" s="3"/>
      <c r="D110" s="3"/>
      <c r="E110" s="3"/>
      <c r="F110" s="1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1:72" x14ac:dyDescent="0.3">
      <c r="B111" s="3"/>
      <c r="C111" s="3"/>
      <c r="D111" s="3"/>
      <c r="E111" s="3"/>
      <c r="F111" s="1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1:72" x14ac:dyDescent="0.3">
      <c r="B112" s="3"/>
      <c r="C112" s="3"/>
      <c r="D112" s="3"/>
      <c r="E112" s="3"/>
      <c r="F112" s="1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x14ac:dyDescent="0.3">
      <c r="B113" s="3"/>
      <c r="C113" s="3"/>
      <c r="D113" s="3"/>
      <c r="E113" s="3"/>
      <c r="F113" s="1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x14ac:dyDescent="0.3">
      <c r="B114" s="3"/>
      <c r="C114" s="3"/>
      <c r="D114" s="3"/>
      <c r="E114" s="3"/>
      <c r="F114" s="1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x14ac:dyDescent="0.3">
      <c r="B115" s="3"/>
      <c r="C115" s="3"/>
      <c r="D115" s="3"/>
      <c r="E115" s="3"/>
      <c r="F115" s="1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x14ac:dyDescent="0.3">
      <c r="B116" s="3"/>
      <c r="C116" s="3"/>
      <c r="D116" s="3"/>
      <c r="E116" s="3"/>
      <c r="F116" s="1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x14ac:dyDescent="0.3">
      <c r="B117" s="3"/>
      <c r="C117" s="3"/>
      <c r="D117" s="3"/>
      <c r="E117" s="3"/>
      <c r="F117" s="1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x14ac:dyDescent="0.3">
      <c r="B118" s="3"/>
      <c r="C118" s="3"/>
      <c r="D118" s="3"/>
      <c r="E118" s="3"/>
      <c r="F118" s="1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x14ac:dyDescent="0.3">
      <c r="B119" s="3"/>
      <c r="C119" s="3"/>
      <c r="D119" s="3"/>
      <c r="E119" s="3"/>
      <c r="F119" s="1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x14ac:dyDescent="0.3">
      <c r="B120" s="3"/>
      <c r="C120" s="3"/>
      <c r="D120" s="3"/>
      <c r="E120" s="3"/>
      <c r="F120" s="1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x14ac:dyDescent="0.3">
      <c r="B121" s="3"/>
      <c r="C121" s="3"/>
      <c r="D121" s="3"/>
      <c r="E121" s="3"/>
      <c r="F121" s="1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x14ac:dyDescent="0.3">
      <c r="B122" s="3"/>
      <c r="C122" s="3"/>
      <c r="D122" s="3"/>
      <c r="E122" s="3"/>
      <c r="F122" s="1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x14ac:dyDescent="0.3">
      <c r="B123" s="3"/>
      <c r="C123" s="3"/>
      <c r="D123" s="3"/>
      <c r="E123" s="3"/>
      <c r="F123" s="1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x14ac:dyDescent="0.3">
      <c r="B124" s="3"/>
      <c r="C124" s="3"/>
      <c r="D124" s="3"/>
      <c r="E124" s="3"/>
      <c r="F124" s="1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x14ac:dyDescent="0.3">
      <c r="B125" s="3"/>
      <c r="C125" s="3"/>
      <c r="D125" s="3"/>
      <c r="E125" s="3"/>
      <c r="F125" s="1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x14ac:dyDescent="0.3">
      <c r="B126" s="3"/>
      <c r="C126" s="3"/>
      <c r="D126" s="3"/>
      <c r="E126" s="3"/>
      <c r="F126" s="1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x14ac:dyDescent="0.3">
      <c r="B127" s="3"/>
      <c r="C127" s="3"/>
      <c r="D127" s="3"/>
      <c r="E127" s="3"/>
      <c r="F127" s="1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x14ac:dyDescent="0.3">
      <c r="B128" s="3"/>
      <c r="C128" s="3"/>
      <c r="D128" s="3"/>
      <c r="E128" s="3"/>
      <c r="F128" s="1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x14ac:dyDescent="0.3">
      <c r="B129" s="3"/>
      <c r="C129" s="3"/>
      <c r="D129" s="3"/>
      <c r="E129" s="3"/>
      <c r="F129" s="1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x14ac:dyDescent="0.3">
      <c r="B130" s="3"/>
      <c r="C130" s="3"/>
      <c r="D130" s="3"/>
      <c r="E130" s="3"/>
      <c r="F130" s="1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x14ac:dyDescent="0.3">
      <c r="B131" s="3"/>
      <c r="C131" s="3"/>
      <c r="D131" s="3"/>
      <c r="E131" s="3"/>
      <c r="F131" s="1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x14ac:dyDescent="0.3">
      <c r="B132" s="3"/>
      <c r="C132" s="3"/>
      <c r="D132" s="3"/>
      <c r="E132" s="3"/>
      <c r="F132" s="1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x14ac:dyDescent="0.3">
      <c r="B133" s="3"/>
      <c r="C133" s="3"/>
      <c r="D133" s="3"/>
      <c r="E133" s="3"/>
      <c r="F133" s="1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x14ac:dyDescent="0.3">
      <c r="B134" s="3"/>
      <c r="C134" s="3"/>
      <c r="D134" s="3"/>
      <c r="E134" s="3"/>
      <c r="F134" s="1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x14ac:dyDescent="0.3">
      <c r="B135" s="3"/>
      <c r="C135" s="3"/>
      <c r="D135" s="3"/>
      <c r="E135" s="3"/>
      <c r="F135" s="1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x14ac:dyDescent="0.3">
      <c r="B136" s="3"/>
      <c r="C136" s="3"/>
      <c r="D136" s="3"/>
      <c r="E136" s="3"/>
      <c r="F136" s="1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x14ac:dyDescent="0.3">
      <c r="B137" s="3"/>
      <c r="C137" s="3"/>
      <c r="D137" s="3"/>
      <c r="E137" s="3"/>
      <c r="F137" s="1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x14ac:dyDescent="0.3">
      <c r="B138" s="3"/>
      <c r="C138" s="3"/>
      <c r="D138" s="3"/>
      <c r="E138" s="3"/>
      <c r="F138" s="1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x14ac:dyDescent="0.3">
      <c r="B139" s="3"/>
      <c r="C139" s="3"/>
      <c r="D139" s="3"/>
      <c r="E139" s="3"/>
      <c r="F139" s="1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x14ac:dyDescent="0.3">
      <c r="B140" s="3"/>
      <c r="C140" s="3"/>
      <c r="D140" s="3"/>
      <c r="E140" s="3"/>
      <c r="F140" s="1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x14ac:dyDescent="0.3">
      <c r="B141" s="3"/>
      <c r="C141" s="3"/>
      <c r="D141" s="3"/>
      <c r="E141" s="3"/>
      <c r="F141" s="1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x14ac:dyDescent="0.3">
      <c r="B142" s="3"/>
      <c r="C142" s="3"/>
      <c r="D142" s="3"/>
      <c r="E142" s="3"/>
      <c r="F142" s="1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x14ac:dyDescent="0.3">
      <c r="B143" s="3"/>
      <c r="C143" s="3"/>
      <c r="D143" s="3"/>
      <c r="E143" s="3"/>
      <c r="F143" s="1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x14ac:dyDescent="0.3">
      <c r="B144" s="3"/>
      <c r="C144" s="3"/>
      <c r="D144" s="3"/>
      <c r="E144" s="3"/>
      <c r="F144" s="1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x14ac:dyDescent="0.3">
      <c r="B145" s="3"/>
      <c r="C145" s="3"/>
      <c r="D145" s="3"/>
      <c r="E145" s="3"/>
      <c r="F145" s="1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x14ac:dyDescent="0.3">
      <c r="B146" s="3"/>
      <c r="C146" s="3"/>
      <c r="D146" s="3"/>
      <c r="E146" s="3"/>
      <c r="F146" s="1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x14ac:dyDescent="0.3">
      <c r="B147" s="3"/>
      <c r="C147" s="3"/>
      <c r="D147" s="3"/>
      <c r="E147" s="3"/>
      <c r="F147" s="1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3">
      <c r="B148" s="3"/>
      <c r="C148" s="3"/>
      <c r="D148" s="3"/>
      <c r="E148" s="3"/>
      <c r="F148" s="1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spans="2:72" x14ac:dyDescent="0.3">
      <c r="B149" s="3"/>
      <c r="C149" s="3"/>
      <c r="D149" s="3"/>
      <c r="E149" s="3"/>
      <c r="F149" s="1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spans="2:72" x14ac:dyDescent="0.3">
      <c r="B150" s="3"/>
      <c r="C150" s="3"/>
      <c r="D150" s="3"/>
      <c r="E150" s="3"/>
      <c r="F150" s="1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spans="2:72" x14ac:dyDescent="0.3">
      <c r="B151" s="3"/>
      <c r="C151" s="3"/>
      <c r="D151" s="3"/>
      <c r="E151" s="3"/>
      <c r="F151" s="1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spans="2:72" x14ac:dyDescent="0.3">
      <c r="B152" s="3"/>
      <c r="C152" s="3"/>
      <c r="D152" s="3"/>
      <c r="E152" s="3"/>
      <c r="F152" s="1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spans="2:72" x14ac:dyDescent="0.3">
      <c r="B153" s="3"/>
      <c r="C153" s="3"/>
      <c r="D153" s="3"/>
      <c r="E153" s="3"/>
      <c r="F153" s="1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spans="2:72" x14ac:dyDescent="0.3">
      <c r="B154" s="3"/>
      <c r="C154" s="3"/>
      <c r="D154" s="3"/>
      <c r="E154" s="3"/>
      <c r="F154" s="1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spans="2:72" x14ac:dyDescent="0.3">
      <c r="B155" s="3"/>
      <c r="C155" s="3"/>
      <c r="D155" s="3"/>
      <c r="E155" s="3"/>
      <c r="F155" s="1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spans="2:72" x14ac:dyDescent="0.3">
      <c r="B156" s="3"/>
      <c r="C156" s="3"/>
      <c r="D156" s="3"/>
      <c r="E156" s="3"/>
      <c r="F156" s="1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spans="2:72" x14ac:dyDescent="0.3">
      <c r="B157" s="3"/>
      <c r="C157" s="3"/>
      <c r="D157" s="3"/>
      <c r="E157" s="3"/>
      <c r="F157" s="1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spans="2:72" x14ac:dyDescent="0.3">
      <c r="B158" s="3"/>
      <c r="C158" s="3"/>
      <c r="D158" s="3"/>
      <c r="E158" s="3"/>
      <c r="F158" s="1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spans="2:72" x14ac:dyDescent="0.3">
      <c r="B159" s="3"/>
      <c r="C159" s="3"/>
      <c r="D159" s="3"/>
      <c r="E159" s="3"/>
      <c r="F159" s="1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spans="2:72" x14ac:dyDescent="0.3">
      <c r="B160" s="3"/>
      <c r="C160" s="3"/>
      <c r="D160" s="3"/>
      <c r="E160" s="3"/>
      <c r="F160" s="1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spans="2:72" x14ac:dyDescent="0.3">
      <c r="B161" s="3"/>
      <c r="C161" s="3"/>
      <c r="D161" s="3"/>
      <c r="E161" s="3"/>
      <c r="F161" s="1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spans="2:72" x14ac:dyDescent="0.3">
      <c r="B162" s="3"/>
      <c r="C162" s="3"/>
      <c r="D162" s="3"/>
      <c r="E162" s="3"/>
      <c r="F162" s="1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spans="2:72" x14ac:dyDescent="0.3">
      <c r="B163" s="3"/>
      <c r="C163" s="3"/>
      <c r="D163" s="3"/>
      <c r="E163" s="3"/>
      <c r="F163" s="1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spans="2:72" x14ac:dyDescent="0.3">
      <c r="B164" s="3"/>
      <c r="C164" s="3"/>
      <c r="D164" s="3"/>
      <c r="E164" s="3"/>
      <c r="F164" s="1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spans="2:72" x14ac:dyDescent="0.3">
      <c r="B165" s="3"/>
      <c r="C165" s="3"/>
      <c r="D165" s="3"/>
      <c r="E165" s="3"/>
      <c r="F165" s="1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spans="2:72" x14ac:dyDescent="0.3">
      <c r="B166" s="3"/>
      <c r="C166" s="3"/>
      <c r="D166" s="3"/>
      <c r="E166" s="3"/>
      <c r="F166" s="1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spans="2:72" x14ac:dyDescent="0.3">
      <c r="B167" s="3"/>
      <c r="C167" s="3"/>
      <c r="D167" s="3"/>
      <c r="E167" s="3"/>
      <c r="F167" s="1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spans="2:72" x14ac:dyDescent="0.3">
      <c r="B168" s="3"/>
      <c r="C168" s="3"/>
      <c r="D168" s="3"/>
      <c r="E168" s="3"/>
      <c r="F168" s="1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spans="2:72" x14ac:dyDescent="0.3">
      <c r="B169" s="3"/>
      <c r="C169" s="3"/>
      <c r="D169" s="3"/>
      <c r="E169" s="3"/>
      <c r="F169" s="1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spans="2:72" x14ac:dyDescent="0.3">
      <c r="B170" s="3"/>
      <c r="C170" s="3"/>
      <c r="D170" s="3"/>
      <c r="E170" s="3"/>
      <c r="F170" s="1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spans="2:72" x14ac:dyDescent="0.3">
      <c r="B171" s="3"/>
      <c r="C171" s="3"/>
      <c r="D171" s="3"/>
      <c r="E171" s="3"/>
      <c r="F171" s="1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spans="2:72" x14ac:dyDescent="0.3">
      <c r="B172" s="3"/>
      <c r="C172" s="3"/>
      <c r="D172" s="3"/>
      <c r="E172" s="3"/>
      <c r="F172" s="1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spans="2:72" x14ac:dyDescent="0.3">
      <c r="B173" s="3"/>
      <c r="C173" s="3"/>
      <c r="D173" s="3"/>
      <c r="E173" s="3"/>
      <c r="F173" s="1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spans="2:72" x14ac:dyDescent="0.3">
      <c r="B174" s="3"/>
      <c r="C174" s="3"/>
      <c r="D174" s="3"/>
      <c r="E174" s="3"/>
      <c r="F174" s="1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spans="2:72" x14ac:dyDescent="0.3">
      <c r="B175" s="3"/>
      <c r="C175" s="3"/>
      <c r="D175" s="3"/>
      <c r="E175" s="3"/>
      <c r="F175" s="1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spans="2:72" x14ac:dyDescent="0.3">
      <c r="B176" s="3"/>
      <c r="C176" s="3"/>
      <c r="D176" s="3"/>
      <c r="E176" s="3"/>
      <c r="F176" s="1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spans="2:72" x14ac:dyDescent="0.3">
      <c r="B177" s="3"/>
      <c r="C177" s="3"/>
      <c r="D177" s="3"/>
      <c r="E177" s="3"/>
      <c r="F177" s="1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spans="2:72" x14ac:dyDescent="0.3">
      <c r="B178" s="3"/>
      <c r="C178" s="3"/>
      <c r="D178" s="3"/>
      <c r="E178" s="3"/>
      <c r="F178" s="1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spans="2:72" x14ac:dyDescent="0.3">
      <c r="B179" s="3"/>
      <c r="C179" s="3"/>
      <c r="D179" s="3"/>
      <c r="E179" s="3"/>
      <c r="F179" s="1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spans="2:72" x14ac:dyDescent="0.3">
      <c r="B180" s="3"/>
      <c r="C180" s="3"/>
      <c r="D180" s="3"/>
      <c r="E180" s="3"/>
      <c r="F180" s="1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spans="2:72" x14ac:dyDescent="0.3">
      <c r="B181" s="3"/>
      <c r="C181" s="3"/>
      <c r="D181" s="3"/>
      <c r="E181" s="3"/>
      <c r="F181" s="1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spans="2:72" x14ac:dyDescent="0.3">
      <c r="B182" s="3"/>
      <c r="C182" s="3"/>
      <c r="D182" s="3"/>
      <c r="E182" s="3"/>
      <c r="F182" s="1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spans="2:72" x14ac:dyDescent="0.3">
      <c r="B183" s="3"/>
      <c r="C183" s="3"/>
      <c r="D183" s="3"/>
      <c r="E183" s="3"/>
      <c r="F183" s="1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spans="2:72" x14ac:dyDescent="0.3">
      <c r="B184" s="3"/>
      <c r="C184" s="3"/>
      <c r="D184" s="3"/>
      <c r="E184" s="3"/>
      <c r="F184" s="1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spans="2:72" x14ac:dyDescent="0.3">
      <c r="B185" s="3"/>
      <c r="C185" s="3"/>
      <c r="D185" s="3"/>
      <c r="E185" s="3"/>
      <c r="F185" s="1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spans="2:72" x14ac:dyDescent="0.3">
      <c r="B186" s="3"/>
      <c r="C186" s="3"/>
      <c r="D186" s="3"/>
      <c r="E186" s="3"/>
      <c r="F186" s="1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spans="2:72" x14ac:dyDescent="0.3">
      <c r="B187" s="3"/>
      <c r="C187" s="3"/>
      <c r="D187" s="3"/>
      <c r="E187" s="3"/>
      <c r="F187" s="1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spans="2:72" x14ac:dyDescent="0.3">
      <c r="B188" s="3"/>
      <c r="C188" s="3"/>
      <c r="D188" s="3"/>
      <c r="E188" s="3"/>
      <c r="F188" s="1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spans="2:72" x14ac:dyDescent="0.3">
      <c r="B189" s="3"/>
      <c r="C189" s="3"/>
      <c r="D189" s="3"/>
      <c r="E189" s="3"/>
      <c r="F189" s="1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spans="2:72" x14ac:dyDescent="0.3">
      <c r="B190" s="3"/>
      <c r="C190" s="3"/>
      <c r="D190" s="3"/>
      <c r="E190" s="3"/>
      <c r="F190" s="1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spans="2:72" x14ac:dyDescent="0.3">
      <c r="B191" s="3"/>
      <c r="C191" s="3"/>
      <c r="D191" s="3"/>
      <c r="E191" s="3"/>
      <c r="F191" s="1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spans="2:72" x14ac:dyDescent="0.3">
      <c r="B192" s="3"/>
      <c r="C192" s="3"/>
      <c r="D192" s="3"/>
      <c r="E192" s="3"/>
      <c r="F192" s="1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spans="2:72" x14ac:dyDescent="0.3">
      <c r="B193" s="3"/>
      <c r="C193" s="3"/>
      <c r="D193" s="3"/>
      <c r="E193" s="3"/>
      <c r="F193" s="1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spans="2:72" x14ac:dyDescent="0.3">
      <c r="B194" s="3"/>
      <c r="C194" s="3"/>
      <c r="D194" s="3"/>
      <c r="E194" s="3"/>
      <c r="F194" s="1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spans="2:72" x14ac:dyDescent="0.3">
      <c r="B195" s="3"/>
      <c r="C195" s="3"/>
      <c r="D195" s="3"/>
      <c r="E195" s="3"/>
      <c r="F195" s="1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spans="2:72" x14ac:dyDescent="0.3">
      <c r="B196" s="3"/>
      <c r="C196" s="3"/>
      <c r="D196" s="3"/>
      <c r="E196" s="3"/>
      <c r="F196" s="1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spans="2:72" x14ac:dyDescent="0.3">
      <c r="B197" s="3"/>
      <c r="C197" s="3"/>
      <c r="D197" s="3"/>
      <c r="E197" s="3"/>
      <c r="F197" s="1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spans="2:72" x14ac:dyDescent="0.3">
      <c r="B198" s="3"/>
      <c r="C198" s="3"/>
      <c r="D198" s="3"/>
      <c r="E198" s="3"/>
      <c r="F198" s="1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spans="2:72" x14ac:dyDescent="0.3">
      <c r="B199" s="3"/>
      <c r="C199" s="3"/>
      <c r="D199" s="3"/>
      <c r="E199" s="3"/>
      <c r="F199" s="1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spans="2:72" x14ac:dyDescent="0.3">
      <c r="B200" s="3"/>
      <c r="C200" s="3"/>
      <c r="D200" s="3"/>
      <c r="E200" s="3"/>
      <c r="F200" s="1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spans="2:72" x14ac:dyDescent="0.3">
      <c r="B201" s="3"/>
      <c r="C201" s="3"/>
      <c r="D201" s="3"/>
      <c r="E201" s="3"/>
      <c r="F201" s="1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spans="2:72" x14ac:dyDescent="0.3">
      <c r="B202" s="3"/>
      <c r="C202" s="3"/>
      <c r="D202" s="3"/>
      <c r="E202" s="3"/>
      <c r="F202" s="1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spans="2:72" x14ac:dyDescent="0.3">
      <c r="B203" s="3"/>
      <c r="C203" s="3"/>
      <c r="D203" s="3"/>
      <c r="E203" s="3"/>
      <c r="F203" s="1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spans="2:72" x14ac:dyDescent="0.3">
      <c r="B204" s="3"/>
      <c r="C204" s="3"/>
      <c r="D204" s="3"/>
      <c r="E204" s="3"/>
      <c r="F204" s="1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spans="2:72" x14ac:dyDescent="0.3">
      <c r="B205" s="3"/>
      <c r="C205" s="3"/>
      <c r="D205" s="3"/>
      <c r="E205" s="3"/>
      <c r="F205" s="1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2:72" x14ac:dyDescent="0.3">
      <c r="B206" s="3"/>
      <c r="C206" s="3"/>
      <c r="D206" s="3"/>
      <c r="E206" s="3"/>
      <c r="F206" s="1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2:72" x14ac:dyDescent="0.3">
      <c r="B207" s="3"/>
      <c r="C207" s="3"/>
      <c r="D207" s="3"/>
      <c r="E207" s="3"/>
      <c r="F207" s="1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spans="2:72" x14ac:dyDescent="0.3">
      <c r="B208" s="3"/>
      <c r="C208" s="3"/>
      <c r="D208" s="3"/>
      <c r="E208" s="3"/>
      <c r="F208" s="1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spans="2:72" x14ac:dyDescent="0.3">
      <c r="B209" s="3"/>
      <c r="C209" s="3"/>
      <c r="D209" s="3"/>
      <c r="E209" s="3"/>
      <c r="F209" s="1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spans="2:72" x14ac:dyDescent="0.3">
      <c r="B210" s="3"/>
      <c r="C210" s="3"/>
      <c r="D210" s="3"/>
      <c r="E210" s="3"/>
      <c r="F210" s="1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spans="2:72" x14ac:dyDescent="0.3">
      <c r="B211" s="3"/>
      <c r="C211" s="3"/>
      <c r="D211" s="3"/>
      <c r="E211" s="3"/>
      <c r="F211" s="1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spans="2:72" x14ac:dyDescent="0.3">
      <c r="B212" s="3"/>
      <c r="C212" s="3"/>
      <c r="D212" s="3"/>
      <c r="E212" s="3"/>
      <c r="F212" s="1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spans="2:72" x14ac:dyDescent="0.3">
      <c r="B213" s="3"/>
      <c r="C213" s="3"/>
      <c r="D213" s="3"/>
      <c r="E213" s="3"/>
      <c r="F213" s="1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spans="2:72" x14ac:dyDescent="0.3">
      <c r="B214" s="3"/>
      <c r="C214" s="3"/>
      <c r="D214" s="3"/>
      <c r="E214" s="3"/>
      <c r="F214" s="1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spans="2:72" x14ac:dyDescent="0.3">
      <c r="B215" s="3"/>
      <c r="C215" s="3"/>
      <c r="D215" s="3"/>
      <c r="E215" s="3"/>
      <c r="F215" s="1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spans="2:72" x14ac:dyDescent="0.3">
      <c r="B216" s="3"/>
      <c r="C216" s="3"/>
      <c r="D216" s="3"/>
      <c r="E216" s="3"/>
      <c r="F216" s="1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spans="2:72" x14ac:dyDescent="0.3">
      <c r="B217" s="3"/>
      <c r="C217" s="3"/>
      <c r="D217" s="3"/>
      <c r="E217" s="3"/>
      <c r="F217" s="1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spans="2:72" x14ac:dyDescent="0.3">
      <c r="B218" s="3"/>
      <c r="C218" s="3"/>
      <c r="D218" s="3"/>
      <c r="E218" s="3"/>
      <c r="F218" s="1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spans="2:72" x14ac:dyDescent="0.3">
      <c r="B219" s="3"/>
      <c r="C219" s="3"/>
      <c r="D219" s="3"/>
      <c r="E219" s="3"/>
      <c r="F219" s="1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spans="2:72" x14ac:dyDescent="0.3">
      <c r="B220" s="3"/>
      <c r="C220" s="3"/>
      <c r="D220" s="3"/>
      <c r="E220" s="3"/>
      <c r="F220" s="1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spans="2:72" x14ac:dyDescent="0.3">
      <c r="B221" s="3"/>
      <c r="C221" s="3"/>
      <c r="D221" s="3"/>
      <c r="E221" s="3"/>
      <c r="F221" s="1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spans="2:72" x14ac:dyDescent="0.3">
      <c r="B222" s="3"/>
      <c r="C222" s="3"/>
      <c r="D222" s="3"/>
      <c r="E222" s="3"/>
      <c r="F222" s="1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spans="2:72" x14ac:dyDescent="0.3">
      <c r="B223" s="3"/>
      <c r="C223" s="3"/>
      <c r="D223" s="3"/>
      <c r="E223" s="3"/>
      <c r="F223" s="1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spans="2:72" x14ac:dyDescent="0.3">
      <c r="B224" s="3"/>
      <c r="C224" s="3"/>
      <c r="D224" s="3"/>
      <c r="E224" s="3"/>
      <c r="F224" s="1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spans="2:72" x14ac:dyDescent="0.3">
      <c r="B225" s="3"/>
      <c r="C225" s="3"/>
      <c r="D225" s="3"/>
      <c r="E225" s="3"/>
      <c r="F225" s="1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spans="2:72" x14ac:dyDescent="0.3">
      <c r="B226" s="3"/>
      <c r="C226" s="3"/>
      <c r="D226" s="3"/>
      <c r="E226" s="3"/>
      <c r="F226" s="1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spans="2:72" x14ac:dyDescent="0.3">
      <c r="B227" s="3"/>
      <c r="C227" s="3"/>
      <c r="D227" s="3"/>
      <c r="E227" s="3"/>
      <c r="F227" s="1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spans="2:72" x14ac:dyDescent="0.3">
      <c r="B228" s="3"/>
      <c r="C228" s="3"/>
      <c r="D228" s="3"/>
      <c r="E228" s="3"/>
      <c r="F228" s="1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spans="2:72" x14ac:dyDescent="0.3">
      <c r="B229" s="3"/>
      <c r="C229" s="3"/>
      <c r="D229" s="3"/>
      <c r="E229" s="3"/>
      <c r="F229" s="1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spans="2:72" x14ac:dyDescent="0.3">
      <c r="B230" s="3"/>
      <c r="C230" s="3"/>
      <c r="D230" s="3"/>
      <c r="E230" s="3"/>
      <c r="F230" s="1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spans="2:72" x14ac:dyDescent="0.3">
      <c r="B231" s="3"/>
      <c r="C231" s="3"/>
      <c r="D231" s="3"/>
      <c r="E231" s="3"/>
      <c r="F231" s="1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spans="2:72" x14ac:dyDescent="0.3">
      <c r="B232" s="3"/>
      <c r="C232" s="3"/>
      <c r="D232" s="3"/>
      <c r="E232" s="3"/>
      <c r="F232" s="1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spans="2:72" x14ac:dyDescent="0.3">
      <c r="B233" s="3"/>
      <c r="C233" s="3"/>
      <c r="D233" s="3"/>
      <c r="E233" s="3"/>
      <c r="F233" s="1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spans="2:72" x14ac:dyDescent="0.3">
      <c r="B234" s="3"/>
      <c r="C234" s="3"/>
      <c r="D234" s="3"/>
      <c r="E234" s="3"/>
      <c r="F234" s="1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spans="2:72" x14ac:dyDescent="0.3">
      <c r="B235" s="3"/>
      <c r="C235" s="3"/>
      <c r="D235" s="3"/>
      <c r="E235" s="3"/>
      <c r="F235" s="1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spans="2:72" x14ac:dyDescent="0.3">
      <c r="B236" s="3"/>
      <c r="C236" s="3"/>
      <c r="D236" s="3"/>
      <c r="E236" s="3"/>
      <c r="F236" s="1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spans="2:72" x14ac:dyDescent="0.3">
      <c r="B237" s="3"/>
      <c r="C237" s="3"/>
      <c r="D237" s="3"/>
      <c r="E237" s="3"/>
      <c r="F237" s="1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spans="2:72" x14ac:dyDescent="0.3">
      <c r="B238" s="3"/>
      <c r="C238" s="3"/>
      <c r="D238" s="3"/>
      <c r="E238" s="3"/>
      <c r="F238" s="1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spans="2:72" x14ac:dyDescent="0.3">
      <c r="B239" s="3"/>
      <c r="C239" s="3"/>
      <c r="D239" s="3"/>
      <c r="E239" s="3"/>
      <c r="F239" s="1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spans="2:72" x14ac:dyDescent="0.3">
      <c r="B240" s="3"/>
      <c r="C240" s="3"/>
      <c r="D240" s="3"/>
      <c r="E240" s="3"/>
      <c r="F240" s="1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spans="2:72" x14ac:dyDescent="0.3">
      <c r="B241" s="3"/>
      <c r="C241" s="3"/>
      <c r="D241" s="3"/>
      <c r="E241" s="3"/>
      <c r="F241" s="1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spans="2:72" x14ac:dyDescent="0.3">
      <c r="B242" s="3"/>
      <c r="C242" s="3"/>
      <c r="D242" s="3"/>
      <c r="E242" s="3"/>
      <c r="F242" s="1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spans="2:72" x14ac:dyDescent="0.3">
      <c r="B243" s="3"/>
      <c r="C243" s="3"/>
      <c r="D243" s="3"/>
      <c r="E243" s="3"/>
      <c r="F243" s="1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spans="2:72" x14ac:dyDescent="0.3">
      <c r="B244" s="3"/>
      <c r="C244" s="3"/>
      <c r="D244" s="3"/>
      <c r="E244" s="3"/>
      <c r="F244" s="1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spans="2:72" x14ac:dyDescent="0.3">
      <c r="B245" s="3"/>
      <c r="C245" s="3"/>
      <c r="D245" s="3"/>
      <c r="E245" s="3"/>
      <c r="F245" s="1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spans="2:72" x14ac:dyDescent="0.3">
      <c r="B246" s="3"/>
      <c r="C246" s="3"/>
      <c r="D246" s="3"/>
      <c r="E246" s="3"/>
      <c r="F246" s="1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spans="2:72" x14ac:dyDescent="0.3">
      <c r="B247" s="3"/>
      <c r="C247" s="3"/>
      <c r="D247" s="3"/>
      <c r="E247" s="3"/>
      <c r="F247" s="1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spans="2:72" x14ac:dyDescent="0.3">
      <c r="B248" s="3"/>
      <c r="C248" s="3"/>
      <c r="D248" s="3"/>
      <c r="E248" s="3"/>
      <c r="F248" s="1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spans="2:72" x14ac:dyDescent="0.3">
      <c r="B249" s="3"/>
      <c r="C249" s="3"/>
      <c r="D249" s="3"/>
      <c r="E249" s="3"/>
      <c r="F249" s="1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spans="2:72" x14ac:dyDescent="0.3">
      <c r="B250" s="3"/>
      <c r="C250" s="3"/>
      <c r="D250" s="3"/>
      <c r="E250" s="3"/>
      <c r="F250" s="1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spans="2:72" x14ac:dyDescent="0.3">
      <c r="B251" s="3"/>
      <c r="C251" s="3"/>
      <c r="D251" s="3"/>
      <c r="E251" s="3"/>
      <c r="F251" s="1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spans="2:72" x14ac:dyDescent="0.3">
      <c r="B252" s="3"/>
      <c r="C252" s="3"/>
      <c r="D252" s="3"/>
      <c r="E252" s="3"/>
      <c r="F252" s="1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spans="2:72" x14ac:dyDescent="0.3">
      <c r="B253" s="3"/>
      <c r="C253" s="3"/>
      <c r="D253" s="3"/>
      <c r="E253" s="3"/>
      <c r="F253" s="1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spans="2:72" x14ac:dyDescent="0.3">
      <c r="B254" s="3"/>
      <c r="C254" s="3"/>
      <c r="D254" s="3"/>
      <c r="E254" s="3"/>
      <c r="F254" s="1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spans="2:72" x14ac:dyDescent="0.3">
      <c r="B255" s="3"/>
      <c r="C255" s="3"/>
      <c r="D255" s="3"/>
      <c r="E255" s="3"/>
      <c r="F255" s="1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spans="2:72" x14ac:dyDescent="0.3">
      <c r="B256" s="3"/>
      <c r="C256" s="3"/>
      <c r="D256" s="3"/>
      <c r="E256" s="3"/>
      <c r="F256" s="1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spans="2:72" x14ac:dyDescent="0.3">
      <c r="B257" s="3"/>
      <c r="C257" s="3"/>
      <c r="D257" s="3"/>
      <c r="E257" s="3"/>
      <c r="F257" s="1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spans="2:72" x14ac:dyDescent="0.3">
      <c r="B258" s="3"/>
      <c r="C258" s="3"/>
      <c r="D258" s="3"/>
      <c r="E258" s="3"/>
      <c r="F258" s="1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spans="2:72" x14ac:dyDescent="0.3">
      <c r="B259" s="3"/>
      <c r="C259" s="3"/>
      <c r="D259" s="3"/>
      <c r="E259" s="3"/>
      <c r="F259" s="1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spans="2:72" x14ac:dyDescent="0.3">
      <c r="B260" s="3"/>
      <c r="C260" s="3"/>
      <c r="D260" s="3"/>
      <c r="E260" s="3"/>
      <c r="F260" s="1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spans="2:72" x14ac:dyDescent="0.3">
      <c r="B261" s="3"/>
      <c r="C261" s="3"/>
      <c r="D261" s="3"/>
      <c r="E261" s="3"/>
      <c r="F261" s="1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spans="2:72" x14ac:dyDescent="0.3">
      <c r="B262" s="3"/>
      <c r="C262" s="3"/>
      <c r="D262" s="3"/>
      <c r="E262" s="3"/>
      <c r="F262" s="1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spans="2:72" x14ac:dyDescent="0.3">
      <c r="B263" s="3"/>
      <c r="C263" s="3"/>
      <c r="D263" s="3"/>
      <c r="E263" s="3"/>
      <c r="F263" s="1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spans="2:72" x14ac:dyDescent="0.3">
      <c r="B264" s="3"/>
      <c r="C264" s="3"/>
      <c r="D264" s="3"/>
      <c r="E264" s="3"/>
      <c r="F264" s="1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spans="2:72" x14ac:dyDescent="0.3">
      <c r="B265" s="3"/>
      <c r="C265" s="3"/>
      <c r="D265" s="3"/>
      <c r="E265" s="3"/>
      <c r="F265" s="1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spans="2:72" x14ac:dyDescent="0.3">
      <c r="B266" s="3"/>
      <c r="C266" s="3"/>
      <c r="D266" s="3"/>
      <c r="E266" s="3"/>
      <c r="F266" s="1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spans="2:72" x14ac:dyDescent="0.3">
      <c r="B267" s="3"/>
      <c r="C267" s="3"/>
      <c r="D267" s="3"/>
      <c r="E267" s="3"/>
      <c r="F267" s="1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spans="2:72" x14ac:dyDescent="0.3">
      <c r="B268" s="3"/>
      <c r="C268" s="3"/>
      <c r="D268" s="3"/>
      <c r="E268" s="3"/>
      <c r="F268" s="1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spans="2:72" x14ac:dyDescent="0.3">
      <c r="B269" s="3"/>
      <c r="C269" s="3"/>
      <c r="D269" s="3"/>
      <c r="E269" s="3"/>
      <c r="F269" s="1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spans="2:72" x14ac:dyDescent="0.3">
      <c r="B270" s="3"/>
      <c r="C270" s="3"/>
      <c r="D270" s="3"/>
      <c r="E270" s="3"/>
      <c r="F270" s="1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spans="2:72" x14ac:dyDescent="0.3">
      <c r="B271" s="3"/>
      <c r="C271" s="3"/>
      <c r="D271" s="3"/>
      <c r="E271" s="3"/>
      <c r="F271" s="1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spans="2:72" x14ac:dyDescent="0.3">
      <c r="B272" s="3"/>
      <c r="C272" s="3"/>
      <c r="D272" s="3"/>
      <c r="E272" s="3"/>
      <c r="F272" s="1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spans="2:72" x14ac:dyDescent="0.3">
      <c r="B273" s="3"/>
      <c r="C273" s="3"/>
      <c r="D273" s="3"/>
      <c r="E273" s="3"/>
      <c r="F273" s="1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spans="2:72" x14ac:dyDescent="0.3">
      <c r="B274" s="3"/>
      <c r="C274" s="3"/>
      <c r="D274" s="3"/>
      <c r="E274" s="3"/>
      <c r="F274" s="1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spans="2:72" x14ac:dyDescent="0.3">
      <c r="B275" s="3"/>
      <c r="C275" s="3"/>
      <c r="D275" s="3"/>
      <c r="E275" s="3"/>
      <c r="F275" s="1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spans="2:72" x14ac:dyDescent="0.3">
      <c r="B276" s="3"/>
      <c r="C276" s="3"/>
      <c r="D276" s="3"/>
      <c r="E276" s="3"/>
      <c r="F276" s="1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spans="2:72" x14ac:dyDescent="0.3">
      <c r="B277" s="3"/>
      <c r="C277" s="3"/>
      <c r="D277" s="3"/>
      <c r="E277" s="3"/>
      <c r="F277" s="1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spans="2:72" x14ac:dyDescent="0.3">
      <c r="B278" s="3"/>
      <c r="C278" s="3"/>
      <c r="D278" s="3"/>
      <c r="E278" s="3"/>
      <c r="F278" s="1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spans="2:72" x14ac:dyDescent="0.3">
      <c r="B279" s="3"/>
      <c r="C279" s="3"/>
      <c r="D279" s="3"/>
      <c r="E279" s="3"/>
      <c r="F279" s="1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spans="2:72" x14ac:dyDescent="0.3">
      <c r="B280" s="3"/>
      <c r="C280" s="3"/>
      <c r="D280" s="3"/>
      <c r="E280" s="3"/>
      <c r="F280" s="1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spans="2:72" x14ac:dyDescent="0.3">
      <c r="B281" s="3"/>
      <c r="C281" s="3"/>
      <c r="D281" s="3"/>
      <c r="E281" s="3"/>
      <c r="F281" s="1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spans="2:72" x14ac:dyDescent="0.3">
      <c r="B282" s="3"/>
      <c r="C282" s="3"/>
      <c r="D282" s="3"/>
      <c r="E282" s="3"/>
      <c r="F282" s="1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spans="2:72" x14ac:dyDescent="0.3">
      <c r="B283" s="3"/>
      <c r="C283" s="3"/>
      <c r="D283" s="3"/>
      <c r="E283" s="3"/>
      <c r="F283" s="1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spans="2:72" x14ac:dyDescent="0.3">
      <c r="B284" s="3"/>
      <c r="C284" s="3"/>
      <c r="D284" s="3"/>
      <c r="E284" s="3"/>
      <c r="F284" s="1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spans="2:72" x14ac:dyDescent="0.3">
      <c r="B285" s="3"/>
      <c r="C285" s="3"/>
      <c r="D285" s="3"/>
      <c r="E285" s="3"/>
      <c r="F285" s="1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spans="2:72" x14ac:dyDescent="0.3">
      <c r="B286" s="3"/>
      <c r="C286" s="3"/>
      <c r="D286" s="3"/>
      <c r="E286" s="3"/>
      <c r="F286" s="1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spans="2:72" x14ac:dyDescent="0.3">
      <c r="B287" s="3"/>
      <c r="C287" s="3"/>
      <c r="D287" s="3"/>
      <c r="E287" s="3"/>
      <c r="F287" s="1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spans="2:72" x14ac:dyDescent="0.3">
      <c r="B288" s="3"/>
      <c r="C288" s="3"/>
      <c r="D288" s="3"/>
      <c r="E288" s="3"/>
      <c r="F288" s="1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spans="2:72" x14ac:dyDescent="0.3">
      <c r="B289" s="3"/>
      <c r="C289" s="3"/>
      <c r="D289" s="3"/>
      <c r="E289" s="3"/>
      <c r="F289" s="1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spans="2:72" x14ac:dyDescent="0.3">
      <c r="B290" s="3"/>
      <c r="C290" s="3"/>
      <c r="D290" s="3"/>
      <c r="E290" s="3"/>
      <c r="F290" s="1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spans="2:72" x14ac:dyDescent="0.3">
      <c r="B291" s="3"/>
      <c r="C291" s="3"/>
      <c r="D291" s="3"/>
      <c r="E291" s="3"/>
      <c r="F291" s="1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spans="2:72" x14ac:dyDescent="0.3">
      <c r="B292" s="3"/>
      <c r="C292" s="3"/>
      <c r="D292" s="3"/>
      <c r="E292" s="3"/>
      <c r="F292" s="1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spans="2:72" x14ac:dyDescent="0.3">
      <c r="B293" s="3"/>
      <c r="C293" s="3"/>
      <c r="D293" s="3"/>
      <c r="E293" s="3"/>
      <c r="F293" s="1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spans="2:72" x14ac:dyDescent="0.3">
      <c r="B294" s="3"/>
      <c r="C294" s="3"/>
      <c r="D294" s="3"/>
      <c r="E294" s="3"/>
      <c r="F294" s="1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spans="2:72" x14ac:dyDescent="0.3">
      <c r="B295" s="3"/>
      <c r="C295" s="3"/>
      <c r="D295" s="3"/>
      <c r="E295" s="3"/>
      <c r="F295" s="1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spans="2:72" x14ac:dyDescent="0.3">
      <c r="B296" s="3"/>
      <c r="C296" s="3"/>
      <c r="D296" s="3"/>
      <c r="E296" s="3"/>
      <c r="F296" s="1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spans="2:72" x14ac:dyDescent="0.3">
      <c r="B297" s="3"/>
      <c r="C297" s="3"/>
      <c r="D297" s="3"/>
      <c r="E297" s="3"/>
      <c r="F297" s="1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spans="2:72" x14ac:dyDescent="0.3">
      <c r="B298" s="3"/>
      <c r="C298" s="3"/>
      <c r="D298" s="3"/>
      <c r="E298" s="3"/>
      <c r="F298" s="1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spans="2:72" x14ac:dyDescent="0.3">
      <c r="B299" s="3"/>
      <c r="C299" s="3"/>
      <c r="D299" s="3"/>
      <c r="E299" s="3"/>
      <c r="F299" s="1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spans="2:72" x14ac:dyDescent="0.3">
      <c r="B300" s="3"/>
      <c r="C300" s="3"/>
      <c r="D300" s="3"/>
      <c r="E300" s="3"/>
      <c r="F300" s="1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spans="2:72" x14ac:dyDescent="0.3">
      <c r="B301" s="3"/>
      <c r="C301" s="3"/>
      <c r="D301" s="3"/>
      <c r="E301" s="3"/>
      <c r="F301" s="1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spans="2:72" x14ac:dyDescent="0.3">
      <c r="B302" s="3"/>
      <c r="C302" s="3"/>
      <c r="D302" s="3"/>
      <c r="E302" s="3"/>
      <c r="F302" s="1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spans="2:72" x14ac:dyDescent="0.3">
      <c r="B303" s="3"/>
      <c r="C303" s="3"/>
      <c r="D303" s="3"/>
      <c r="E303" s="3"/>
      <c r="F303" s="1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spans="2:72" x14ac:dyDescent="0.3">
      <c r="B304" s="3"/>
      <c r="C304" s="3"/>
      <c r="D304" s="3"/>
      <c r="E304" s="3"/>
      <c r="F304" s="1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spans="2:72" x14ac:dyDescent="0.3">
      <c r="B305" s="3"/>
      <c r="C305" s="3"/>
      <c r="D305" s="3"/>
      <c r="E305" s="3"/>
      <c r="F305" s="1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spans="2:72" x14ac:dyDescent="0.3">
      <c r="B306" s="3"/>
      <c r="C306" s="3"/>
      <c r="D306" s="3"/>
      <c r="E306" s="3"/>
      <c r="F306" s="1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spans="2:72" x14ac:dyDescent="0.3">
      <c r="B307" s="3"/>
      <c r="C307" s="3"/>
      <c r="D307" s="3"/>
      <c r="E307" s="3"/>
      <c r="F307" s="1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spans="2:72" x14ac:dyDescent="0.3">
      <c r="B308" s="3"/>
      <c r="C308" s="3"/>
      <c r="D308" s="3"/>
      <c r="E308" s="3"/>
      <c r="F308" s="1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spans="2:72" x14ac:dyDescent="0.3">
      <c r="B309" s="3"/>
      <c r="C309" s="3"/>
      <c r="D309" s="3"/>
      <c r="E309" s="3"/>
      <c r="F309" s="1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spans="2:72" x14ac:dyDescent="0.3">
      <c r="B310" s="3"/>
      <c r="C310" s="3"/>
      <c r="D310" s="3"/>
      <c r="E310" s="3"/>
      <c r="F310" s="1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2:72" x14ac:dyDescent="0.3">
      <c r="B311" s="3"/>
      <c r="C311" s="3"/>
      <c r="D311" s="3"/>
      <c r="E311" s="3"/>
      <c r="F311" s="1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2:72" x14ac:dyDescent="0.3">
      <c r="B312" s="3"/>
      <c r="C312" s="3"/>
      <c r="D312" s="3"/>
      <c r="E312" s="3"/>
      <c r="F312" s="1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2:72" x14ac:dyDescent="0.3">
      <c r="B313" s="3"/>
      <c r="C313" s="3"/>
      <c r="D313" s="3"/>
      <c r="E313" s="3"/>
      <c r="F313" s="1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2:72" x14ac:dyDescent="0.3">
      <c r="B314" s="3"/>
      <c r="C314" s="3"/>
      <c r="D314" s="3"/>
      <c r="E314" s="3"/>
      <c r="F314" s="1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2:72" x14ac:dyDescent="0.3">
      <c r="B315" s="3"/>
      <c r="C315" s="3"/>
      <c r="D315" s="3"/>
      <c r="E315" s="3"/>
      <c r="F315" s="1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2:72" x14ac:dyDescent="0.3">
      <c r="B316" s="3"/>
      <c r="C316" s="3"/>
      <c r="D316" s="3"/>
      <c r="E316" s="3"/>
      <c r="F316" s="1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2:72" x14ac:dyDescent="0.3">
      <c r="B317" s="3"/>
      <c r="C317" s="3"/>
      <c r="D317" s="3"/>
      <c r="E317" s="3"/>
      <c r="F317" s="1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2:72" x14ac:dyDescent="0.3">
      <c r="B318" s="3"/>
      <c r="C318" s="3"/>
      <c r="D318" s="3"/>
      <c r="E318" s="3"/>
      <c r="F318" s="1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2:72" x14ac:dyDescent="0.3">
      <c r="B319" s="3"/>
      <c r="C319" s="3"/>
      <c r="D319" s="3"/>
      <c r="E319" s="3"/>
      <c r="F319" s="1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2:72" x14ac:dyDescent="0.3">
      <c r="B320" s="3"/>
      <c r="C320" s="3"/>
      <c r="D320" s="3"/>
      <c r="E320" s="3"/>
      <c r="F320" s="1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2:52" x14ac:dyDescent="0.3">
      <c r="B321" s="3"/>
      <c r="C321" s="3"/>
      <c r="D321" s="3"/>
      <c r="E321" s="3"/>
      <c r="F321" s="1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2:52" x14ac:dyDescent="0.3">
      <c r="B322" s="3"/>
      <c r="C322" s="3"/>
      <c r="D322" s="3"/>
      <c r="E322" s="3"/>
      <c r="F322" s="1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2:52" x14ac:dyDescent="0.3">
      <c r="B323" s="3"/>
      <c r="C323" s="3"/>
      <c r="D323" s="3"/>
      <c r="E323" s="3"/>
      <c r="F323" s="1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2:52" x14ac:dyDescent="0.3">
      <c r="B324" s="3"/>
      <c r="C324" s="3"/>
      <c r="D324" s="3"/>
      <c r="E324" s="3"/>
      <c r="F324" s="1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2:52" x14ac:dyDescent="0.3">
      <c r="B325" s="3"/>
      <c r="C325" s="3"/>
      <c r="D325" s="3"/>
      <c r="E325" s="3"/>
      <c r="F325" s="1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2:52" x14ac:dyDescent="0.3">
      <c r="B326" s="3"/>
      <c r="C326" s="3"/>
      <c r="D326" s="3"/>
      <c r="E326" s="3"/>
      <c r="F326" s="1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2:52" x14ac:dyDescent="0.3">
      <c r="B327" s="3"/>
      <c r="C327" s="3"/>
      <c r="D327" s="3"/>
      <c r="E327" s="3"/>
      <c r="F327" s="1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2:52" x14ac:dyDescent="0.3">
      <c r="B328" s="3"/>
      <c r="C328" s="3"/>
      <c r="D328" s="3"/>
      <c r="E328" s="3"/>
      <c r="F328" s="1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2:52" x14ac:dyDescent="0.3">
      <c r="B329" s="3"/>
      <c r="C329" s="3"/>
      <c r="D329" s="3"/>
      <c r="E329" s="3"/>
      <c r="F329" s="1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2:52" x14ac:dyDescent="0.3">
      <c r="B330" s="3"/>
      <c r="C330" s="3"/>
      <c r="D330" s="3"/>
      <c r="E330" s="3"/>
      <c r="F330" s="1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2:52" x14ac:dyDescent="0.3">
      <c r="B331" s="3"/>
      <c r="C331" s="3"/>
      <c r="D331" s="3"/>
      <c r="E331" s="3"/>
      <c r="F331" s="1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2:52" x14ac:dyDescent="0.3">
      <c r="B332" s="3"/>
      <c r="C332" s="3"/>
      <c r="D332" s="3"/>
      <c r="E332" s="3"/>
      <c r="F332" s="1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2:52" x14ac:dyDescent="0.3">
      <c r="B333" s="3"/>
      <c r="C333" s="3"/>
      <c r="D333" s="3"/>
      <c r="E333" s="3"/>
      <c r="F333" s="1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2:52" x14ac:dyDescent="0.3">
      <c r="B334" s="3"/>
      <c r="C334" s="3"/>
      <c r="D334" s="3"/>
      <c r="E334" s="3"/>
      <c r="F334" s="1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2:52" x14ac:dyDescent="0.3">
      <c r="B335" s="3"/>
      <c r="C335" s="3"/>
      <c r="D335" s="3"/>
      <c r="E335" s="3"/>
      <c r="F335" s="1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2:52" x14ac:dyDescent="0.3">
      <c r="B336" s="3"/>
      <c r="C336" s="3"/>
      <c r="D336" s="3"/>
      <c r="E336" s="3"/>
      <c r="F336" s="1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2:52" x14ac:dyDescent="0.3">
      <c r="B337" s="3"/>
      <c r="C337" s="3"/>
      <c r="D337" s="3"/>
      <c r="E337" s="3"/>
      <c r="F337" s="1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2:52" x14ac:dyDescent="0.3">
      <c r="B338" s="3"/>
      <c r="C338" s="3"/>
      <c r="D338" s="3"/>
      <c r="E338" s="3"/>
      <c r="F338" s="1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2:52" x14ac:dyDescent="0.3">
      <c r="B339" s="3"/>
      <c r="C339" s="3"/>
      <c r="D339" s="3"/>
      <c r="E339" s="3"/>
      <c r="F339" s="1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2:52" x14ac:dyDescent="0.3">
      <c r="B340" s="3"/>
      <c r="C340" s="3"/>
      <c r="D340" s="3"/>
      <c r="E340" s="3"/>
      <c r="F340" s="1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2:52" x14ac:dyDescent="0.3">
      <c r="B341" s="3"/>
      <c r="C341" s="3"/>
      <c r="D341" s="3"/>
      <c r="E341" s="3"/>
      <c r="F341" s="1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2:52" x14ac:dyDescent="0.3">
      <c r="B342" s="3"/>
      <c r="C342" s="3"/>
      <c r="D342" s="3"/>
      <c r="E342" s="3"/>
      <c r="F342" s="1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2:52" x14ac:dyDescent="0.3">
      <c r="B343" s="3"/>
      <c r="C343" s="3"/>
      <c r="D343" s="3"/>
      <c r="E343" s="3"/>
      <c r="F343" s="1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2:52" x14ac:dyDescent="0.3">
      <c r="B344" s="3"/>
      <c r="C344" s="3"/>
      <c r="D344" s="3"/>
      <c r="E344" s="3"/>
      <c r="F344" s="1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2:52" x14ac:dyDescent="0.3">
      <c r="B345" s="3"/>
      <c r="C345" s="3"/>
      <c r="D345" s="3"/>
      <c r="E345" s="3"/>
      <c r="F345" s="1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2:52" x14ac:dyDescent="0.3">
      <c r="B346" s="3"/>
      <c r="C346" s="3"/>
      <c r="D346" s="3"/>
      <c r="E346" s="3"/>
      <c r="F346" s="1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2:52" x14ac:dyDescent="0.3">
      <c r="B347" s="3"/>
      <c r="C347" s="3"/>
      <c r="D347" s="3"/>
      <c r="E347" s="3"/>
      <c r="F347" s="1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2:52" x14ac:dyDescent="0.3">
      <c r="B348" s="3"/>
      <c r="C348" s="3"/>
      <c r="D348" s="3"/>
      <c r="E348" s="3"/>
      <c r="F348" s="1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2:52" x14ac:dyDescent="0.3">
      <c r="B349" s="3"/>
      <c r="C349" s="3"/>
      <c r="D349" s="3"/>
      <c r="E349" s="3"/>
      <c r="F349" s="1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2:52" x14ac:dyDescent="0.3">
      <c r="B350" s="3"/>
      <c r="C350" s="3"/>
      <c r="D350" s="3"/>
      <c r="E350" s="3"/>
      <c r="F350" s="1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2:52" x14ac:dyDescent="0.3">
      <c r="B351" s="3"/>
      <c r="C351" s="3"/>
      <c r="D351" s="3"/>
      <c r="E351" s="3"/>
      <c r="F351" s="1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2:52" x14ac:dyDescent="0.3">
      <c r="B352" s="3"/>
      <c r="C352" s="3"/>
      <c r="D352" s="3"/>
      <c r="E352" s="3"/>
      <c r="F352" s="1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2:52" x14ac:dyDescent="0.3">
      <c r="B353" s="3"/>
      <c r="C353" s="3"/>
      <c r="D353" s="3"/>
      <c r="E353" s="3"/>
      <c r="F353" s="1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2:52" x14ac:dyDescent="0.3">
      <c r="B354" s="3"/>
      <c r="C354" s="3"/>
      <c r="D354" s="3"/>
      <c r="E354" s="3"/>
      <c r="F354" s="1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2:52" x14ac:dyDescent="0.3">
      <c r="B355" s="3"/>
      <c r="C355" s="3"/>
      <c r="D355" s="3"/>
      <c r="E355" s="3"/>
      <c r="F355" s="1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2:52" x14ac:dyDescent="0.3">
      <c r="B356" s="3"/>
      <c r="C356" s="3"/>
      <c r="D356" s="3"/>
      <c r="E356" s="3"/>
      <c r="F356" s="1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2:52" x14ac:dyDescent="0.3">
      <c r="B357" s="3"/>
      <c r="C357" s="3"/>
      <c r="D357" s="3"/>
      <c r="E357" s="3"/>
      <c r="F357" s="1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2:52" x14ac:dyDescent="0.3">
      <c r="B358" s="3"/>
      <c r="C358" s="3"/>
      <c r="D358" s="3"/>
      <c r="E358" s="3"/>
      <c r="F358" s="1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2:52" x14ac:dyDescent="0.3">
      <c r="B359" s="3"/>
      <c r="C359" s="3"/>
      <c r="D359" s="3"/>
      <c r="E359" s="3"/>
      <c r="F359" s="1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2:52" x14ac:dyDescent="0.3">
      <c r="B360" s="3"/>
      <c r="C360" s="3"/>
      <c r="D360" s="3"/>
      <c r="E360" s="3"/>
      <c r="F360" s="1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2:52" x14ac:dyDescent="0.3">
      <c r="B361" s="3"/>
      <c r="C361" s="3"/>
      <c r="D361" s="3"/>
      <c r="E361" s="3"/>
      <c r="F361" s="1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2:52" x14ac:dyDescent="0.3">
      <c r="B362" s="3"/>
      <c r="C362" s="3"/>
      <c r="D362" s="3"/>
      <c r="E362" s="3"/>
      <c r="F362" s="1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2:52" x14ac:dyDescent="0.3">
      <c r="B363" s="3"/>
      <c r="C363" s="3"/>
      <c r="D363" s="3"/>
      <c r="E363" s="3"/>
      <c r="F363" s="1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2:52" x14ac:dyDescent="0.3">
      <c r="B364" s="3"/>
      <c r="C364" s="3"/>
      <c r="D364" s="3"/>
      <c r="E364" s="3"/>
      <c r="F364" s="1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2:52" x14ac:dyDescent="0.3">
      <c r="B365" s="3"/>
      <c r="C365" s="3"/>
      <c r="D365" s="3"/>
      <c r="E365" s="3"/>
      <c r="F365" s="1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2:52" x14ac:dyDescent="0.3">
      <c r="B366" s="3"/>
      <c r="C366" s="3"/>
      <c r="D366" s="3"/>
      <c r="E366" s="3"/>
      <c r="F366" s="1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2:52" x14ac:dyDescent="0.3">
      <c r="B367" s="3"/>
      <c r="C367" s="3"/>
      <c r="D367" s="3"/>
      <c r="E367" s="3"/>
      <c r="F367" s="1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2:52" x14ac:dyDescent="0.3">
      <c r="B368" s="3"/>
      <c r="C368" s="3"/>
      <c r="D368" s="3"/>
      <c r="E368" s="3"/>
      <c r="F368" s="1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2:52" x14ac:dyDescent="0.3">
      <c r="B369" s="3"/>
      <c r="C369" s="3"/>
      <c r="D369" s="3"/>
      <c r="E369" s="3"/>
      <c r="F369" s="1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2:52" x14ac:dyDescent="0.3">
      <c r="B370" s="3"/>
      <c r="C370" s="3"/>
      <c r="D370" s="3"/>
      <c r="E370" s="3"/>
      <c r="F370" s="1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2:52" x14ac:dyDescent="0.3">
      <c r="B371" s="3"/>
      <c r="C371" s="3"/>
      <c r="D371" s="3"/>
      <c r="E371" s="3"/>
      <c r="F371" s="1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2:52" x14ac:dyDescent="0.3">
      <c r="B372" s="3"/>
      <c r="C372" s="3"/>
      <c r="D372" s="3"/>
      <c r="E372" s="3"/>
      <c r="F372" s="1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2:52" x14ac:dyDescent="0.3">
      <c r="B373" s="3"/>
      <c r="C373" s="3"/>
      <c r="D373" s="3"/>
      <c r="E373" s="3"/>
      <c r="F373" s="1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2:52" x14ac:dyDescent="0.3">
      <c r="B374" s="3"/>
      <c r="C374" s="3"/>
      <c r="D374" s="3"/>
      <c r="E374" s="3"/>
      <c r="F374" s="1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2:52" x14ac:dyDescent="0.3">
      <c r="B375" s="3"/>
      <c r="C375" s="3"/>
      <c r="D375" s="3"/>
      <c r="E375" s="3"/>
      <c r="F375" s="1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2:52" x14ac:dyDescent="0.3">
      <c r="B376" s="3"/>
      <c r="C376" s="3"/>
      <c r="D376" s="3"/>
      <c r="E376" s="3"/>
      <c r="F376" s="1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2:52" x14ac:dyDescent="0.3">
      <c r="B377" s="3"/>
      <c r="C377" s="3"/>
      <c r="D377" s="3"/>
      <c r="E377" s="3"/>
      <c r="F377" s="1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2:52" x14ac:dyDescent="0.3">
      <c r="B378" s="3"/>
      <c r="C378" s="3"/>
      <c r="D378" s="3"/>
      <c r="E378" s="3"/>
      <c r="F378" s="1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2:52" x14ac:dyDescent="0.3">
      <c r="B379" s="3"/>
      <c r="C379" s="3"/>
      <c r="D379" s="3"/>
      <c r="E379" s="3"/>
      <c r="F379" s="1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2:52" x14ac:dyDescent="0.3">
      <c r="B380" s="3"/>
      <c r="C380" s="3"/>
      <c r="D380" s="3"/>
      <c r="E380" s="3"/>
      <c r="F380" s="1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2:52" x14ac:dyDescent="0.3">
      <c r="B381" s="3"/>
      <c r="C381" s="3"/>
      <c r="D381" s="3"/>
      <c r="E381" s="3"/>
      <c r="F381" s="1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2:52" x14ac:dyDescent="0.3">
      <c r="B382" s="3"/>
      <c r="C382" s="3"/>
      <c r="D382" s="3"/>
      <c r="E382" s="3"/>
      <c r="F382" s="1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2:52" x14ac:dyDescent="0.3">
      <c r="B383" s="3"/>
      <c r="C383" s="3"/>
      <c r="D383" s="3"/>
      <c r="E383" s="3"/>
      <c r="F383" s="1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2:52" x14ac:dyDescent="0.3">
      <c r="B384" s="3"/>
      <c r="C384" s="3"/>
      <c r="D384" s="3"/>
      <c r="E384" s="3"/>
      <c r="F384" s="1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2:52" x14ac:dyDescent="0.3">
      <c r="B385" s="3"/>
      <c r="C385" s="3"/>
      <c r="D385" s="3"/>
      <c r="E385" s="3"/>
      <c r="F385" s="1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2:52" x14ac:dyDescent="0.3">
      <c r="B386" s="3"/>
      <c r="C386" s="3"/>
      <c r="D386" s="3"/>
      <c r="E386" s="3"/>
      <c r="F386" s="1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2:52" x14ac:dyDescent="0.3">
      <c r="B387" s="3"/>
      <c r="C387" s="3"/>
      <c r="D387" s="3"/>
      <c r="E387" s="3"/>
      <c r="F387" s="1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2:52" x14ac:dyDescent="0.3">
      <c r="B388" s="3"/>
      <c r="C388" s="3"/>
      <c r="D388" s="3"/>
      <c r="E388" s="3"/>
      <c r="F388" s="1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2:52" x14ac:dyDescent="0.3">
      <c r="B389" s="3"/>
      <c r="C389" s="3"/>
      <c r="D389" s="3"/>
      <c r="E389" s="3"/>
      <c r="F389" s="1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2:52" x14ac:dyDescent="0.3">
      <c r="B390" s="3"/>
      <c r="C390" s="3"/>
      <c r="D390" s="3"/>
      <c r="E390" s="3"/>
      <c r="F390" s="1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2:52" x14ac:dyDescent="0.3">
      <c r="B391" s="3"/>
      <c r="C391" s="3"/>
      <c r="D391" s="3"/>
      <c r="E391" s="3"/>
      <c r="F391" s="1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2:52" x14ac:dyDescent="0.3">
      <c r="B392" s="3"/>
      <c r="C392" s="3"/>
      <c r="D392" s="3"/>
      <c r="E392" s="3"/>
      <c r="F392" s="1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2:52" x14ac:dyDescent="0.3">
      <c r="B393" s="3"/>
      <c r="C393" s="3"/>
      <c r="D393" s="3"/>
      <c r="E393" s="3"/>
      <c r="F393" s="1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2:52" x14ac:dyDescent="0.3">
      <c r="B394" s="3"/>
      <c r="C394" s="3"/>
      <c r="D394" s="3"/>
      <c r="E394" s="3"/>
      <c r="F394" s="1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2:52" x14ac:dyDescent="0.3">
      <c r="B395" s="3"/>
      <c r="C395" s="3"/>
      <c r="D395" s="3"/>
      <c r="E395" s="3"/>
      <c r="F395" s="1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2:52" x14ac:dyDescent="0.3">
      <c r="B396" s="3"/>
      <c r="C396" s="3"/>
      <c r="D396" s="3"/>
      <c r="E396" s="3"/>
      <c r="F396" s="1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2:52" x14ac:dyDescent="0.3">
      <c r="B397" s="3"/>
      <c r="C397" s="3"/>
      <c r="D397" s="3"/>
      <c r="E397" s="3"/>
      <c r="F397" s="1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2:52" x14ac:dyDescent="0.3">
      <c r="B398" s="3"/>
      <c r="C398" s="3"/>
      <c r="D398" s="3"/>
      <c r="E398" s="3"/>
      <c r="F398" s="1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2:52" x14ac:dyDescent="0.3">
      <c r="B399" s="3"/>
      <c r="C399" s="3"/>
      <c r="D399" s="3"/>
      <c r="E399" s="3"/>
      <c r="F399" s="1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2:52" x14ac:dyDescent="0.3">
      <c r="B400" s="3"/>
      <c r="C400" s="3"/>
      <c r="D400" s="3"/>
      <c r="E400" s="3"/>
      <c r="F400" s="1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2:52" x14ac:dyDescent="0.3">
      <c r="B401" s="3"/>
      <c r="C401" s="3"/>
      <c r="D401" s="3"/>
      <c r="E401" s="3"/>
      <c r="F401" s="1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2:52" x14ac:dyDescent="0.3">
      <c r="B402" s="3"/>
      <c r="C402" s="3"/>
      <c r="D402" s="3"/>
      <c r="E402" s="3"/>
      <c r="F402" s="1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2:52" x14ac:dyDescent="0.3">
      <c r="B403" s="3"/>
      <c r="C403" s="3"/>
      <c r="D403" s="3"/>
      <c r="E403" s="3"/>
      <c r="F403" s="1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2:52" x14ac:dyDescent="0.3">
      <c r="B404" s="3"/>
      <c r="C404" s="3"/>
      <c r="D404" s="3"/>
      <c r="E404" s="3"/>
      <c r="F404" s="1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2:52" x14ac:dyDescent="0.3">
      <c r="B405" s="3"/>
      <c r="C405" s="3"/>
      <c r="D405" s="3"/>
      <c r="E405" s="3"/>
      <c r="F405" s="1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2:52" x14ac:dyDescent="0.3">
      <c r="B406" s="3"/>
      <c r="C406" s="3"/>
      <c r="D406" s="3"/>
      <c r="E406" s="3"/>
      <c r="F406" s="1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2:52" x14ac:dyDescent="0.3">
      <c r="B407" s="3"/>
      <c r="C407" s="3"/>
      <c r="D407" s="3"/>
      <c r="E407" s="3"/>
      <c r="F407" s="1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2:52" x14ac:dyDescent="0.3">
      <c r="B408" s="3"/>
      <c r="C408" s="3"/>
      <c r="D408" s="3"/>
      <c r="E408" s="3"/>
      <c r="F408" s="1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2:52" x14ac:dyDescent="0.3">
      <c r="B409" s="3"/>
      <c r="C409" s="3"/>
      <c r="D409" s="3"/>
      <c r="E409" s="3"/>
      <c r="F409" s="1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2:52" x14ac:dyDescent="0.3">
      <c r="B410" s="3"/>
      <c r="C410" s="3"/>
      <c r="D410" s="3"/>
      <c r="E410" s="3"/>
      <c r="F410" s="1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2:52" x14ac:dyDescent="0.3">
      <c r="B411" s="3"/>
      <c r="C411" s="3"/>
      <c r="D411" s="3"/>
      <c r="E411" s="3"/>
      <c r="F411" s="1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2:52" x14ac:dyDescent="0.3">
      <c r="B412" s="3"/>
      <c r="C412" s="3"/>
      <c r="D412" s="3"/>
      <c r="E412" s="3"/>
      <c r="F412" s="1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2:52" x14ac:dyDescent="0.3">
      <c r="B413" s="3"/>
      <c r="C413" s="3"/>
      <c r="D413" s="3"/>
      <c r="E413" s="3"/>
      <c r="F413" s="1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2:52" x14ac:dyDescent="0.3">
      <c r="B414" s="3"/>
      <c r="C414" s="3"/>
      <c r="D414" s="3"/>
      <c r="E414" s="3"/>
      <c r="F414" s="1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2:52" x14ac:dyDescent="0.3">
      <c r="B415" s="3"/>
      <c r="C415" s="3"/>
      <c r="D415" s="3"/>
      <c r="E415" s="3"/>
      <c r="F415" s="1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2:52" x14ac:dyDescent="0.3">
      <c r="B416" s="3"/>
      <c r="C416" s="3"/>
      <c r="D416" s="3"/>
      <c r="E416" s="3"/>
      <c r="F416" s="1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2:52" x14ac:dyDescent="0.3">
      <c r="B417" s="3"/>
      <c r="C417" s="3"/>
      <c r="D417" s="3"/>
      <c r="E417" s="3"/>
      <c r="F417" s="1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2:52" x14ac:dyDescent="0.3">
      <c r="B418" s="3"/>
      <c r="C418" s="3"/>
      <c r="D418" s="3"/>
      <c r="E418" s="3"/>
      <c r="F418" s="1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2:52" x14ac:dyDescent="0.3">
      <c r="B419" s="3"/>
      <c r="C419" s="3"/>
      <c r="D419" s="3"/>
      <c r="E419" s="3"/>
      <c r="F419" s="1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2:52" x14ac:dyDescent="0.3">
      <c r="B420" s="3"/>
      <c r="C420" s="3"/>
      <c r="D420" s="3"/>
      <c r="E420" s="3"/>
      <c r="F420" s="1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2:52" x14ac:dyDescent="0.3">
      <c r="B421" s="3"/>
      <c r="C421" s="3"/>
      <c r="D421" s="3"/>
      <c r="E421" s="3"/>
      <c r="F421" s="1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2:52" x14ac:dyDescent="0.3">
      <c r="B422" s="3"/>
      <c r="C422" s="3"/>
      <c r="D422" s="3"/>
      <c r="E422" s="3"/>
      <c r="F422" s="1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2:52" x14ac:dyDescent="0.3">
      <c r="B423" s="3"/>
      <c r="C423" s="3"/>
      <c r="D423" s="3"/>
      <c r="E423" s="3"/>
      <c r="F423" s="1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2:52" x14ac:dyDescent="0.3">
      <c r="B424" s="3"/>
      <c r="C424" s="3"/>
      <c r="D424" s="3"/>
      <c r="E424" s="3"/>
      <c r="F424" s="1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2:52" x14ac:dyDescent="0.3">
      <c r="B425" s="3"/>
      <c r="C425" s="3"/>
      <c r="D425" s="3"/>
      <c r="E425" s="3"/>
      <c r="F425" s="1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2:52" x14ac:dyDescent="0.3">
      <c r="B426" s="3"/>
      <c r="C426" s="3"/>
      <c r="D426" s="3"/>
      <c r="E426" s="3"/>
      <c r="F426" s="1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2:52" x14ac:dyDescent="0.3">
      <c r="B427" s="3"/>
      <c r="C427" s="3"/>
      <c r="D427" s="3"/>
      <c r="E427" s="3"/>
      <c r="F427" s="1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2:52" x14ac:dyDescent="0.3">
      <c r="B428" s="3"/>
      <c r="C428" s="3"/>
      <c r="D428" s="3"/>
      <c r="E428" s="3"/>
      <c r="F428" s="1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2:52" x14ac:dyDescent="0.3">
      <c r="B429" s="3"/>
      <c r="C429" s="3"/>
      <c r="D429" s="3"/>
      <c r="E429" s="3"/>
      <c r="F429" s="1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2:52" x14ac:dyDescent="0.3">
      <c r="B430" s="3"/>
      <c r="C430" s="3"/>
      <c r="D430" s="3"/>
      <c r="E430" s="3"/>
      <c r="F430" s="1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2:52" x14ac:dyDescent="0.3">
      <c r="B431" s="3"/>
      <c r="C431" s="3"/>
      <c r="D431" s="3"/>
      <c r="E431" s="3"/>
      <c r="F431" s="1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2:52" x14ac:dyDescent="0.3">
      <c r="B432" s="3"/>
      <c r="C432" s="3"/>
      <c r="D432" s="3"/>
      <c r="E432" s="3"/>
      <c r="F432" s="1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2:52" x14ac:dyDescent="0.3">
      <c r="B433" s="3"/>
      <c r="C433" s="3"/>
      <c r="D433" s="3"/>
      <c r="E433" s="3"/>
      <c r="F433" s="1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2:52" x14ac:dyDescent="0.3">
      <c r="B434" s="3"/>
      <c r="C434" s="3"/>
      <c r="D434" s="3"/>
      <c r="E434" s="3"/>
      <c r="F434" s="1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2:52" x14ac:dyDescent="0.3">
      <c r="B435" s="3"/>
      <c r="C435" s="3"/>
      <c r="D435" s="3"/>
      <c r="E435" s="3"/>
      <c r="F435" s="1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2:52" x14ac:dyDescent="0.3">
      <c r="B436" s="3"/>
      <c r="C436" s="3"/>
      <c r="D436" s="3"/>
      <c r="E436" s="3"/>
      <c r="F436" s="1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2:52" x14ac:dyDescent="0.3">
      <c r="B437" s="3"/>
      <c r="C437" s="3"/>
      <c r="D437" s="3"/>
      <c r="E437" s="3"/>
      <c r="F437" s="1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2:52" x14ac:dyDescent="0.3">
      <c r="B438" s="3"/>
      <c r="C438" s="3"/>
      <c r="D438" s="3"/>
      <c r="E438" s="3"/>
      <c r="F438" s="1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2:52" x14ac:dyDescent="0.3">
      <c r="B439" s="3"/>
      <c r="C439" s="3"/>
      <c r="D439" s="3"/>
      <c r="E439" s="3"/>
      <c r="F439" s="1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2:52" x14ac:dyDescent="0.3">
      <c r="B440" s="3"/>
      <c r="C440" s="3"/>
      <c r="D440" s="3"/>
      <c r="E440" s="3"/>
      <c r="F440" s="1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2:52" x14ac:dyDescent="0.3">
      <c r="B441" s="3"/>
      <c r="C441" s="3"/>
      <c r="D441" s="3"/>
      <c r="E441" s="3"/>
      <c r="F441" s="1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2:52" x14ac:dyDescent="0.3">
      <c r="B442" s="3"/>
      <c r="C442" s="3"/>
      <c r="D442" s="3"/>
      <c r="E442" s="3"/>
      <c r="F442" s="1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2:52" x14ac:dyDescent="0.3">
      <c r="B443" s="3"/>
      <c r="C443" s="3"/>
      <c r="D443" s="3"/>
      <c r="E443" s="3"/>
      <c r="F443" s="1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2:52" x14ac:dyDescent="0.3">
      <c r="B444" s="3"/>
      <c r="C444" s="3"/>
      <c r="D444" s="3"/>
      <c r="E444" s="3"/>
      <c r="F444" s="1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2:52" x14ac:dyDescent="0.3">
      <c r="B445" s="3"/>
      <c r="C445" s="3"/>
      <c r="D445" s="3"/>
      <c r="E445" s="3"/>
      <c r="F445" s="1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2:52" x14ac:dyDescent="0.3">
      <c r="B446" s="3"/>
      <c r="C446" s="3"/>
      <c r="D446" s="3"/>
      <c r="E446" s="3"/>
      <c r="F446" s="1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2:52" x14ac:dyDescent="0.3">
      <c r="B447" s="3"/>
      <c r="C447" s="3"/>
      <c r="D447" s="3"/>
      <c r="E447" s="3"/>
      <c r="F447" s="1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2:52" x14ac:dyDescent="0.3">
      <c r="B448" s="3"/>
      <c r="C448" s="3"/>
      <c r="D448" s="3"/>
      <c r="E448" s="3"/>
      <c r="F448" s="1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2:52" x14ac:dyDescent="0.3">
      <c r="B449" s="3"/>
      <c r="C449" s="3"/>
      <c r="D449" s="3"/>
      <c r="E449" s="3"/>
      <c r="F449" s="1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2:52" x14ac:dyDescent="0.3">
      <c r="B450" s="3"/>
      <c r="C450" s="3"/>
      <c r="D450" s="3"/>
      <c r="E450" s="3"/>
      <c r="F450" s="1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2:52" x14ac:dyDescent="0.3">
      <c r="B451" s="3"/>
      <c r="C451" s="3"/>
      <c r="D451" s="3"/>
      <c r="E451" s="3"/>
      <c r="F451" s="1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2:52" x14ac:dyDescent="0.3">
      <c r="B452" s="3"/>
      <c r="C452" s="3"/>
      <c r="D452" s="3"/>
      <c r="E452" s="3"/>
      <c r="F452" s="1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2:52" x14ac:dyDescent="0.3">
      <c r="B453" s="3"/>
      <c r="C453" s="3"/>
      <c r="D453" s="3"/>
      <c r="E453" s="3"/>
      <c r="F453" s="1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2:52" x14ac:dyDescent="0.3">
      <c r="B454" s="3"/>
      <c r="C454" s="3"/>
      <c r="D454" s="3"/>
      <c r="E454" s="3"/>
      <c r="F454" s="1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2:52" x14ac:dyDescent="0.3">
      <c r="B455" s="3"/>
      <c r="C455" s="3"/>
      <c r="D455" s="3"/>
      <c r="E455" s="3"/>
      <c r="F455" s="1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2:52" x14ac:dyDescent="0.3">
      <c r="B456" s="3"/>
      <c r="C456" s="3"/>
      <c r="D456" s="3"/>
      <c r="E456" s="3"/>
      <c r="F456" s="1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2:52" x14ac:dyDescent="0.3">
      <c r="B457" s="3"/>
      <c r="C457" s="3"/>
      <c r="D457" s="3"/>
      <c r="E457" s="3"/>
      <c r="F457" s="1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2:52" x14ac:dyDescent="0.3">
      <c r="B458" s="3"/>
      <c r="C458" s="3"/>
      <c r="D458" s="3"/>
      <c r="E458" s="3"/>
      <c r="F458" s="1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2:52" x14ac:dyDescent="0.3">
      <c r="B459" s="3"/>
      <c r="C459" s="3"/>
      <c r="D459" s="3"/>
      <c r="E459" s="3"/>
      <c r="F459" s="1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2:52" x14ac:dyDescent="0.3">
      <c r="B460" s="3"/>
      <c r="C460" s="3"/>
      <c r="D460" s="3"/>
      <c r="E460" s="3"/>
      <c r="F460" s="1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2:52" x14ac:dyDescent="0.3">
      <c r="B461" s="3"/>
      <c r="C461" s="3"/>
      <c r="D461" s="3"/>
      <c r="E461" s="3"/>
      <c r="F461" s="1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2:52" x14ac:dyDescent="0.3">
      <c r="B462" s="3"/>
      <c r="C462" s="3"/>
      <c r="D462" s="3"/>
      <c r="E462" s="3"/>
      <c r="F462" s="1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2:52" x14ac:dyDescent="0.3">
      <c r="B463" s="3"/>
      <c r="C463" s="3"/>
      <c r="D463" s="3"/>
      <c r="E463" s="3"/>
      <c r="F463" s="1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2:52" x14ac:dyDescent="0.3">
      <c r="B464" s="3"/>
      <c r="C464" s="3"/>
      <c r="D464" s="3"/>
      <c r="E464" s="3"/>
      <c r="F464" s="1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2:52" x14ac:dyDescent="0.3">
      <c r="B465" s="3"/>
      <c r="C465" s="3"/>
      <c r="D465" s="3"/>
      <c r="E465" s="3"/>
      <c r="F465" s="1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2:52" x14ac:dyDescent="0.3">
      <c r="B466" s="3"/>
      <c r="C466" s="3"/>
      <c r="D466" s="3"/>
      <c r="E466" s="3"/>
      <c r="F466" s="1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2:52" x14ac:dyDescent="0.3">
      <c r="B467" s="3"/>
      <c r="C467" s="3"/>
      <c r="D467" s="3"/>
      <c r="E467" s="3"/>
      <c r="F467" s="1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2:52" x14ac:dyDescent="0.3">
      <c r="B468" s="3"/>
      <c r="C468" s="3"/>
      <c r="D468" s="3"/>
      <c r="E468" s="3"/>
      <c r="F468" s="1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2:52" x14ac:dyDescent="0.3">
      <c r="B469" s="3"/>
      <c r="C469" s="3"/>
      <c r="D469" s="3"/>
      <c r="E469" s="3"/>
      <c r="F469" s="1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2:52" x14ac:dyDescent="0.3">
      <c r="B470" s="3"/>
      <c r="C470" s="3"/>
      <c r="D470" s="3"/>
      <c r="E470" s="3"/>
      <c r="F470" s="1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2:52" x14ac:dyDescent="0.3">
      <c r="B471" s="3"/>
      <c r="C471" s="3"/>
      <c r="D471" s="3"/>
      <c r="E471" s="3"/>
      <c r="F471" s="1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2:52" x14ac:dyDescent="0.3">
      <c r="B472" s="3"/>
      <c r="C472" s="3"/>
      <c r="D472" s="3"/>
      <c r="E472" s="3"/>
      <c r="F472" s="1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2:52" x14ac:dyDescent="0.3">
      <c r="B473" s="3"/>
      <c r="C473" s="3"/>
      <c r="D473" s="3"/>
      <c r="E473" s="3"/>
      <c r="F473" s="1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2:52" x14ac:dyDescent="0.3">
      <c r="B474" s="3"/>
      <c r="C474" s="3"/>
      <c r="D474" s="3"/>
      <c r="E474" s="3"/>
      <c r="F474" s="1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2:52" x14ac:dyDescent="0.3">
      <c r="B475" s="3"/>
      <c r="C475" s="3"/>
      <c r="D475" s="3"/>
      <c r="E475" s="3"/>
      <c r="F475" s="1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2:52" x14ac:dyDescent="0.3">
      <c r="B476" s="3"/>
      <c r="C476" s="3"/>
      <c r="D476" s="3"/>
      <c r="E476" s="3"/>
      <c r="F476" s="1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2:52" x14ac:dyDescent="0.3">
      <c r="B477" s="3"/>
      <c r="C477" s="3"/>
      <c r="D477" s="3"/>
      <c r="E477" s="3"/>
      <c r="F477" s="1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2:52" x14ac:dyDescent="0.3">
      <c r="B478" s="3"/>
      <c r="C478" s="3"/>
      <c r="D478" s="3"/>
      <c r="E478" s="3"/>
      <c r="F478" s="1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2:52" x14ac:dyDescent="0.3">
      <c r="B479" s="3"/>
      <c r="C479" s="3"/>
      <c r="D479" s="3"/>
      <c r="E479" s="3"/>
      <c r="F479" s="1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2:52" x14ac:dyDescent="0.3">
      <c r="B480" s="3"/>
      <c r="C480" s="3"/>
      <c r="D480" s="3"/>
      <c r="E480" s="3"/>
      <c r="F480" s="1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2:52" x14ac:dyDescent="0.3">
      <c r="B481" s="3"/>
      <c r="C481" s="3"/>
      <c r="D481" s="3"/>
      <c r="E481" s="3"/>
      <c r="F481" s="1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2:52" x14ac:dyDescent="0.3">
      <c r="B482" s="3"/>
      <c r="C482" s="3"/>
      <c r="D482" s="3"/>
      <c r="E482" s="3"/>
      <c r="F482" s="1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2:52" x14ac:dyDescent="0.3">
      <c r="B483" s="3"/>
      <c r="C483" s="3"/>
      <c r="D483" s="3"/>
      <c r="E483" s="3"/>
      <c r="F483" s="1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2:52" x14ac:dyDescent="0.3">
      <c r="B484" s="3"/>
      <c r="C484" s="3"/>
      <c r="D484" s="3"/>
      <c r="E484" s="3"/>
      <c r="F484" s="1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2:52" x14ac:dyDescent="0.3">
      <c r="B485" s="3"/>
      <c r="C485" s="3"/>
      <c r="D485" s="3"/>
      <c r="E485" s="3"/>
      <c r="F485" s="1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2:52" x14ac:dyDescent="0.3">
      <c r="B486" s="3"/>
      <c r="C486" s="3"/>
      <c r="D486" s="3"/>
      <c r="E486" s="3"/>
      <c r="F486" s="1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2:52" x14ac:dyDescent="0.3">
      <c r="B487" s="3"/>
      <c r="C487" s="3"/>
      <c r="D487" s="3"/>
      <c r="E487" s="3"/>
      <c r="F487" s="1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2:52" x14ac:dyDescent="0.3">
      <c r="B488" s="3"/>
      <c r="C488" s="3"/>
      <c r="D488" s="3"/>
      <c r="E488" s="3"/>
      <c r="F488" s="1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2:52" x14ac:dyDescent="0.3">
      <c r="B489" s="3"/>
      <c r="C489" s="3"/>
      <c r="D489" s="3"/>
      <c r="E489" s="3"/>
      <c r="F489" s="1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2:52" x14ac:dyDescent="0.3">
      <c r="B490" s="3"/>
      <c r="C490" s="3"/>
      <c r="D490" s="3"/>
      <c r="E490" s="3"/>
      <c r="F490" s="1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2:52" x14ac:dyDescent="0.3">
      <c r="B491" s="3"/>
      <c r="C491" s="3"/>
      <c r="D491" s="3"/>
      <c r="E491" s="3"/>
      <c r="F491" s="1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2:52" x14ac:dyDescent="0.3">
      <c r="B492" s="3"/>
      <c r="C492" s="3"/>
      <c r="D492" s="3"/>
      <c r="E492" s="3"/>
      <c r="F492" s="1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2:52" x14ac:dyDescent="0.3">
      <c r="B493" s="3"/>
      <c r="C493" s="3"/>
      <c r="D493" s="3"/>
      <c r="E493" s="3"/>
      <c r="F493" s="1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2:52" x14ac:dyDescent="0.3">
      <c r="B494" s="3"/>
      <c r="C494" s="3"/>
      <c r="D494" s="3"/>
      <c r="E494" s="3"/>
      <c r="F494" s="1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2:52" x14ac:dyDescent="0.3">
      <c r="B495" s="3"/>
      <c r="C495" s="3"/>
      <c r="D495" s="3"/>
      <c r="E495" s="3"/>
      <c r="F495" s="1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2:52" x14ac:dyDescent="0.3">
      <c r="B496" s="3"/>
      <c r="C496" s="3"/>
      <c r="D496" s="3"/>
      <c r="E496" s="3"/>
      <c r="F496" s="1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2:52" x14ac:dyDescent="0.3">
      <c r="B497" s="3"/>
      <c r="C497" s="3"/>
      <c r="D497" s="3"/>
      <c r="E497" s="3"/>
      <c r="F497" s="1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2:52" x14ac:dyDescent="0.3">
      <c r="B498" s="3"/>
      <c r="C498" s="3"/>
      <c r="D498" s="3"/>
      <c r="E498" s="3"/>
      <c r="F498" s="1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2:52" x14ac:dyDescent="0.3">
      <c r="B499" s="3"/>
      <c r="C499" s="3"/>
      <c r="D499" s="3"/>
      <c r="E499" s="3"/>
      <c r="F499" s="1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2:52" x14ac:dyDescent="0.3">
      <c r="B500" s="3"/>
      <c r="C500" s="3"/>
      <c r="D500" s="3"/>
      <c r="E500" s="3"/>
      <c r="F500" s="1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2:52" x14ac:dyDescent="0.3">
      <c r="B501" s="3"/>
      <c r="C501" s="3"/>
      <c r="D501" s="3"/>
      <c r="E501" s="3"/>
      <c r="F501" s="1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2:52" x14ac:dyDescent="0.3">
      <c r="B502" s="3"/>
      <c r="C502" s="3"/>
      <c r="D502" s="3"/>
      <c r="E502" s="3"/>
      <c r="F502" s="1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2:52" x14ac:dyDescent="0.3">
      <c r="B503" s="3"/>
      <c r="C503" s="3"/>
      <c r="D503" s="3"/>
      <c r="E503" s="3"/>
      <c r="F503" s="1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2:52" x14ac:dyDescent="0.3">
      <c r="B504" s="3"/>
      <c r="C504" s="3"/>
      <c r="D504" s="3"/>
      <c r="E504" s="3"/>
      <c r="F504" s="1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2:52" x14ac:dyDescent="0.3">
      <c r="B505" s="3"/>
      <c r="C505" s="3"/>
      <c r="D505" s="3"/>
      <c r="E505" s="3"/>
      <c r="F505" s="1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2:52" x14ac:dyDescent="0.3">
      <c r="B506" s="3"/>
      <c r="C506" s="3"/>
      <c r="D506" s="3"/>
      <c r="E506" s="3"/>
      <c r="F506" s="1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2:52" x14ac:dyDescent="0.3">
      <c r="B507" s="3"/>
      <c r="C507" s="3"/>
      <c r="D507" s="3"/>
      <c r="E507" s="3"/>
      <c r="F507" s="1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2:52" x14ac:dyDescent="0.3">
      <c r="B508" s="3"/>
      <c r="C508" s="3"/>
      <c r="D508" s="3"/>
      <c r="E508" s="3"/>
      <c r="F508" s="1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2:52" x14ac:dyDescent="0.3">
      <c r="B509" s="3"/>
      <c r="C509" s="3"/>
      <c r="D509" s="3"/>
      <c r="E509" s="3"/>
      <c r="F509" s="1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2:52" x14ac:dyDescent="0.3">
      <c r="B510" s="3"/>
      <c r="C510" s="3"/>
      <c r="D510" s="3"/>
      <c r="E510" s="3"/>
      <c r="F510" s="1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2:52" x14ac:dyDescent="0.3">
      <c r="B511" s="3"/>
      <c r="C511" s="3"/>
      <c r="D511" s="3"/>
      <c r="E511" s="3"/>
      <c r="F511" s="1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2:52" x14ac:dyDescent="0.3">
      <c r="B512" s="3"/>
      <c r="C512" s="3"/>
      <c r="D512" s="3"/>
      <c r="E512" s="3"/>
      <c r="F512" s="1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2:52" x14ac:dyDescent="0.3">
      <c r="B513" s="3"/>
      <c r="C513" s="3"/>
      <c r="D513" s="3"/>
      <c r="E513" s="3"/>
      <c r="F513" s="1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2:52" x14ac:dyDescent="0.3">
      <c r="B514" s="3"/>
      <c r="C514" s="3"/>
      <c r="D514" s="3"/>
      <c r="E514" s="3"/>
      <c r="F514" s="1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2:52" x14ac:dyDescent="0.3">
      <c r="B515" s="3"/>
      <c r="C515" s="3"/>
      <c r="D515" s="3"/>
      <c r="E515" s="3"/>
      <c r="F515" s="1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2:52" x14ac:dyDescent="0.3">
      <c r="B516" s="3"/>
      <c r="C516" s="3"/>
      <c r="D516" s="3"/>
      <c r="E516" s="3"/>
      <c r="F516" s="1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2:52" x14ac:dyDescent="0.3">
      <c r="B517" s="3"/>
      <c r="C517" s="3"/>
      <c r="D517" s="3"/>
      <c r="E517" s="3"/>
      <c r="F517" s="1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2:52" x14ac:dyDescent="0.3">
      <c r="B518" s="3"/>
      <c r="C518" s="3"/>
      <c r="D518" s="3"/>
      <c r="E518" s="3"/>
      <c r="F518" s="1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2:52" x14ac:dyDescent="0.3">
      <c r="B519" s="3"/>
      <c r="C519" s="3"/>
      <c r="D519" s="3"/>
      <c r="E519" s="3"/>
      <c r="F519" s="1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2:52" x14ac:dyDescent="0.3">
      <c r="B520" s="3"/>
      <c r="C520" s="3"/>
      <c r="D520" s="3"/>
      <c r="E520" s="3"/>
      <c r="F520" s="1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2:52" x14ac:dyDescent="0.3">
      <c r="B521" s="3"/>
      <c r="C521" s="3"/>
      <c r="D521" s="3"/>
      <c r="E521" s="3"/>
      <c r="F521" s="1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2:52" x14ac:dyDescent="0.3">
      <c r="B522" s="3"/>
      <c r="C522" s="3"/>
      <c r="D522" s="3"/>
      <c r="E522" s="3"/>
      <c r="F522" s="1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2:52" x14ac:dyDescent="0.3">
      <c r="B523" s="3"/>
      <c r="C523" s="3"/>
      <c r="D523" s="3"/>
      <c r="E523" s="3"/>
      <c r="F523" s="1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2:52" x14ac:dyDescent="0.3">
      <c r="B524" s="3"/>
      <c r="C524" s="3"/>
      <c r="D524" s="3"/>
      <c r="E524" s="3"/>
      <c r="F524" s="1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2:52" x14ac:dyDescent="0.3">
      <c r="B525" s="3"/>
      <c r="C525" s="3"/>
      <c r="D525" s="3"/>
      <c r="E525" s="3"/>
      <c r="F525" s="1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2:52" x14ac:dyDescent="0.3">
      <c r="B526" s="3"/>
      <c r="C526" s="3"/>
      <c r="D526" s="3"/>
      <c r="E526" s="3"/>
      <c r="F526" s="1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2:52" x14ac:dyDescent="0.3">
      <c r="B527" s="3"/>
      <c r="C527" s="3"/>
      <c r="D527" s="3"/>
      <c r="E527" s="3"/>
      <c r="F527" s="1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2:52" x14ac:dyDescent="0.3">
      <c r="B528" s="3"/>
      <c r="C528" s="3"/>
      <c r="D528" s="3"/>
      <c r="E528" s="3"/>
      <c r="F528" s="1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2:52" x14ac:dyDescent="0.3">
      <c r="B529" s="3"/>
      <c r="C529" s="3"/>
      <c r="D529" s="3"/>
      <c r="E529" s="3"/>
      <c r="F529" s="1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2:52" x14ac:dyDescent="0.3">
      <c r="B530" s="3"/>
      <c r="C530" s="3"/>
      <c r="D530" s="3"/>
      <c r="E530" s="3"/>
      <c r="F530" s="1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2:52" x14ac:dyDescent="0.3">
      <c r="B531" s="3"/>
      <c r="C531" s="3"/>
      <c r="D531" s="3"/>
      <c r="E531" s="3"/>
      <c r="F531" s="1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2:52" x14ac:dyDescent="0.3">
      <c r="B532" s="3"/>
      <c r="C532" s="3"/>
      <c r="D532" s="3"/>
      <c r="E532" s="3"/>
      <c r="F532" s="1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2:52" x14ac:dyDescent="0.3">
      <c r="B533" s="3"/>
      <c r="C533" s="3"/>
      <c r="D533" s="3"/>
      <c r="E533" s="3"/>
      <c r="F533" s="1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2:52" x14ac:dyDescent="0.3">
      <c r="B534" s="3"/>
      <c r="C534" s="3"/>
      <c r="D534" s="3"/>
      <c r="E534" s="3"/>
      <c r="F534" s="1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2:52" x14ac:dyDescent="0.3">
      <c r="B535" s="3"/>
      <c r="C535" s="3"/>
      <c r="D535" s="3"/>
      <c r="E535" s="3"/>
      <c r="F535" s="1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2:52" x14ac:dyDescent="0.3">
      <c r="B536" s="3"/>
      <c r="C536" s="3"/>
      <c r="D536" s="3"/>
      <c r="E536" s="3"/>
      <c r="F536" s="1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2:52" x14ac:dyDescent="0.3">
      <c r="B537" s="3"/>
      <c r="C537" s="3"/>
      <c r="D537" s="3"/>
      <c r="E537" s="3"/>
      <c r="F537" s="1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2:52" x14ac:dyDescent="0.3">
      <c r="B538" s="3"/>
      <c r="C538" s="3"/>
      <c r="D538" s="3"/>
      <c r="E538" s="3"/>
      <c r="F538" s="1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2:52" x14ac:dyDescent="0.3">
      <c r="B539" s="3"/>
      <c r="C539" s="3"/>
      <c r="D539" s="3"/>
      <c r="E539" s="3"/>
      <c r="F539" s="1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2:52" x14ac:dyDescent="0.3">
      <c r="B540" s="3"/>
      <c r="C540" s="3"/>
      <c r="D540" s="3"/>
      <c r="E540" s="3"/>
      <c r="F540" s="1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2:52" x14ac:dyDescent="0.3">
      <c r="B541" s="3"/>
      <c r="C541" s="3"/>
      <c r="D541" s="3"/>
      <c r="E541" s="3"/>
      <c r="F541" s="1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2:52" x14ac:dyDescent="0.3">
      <c r="B542" s="3"/>
      <c r="C542" s="3"/>
      <c r="D542" s="3"/>
      <c r="E542" s="3"/>
      <c r="F542" s="1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2:52" x14ac:dyDescent="0.3">
      <c r="B543" s="3"/>
      <c r="C543" s="3"/>
      <c r="D543" s="3"/>
      <c r="E543" s="3"/>
      <c r="F543" s="1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2:52" x14ac:dyDescent="0.3">
      <c r="B544" s="3"/>
      <c r="C544" s="3"/>
      <c r="D544" s="3"/>
      <c r="E544" s="3"/>
      <c r="F544" s="1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2:52" x14ac:dyDescent="0.3">
      <c r="B545" s="3"/>
      <c r="C545" s="3"/>
      <c r="D545" s="3"/>
      <c r="E545" s="3"/>
      <c r="F545" s="1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2:52" x14ac:dyDescent="0.3">
      <c r="B546" s="3"/>
      <c r="C546" s="3"/>
      <c r="D546" s="3"/>
      <c r="E546" s="3"/>
      <c r="F546" s="1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2:52" x14ac:dyDescent="0.3">
      <c r="B547" s="3"/>
      <c r="C547" s="3"/>
      <c r="D547" s="3"/>
      <c r="E547" s="3"/>
      <c r="F547" s="1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2:52" x14ac:dyDescent="0.3">
      <c r="B548" s="3"/>
      <c r="C548" s="3"/>
      <c r="D548" s="3"/>
      <c r="E548" s="3"/>
      <c r="F548" s="1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2:52" x14ac:dyDescent="0.3">
      <c r="B549" s="3"/>
      <c r="C549" s="3"/>
      <c r="D549" s="3"/>
      <c r="E549" s="3"/>
      <c r="F549" s="1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2:52" x14ac:dyDescent="0.3">
      <c r="B550" s="3"/>
      <c r="C550" s="3"/>
      <c r="D550" s="3"/>
      <c r="E550" s="3"/>
      <c r="F550" s="1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2:52" x14ac:dyDescent="0.3">
      <c r="B551" s="3"/>
      <c r="C551" s="3"/>
      <c r="D551" s="3"/>
      <c r="E551" s="3"/>
      <c r="F551" s="1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2:52" x14ac:dyDescent="0.3">
      <c r="B552" s="3"/>
      <c r="C552" s="3"/>
      <c r="D552" s="3"/>
      <c r="E552" s="3"/>
      <c r="F552" s="1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2:52" x14ac:dyDescent="0.3">
      <c r="B553" s="3"/>
      <c r="C553" s="3"/>
      <c r="D553" s="3"/>
      <c r="E553" s="3"/>
      <c r="F553" s="1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2:52" x14ac:dyDescent="0.3">
      <c r="B554" s="3"/>
      <c r="C554" s="3"/>
      <c r="D554" s="3"/>
      <c r="E554" s="3"/>
      <c r="F554" s="1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2:52" x14ac:dyDescent="0.3">
      <c r="B555" s="3"/>
      <c r="C555" s="3"/>
      <c r="D555" s="3"/>
      <c r="E555" s="3"/>
      <c r="F555" s="1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2:52" x14ac:dyDescent="0.3">
      <c r="B556" s="3"/>
      <c r="C556" s="3"/>
      <c r="D556" s="3"/>
      <c r="E556" s="3"/>
      <c r="F556" s="1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2:52" x14ac:dyDescent="0.3">
      <c r="B557" s="3"/>
      <c r="C557" s="3"/>
      <c r="D557" s="3"/>
      <c r="E557" s="3"/>
      <c r="F557" s="1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2:52" x14ac:dyDescent="0.3">
      <c r="B558" s="3"/>
      <c r="C558" s="3"/>
      <c r="D558" s="3"/>
      <c r="E558" s="3"/>
      <c r="F558" s="1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2:52" x14ac:dyDescent="0.3">
      <c r="B559" s="3"/>
      <c r="C559" s="3"/>
      <c r="D559" s="3"/>
      <c r="E559" s="3"/>
      <c r="F559" s="1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2:52" x14ac:dyDescent="0.3">
      <c r="B560" s="3"/>
      <c r="C560" s="3"/>
      <c r="D560" s="3"/>
      <c r="E560" s="3"/>
      <c r="F560" s="1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2:52" x14ac:dyDescent="0.3">
      <c r="B561" s="3"/>
      <c r="C561" s="3"/>
      <c r="D561" s="3"/>
      <c r="E561" s="3"/>
      <c r="F561" s="1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2:52" x14ac:dyDescent="0.3">
      <c r="B562" s="3"/>
      <c r="C562" s="3"/>
      <c r="D562" s="3"/>
      <c r="E562" s="3"/>
      <c r="F562" s="1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2:52" x14ac:dyDescent="0.3">
      <c r="B563" s="3"/>
      <c r="C563" s="3"/>
      <c r="D563" s="3"/>
      <c r="E563" s="3"/>
      <c r="F563" s="1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2:52" x14ac:dyDescent="0.3">
      <c r="B564" s="3"/>
      <c r="C564" s="3"/>
      <c r="D564" s="3"/>
      <c r="E564" s="3"/>
      <c r="F564" s="1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2:52" x14ac:dyDescent="0.3">
      <c r="B565" s="3"/>
      <c r="C565" s="3"/>
      <c r="D565" s="3"/>
      <c r="E565" s="3"/>
      <c r="F565" s="1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2:52" x14ac:dyDescent="0.3">
      <c r="B566" s="3"/>
      <c r="C566" s="3"/>
      <c r="D566" s="3"/>
      <c r="E566" s="3"/>
      <c r="F566" s="1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2:52" x14ac:dyDescent="0.3">
      <c r="B567" s="3"/>
      <c r="C567" s="3"/>
      <c r="D567" s="3"/>
      <c r="E567" s="3"/>
      <c r="F567" s="1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2:52" x14ac:dyDescent="0.3">
      <c r="B568" s="3"/>
      <c r="C568" s="3"/>
      <c r="D568" s="3"/>
      <c r="E568" s="3"/>
      <c r="F568" s="1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2:52" x14ac:dyDescent="0.3">
      <c r="B569" s="3"/>
      <c r="C569" s="3"/>
      <c r="D569" s="3"/>
      <c r="E569" s="3"/>
      <c r="F569" s="1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2:52" x14ac:dyDescent="0.3">
      <c r="B570" s="3"/>
      <c r="C570" s="3"/>
      <c r="D570" s="3"/>
      <c r="E570" s="3"/>
      <c r="F570" s="1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2:52" x14ac:dyDescent="0.3">
      <c r="B571" s="3"/>
      <c r="C571" s="3"/>
      <c r="D571" s="3"/>
      <c r="E571" s="3"/>
      <c r="F571" s="1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2:52" x14ac:dyDescent="0.3">
      <c r="B572" s="3"/>
      <c r="C572" s="3"/>
      <c r="D572" s="3"/>
      <c r="E572" s="3"/>
      <c r="F572" s="1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2:52" x14ac:dyDescent="0.3">
      <c r="B573" s="3"/>
      <c r="C573" s="3"/>
      <c r="D573" s="3"/>
      <c r="E573" s="3"/>
      <c r="F573" s="1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2:52" x14ac:dyDescent="0.3">
      <c r="B574" s="3"/>
      <c r="C574" s="3"/>
      <c r="D574" s="3"/>
      <c r="E574" s="3"/>
      <c r="F574" s="1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2:52" x14ac:dyDescent="0.3">
      <c r="B575" s="3"/>
      <c r="C575" s="3"/>
      <c r="D575" s="3"/>
      <c r="E575" s="3"/>
      <c r="F575" s="1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2:52" x14ac:dyDescent="0.3">
      <c r="B576" s="3"/>
      <c r="C576" s="3"/>
      <c r="D576" s="3"/>
      <c r="E576" s="3"/>
      <c r="F576" s="1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2:52" x14ac:dyDescent="0.3">
      <c r="B577" s="3"/>
      <c r="C577" s="3"/>
      <c r="D577" s="3"/>
      <c r="E577" s="3"/>
      <c r="F577" s="1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2:52" x14ac:dyDescent="0.3">
      <c r="B578" s="3"/>
      <c r="C578" s="3"/>
      <c r="D578" s="3"/>
      <c r="E578" s="3"/>
      <c r="F578" s="1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2:52" x14ac:dyDescent="0.3">
      <c r="B579" s="3"/>
      <c r="C579" s="3"/>
      <c r="D579" s="3"/>
      <c r="E579" s="3"/>
      <c r="F579" s="1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2:52" x14ac:dyDescent="0.3">
      <c r="B580" s="3"/>
      <c r="C580" s="3"/>
      <c r="D580" s="3"/>
      <c r="E580" s="3"/>
      <c r="F580" s="1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2:52" x14ac:dyDescent="0.3">
      <c r="B581" s="3"/>
      <c r="C581" s="3"/>
      <c r="D581" s="3"/>
      <c r="E581" s="3"/>
      <c r="F581" s="1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2:52" x14ac:dyDescent="0.3">
      <c r="B582" s="3"/>
      <c r="C582" s="3"/>
      <c r="D582" s="3"/>
      <c r="E582" s="3"/>
      <c r="F582" s="1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2:52" x14ac:dyDescent="0.3">
      <c r="B583" s="3"/>
      <c r="C583" s="3"/>
      <c r="D583" s="3"/>
      <c r="E583" s="3"/>
      <c r="F583" s="1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2:52" x14ac:dyDescent="0.3">
      <c r="B584" s="3"/>
      <c r="C584" s="3"/>
      <c r="D584" s="3"/>
      <c r="E584" s="3"/>
      <c r="F584" s="1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2:52" x14ac:dyDescent="0.3">
      <c r="B585" s="3"/>
      <c r="C585" s="3"/>
      <c r="D585" s="3"/>
      <c r="E585" s="3"/>
      <c r="F585" s="1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2:52" x14ac:dyDescent="0.3">
      <c r="B586" s="3"/>
      <c r="C586" s="3"/>
      <c r="D586" s="3"/>
      <c r="E586" s="3"/>
      <c r="F586" s="1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2:52" x14ac:dyDescent="0.3">
      <c r="B587" s="3"/>
      <c r="C587" s="3"/>
      <c r="D587" s="3"/>
      <c r="E587" s="3"/>
      <c r="F587" s="1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2:52" x14ac:dyDescent="0.3">
      <c r="B588" s="3"/>
      <c r="C588" s="3"/>
      <c r="D588" s="3"/>
      <c r="E588" s="3"/>
      <c r="F588" s="1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2:52" x14ac:dyDescent="0.3">
      <c r="B589" s="3"/>
      <c r="C589" s="3"/>
      <c r="D589" s="3"/>
      <c r="E589" s="3"/>
      <c r="F589" s="1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2:52" x14ac:dyDescent="0.3">
      <c r="B590" s="3"/>
      <c r="C590" s="3"/>
      <c r="D590" s="3"/>
      <c r="E590" s="3"/>
      <c r="F590" s="1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2:52" x14ac:dyDescent="0.3">
      <c r="B591" s="3"/>
      <c r="C591" s="3"/>
      <c r="D591" s="3"/>
      <c r="E591" s="3"/>
      <c r="F591" s="1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2:52" x14ac:dyDescent="0.3">
      <c r="B592" s="3"/>
      <c r="C592" s="3"/>
      <c r="D592" s="3"/>
      <c r="E592" s="3"/>
      <c r="F592" s="1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2:52" x14ac:dyDescent="0.3">
      <c r="B593" s="3"/>
      <c r="C593" s="3"/>
      <c r="D593" s="3"/>
      <c r="E593" s="3"/>
      <c r="F593" s="1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2:52" x14ac:dyDescent="0.3">
      <c r="B594" s="3"/>
      <c r="C594" s="3"/>
      <c r="D594" s="3"/>
      <c r="E594" s="3"/>
      <c r="F594" s="1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2:52" x14ac:dyDescent="0.3">
      <c r="B595" s="3"/>
      <c r="C595" s="3"/>
      <c r="D595" s="3"/>
      <c r="E595" s="3"/>
      <c r="F595" s="1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2:52" x14ac:dyDescent="0.3">
      <c r="B596" s="3"/>
      <c r="C596" s="3"/>
      <c r="D596" s="3"/>
      <c r="E596" s="3"/>
      <c r="F596" s="1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2:52" x14ac:dyDescent="0.3">
      <c r="B597" s="3"/>
      <c r="C597" s="3"/>
      <c r="D597" s="3"/>
      <c r="E597" s="3"/>
      <c r="F597" s="1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2:52" x14ac:dyDescent="0.3">
      <c r="B598" s="3"/>
      <c r="C598" s="3"/>
      <c r="D598" s="3"/>
      <c r="E598" s="3"/>
      <c r="F598" s="1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2:52" x14ac:dyDescent="0.3">
      <c r="B599" s="3"/>
      <c r="C599" s="3"/>
      <c r="D599" s="3"/>
      <c r="E599" s="3"/>
      <c r="F599" s="1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2:52" x14ac:dyDescent="0.3">
      <c r="B600" s="3"/>
      <c r="C600" s="3"/>
      <c r="D600" s="3"/>
      <c r="E600" s="3"/>
      <c r="F600" s="1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2:52" x14ac:dyDescent="0.3">
      <c r="B601" s="3"/>
      <c r="C601" s="3"/>
      <c r="D601" s="3"/>
      <c r="E601" s="3"/>
      <c r="F601" s="1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2:52" x14ac:dyDescent="0.3">
      <c r="B602" s="3"/>
      <c r="C602" s="3"/>
      <c r="D602" s="3"/>
      <c r="E602" s="3"/>
      <c r="F602" s="1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2:52" x14ac:dyDescent="0.3">
      <c r="B603" s="3"/>
      <c r="C603" s="3"/>
      <c r="D603" s="3"/>
      <c r="E603" s="3"/>
      <c r="F603" s="1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2:52" x14ac:dyDescent="0.3">
      <c r="B604" s="3"/>
      <c r="C604" s="3"/>
      <c r="D604" s="3"/>
      <c r="E604" s="3"/>
      <c r="F604" s="1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2:52" x14ac:dyDescent="0.3">
      <c r="B605" s="3"/>
      <c r="C605" s="3"/>
      <c r="D605" s="3"/>
      <c r="E605" s="3"/>
      <c r="F605" s="1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2:52" x14ac:dyDescent="0.3">
      <c r="B606" s="3"/>
      <c r="C606" s="3"/>
      <c r="D606" s="3"/>
      <c r="E606" s="3"/>
      <c r="F606" s="1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2:52" x14ac:dyDescent="0.3">
      <c r="B607" s="3"/>
      <c r="C607" s="3"/>
      <c r="D607" s="3"/>
      <c r="E607" s="3"/>
      <c r="F607" s="1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2:52" x14ac:dyDescent="0.3">
      <c r="B608" s="3"/>
      <c r="C608" s="3"/>
      <c r="D608" s="3"/>
      <c r="E608" s="3"/>
      <c r="F608" s="1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2:52" x14ac:dyDescent="0.3">
      <c r="B609" s="3"/>
      <c r="C609" s="3"/>
      <c r="D609" s="3"/>
      <c r="E609" s="3"/>
      <c r="F609" s="1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2:52" x14ac:dyDescent="0.3">
      <c r="B610" s="3"/>
      <c r="C610" s="3"/>
      <c r="D610" s="3"/>
      <c r="E610" s="3"/>
      <c r="F610" s="1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2:52" x14ac:dyDescent="0.3">
      <c r="B611" s="3"/>
      <c r="C611" s="3"/>
      <c r="D611" s="3"/>
      <c r="E611" s="3"/>
      <c r="F611" s="1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2:52" x14ac:dyDescent="0.3">
      <c r="B612" s="3"/>
      <c r="C612" s="3"/>
      <c r="D612" s="3"/>
      <c r="E612" s="3"/>
      <c r="F612" s="1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2:52" x14ac:dyDescent="0.3">
      <c r="B613" s="3"/>
      <c r="C613" s="3"/>
      <c r="D613" s="3"/>
      <c r="E613" s="3"/>
      <c r="F613" s="1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2:52" x14ac:dyDescent="0.3">
      <c r="B614" s="3"/>
      <c r="C614" s="3"/>
      <c r="D614" s="3"/>
      <c r="E614" s="3"/>
      <c r="F614" s="1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2:52" x14ac:dyDescent="0.3">
      <c r="B615" s="3"/>
      <c r="C615" s="3"/>
      <c r="D615" s="3"/>
      <c r="E615" s="3"/>
      <c r="F615" s="1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2:52" x14ac:dyDescent="0.3">
      <c r="B616" s="3"/>
      <c r="C616" s="3"/>
      <c r="D616" s="3"/>
      <c r="E616" s="3"/>
      <c r="F616" s="1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2:52" x14ac:dyDescent="0.3">
      <c r="B617" s="3"/>
      <c r="C617" s="3"/>
      <c r="D617" s="3"/>
      <c r="E617" s="3"/>
      <c r="F617" s="1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2:52" x14ac:dyDescent="0.3">
      <c r="B618" s="3"/>
      <c r="C618" s="3"/>
      <c r="D618" s="3"/>
      <c r="E618" s="3"/>
      <c r="F618" s="1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2:52" x14ac:dyDescent="0.3">
      <c r="B619" s="3"/>
      <c r="C619" s="3"/>
      <c r="D619" s="3"/>
      <c r="E619" s="3"/>
      <c r="F619" s="1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2:52" x14ac:dyDescent="0.3">
      <c r="B620" s="3"/>
      <c r="C620" s="3"/>
      <c r="D620" s="3"/>
      <c r="E620" s="3"/>
      <c r="F620" s="1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2:52" x14ac:dyDescent="0.3">
      <c r="B621" s="3"/>
      <c r="C621" s="3"/>
      <c r="D621" s="3"/>
      <c r="E621" s="3"/>
      <c r="F621" s="1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2:52" x14ac:dyDescent="0.3">
      <c r="B622" s="3"/>
      <c r="C622" s="3"/>
      <c r="D622" s="3"/>
      <c r="E622" s="3"/>
      <c r="F622" s="1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2:52" x14ac:dyDescent="0.3">
      <c r="B623" s="3"/>
      <c r="C623" s="3"/>
      <c r="D623" s="3"/>
      <c r="E623" s="3"/>
      <c r="F623" s="1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2:52" x14ac:dyDescent="0.3">
      <c r="B624" s="3"/>
      <c r="C624" s="3"/>
      <c r="D624" s="3"/>
      <c r="E624" s="3"/>
      <c r="F624" s="1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2:52" x14ac:dyDescent="0.3">
      <c r="B625" s="3"/>
      <c r="C625" s="3"/>
      <c r="D625" s="3"/>
      <c r="E625" s="3"/>
      <c r="F625" s="1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2:52" x14ac:dyDescent="0.3">
      <c r="B626" s="3"/>
      <c r="C626" s="3"/>
      <c r="D626" s="3"/>
      <c r="E626" s="3"/>
      <c r="F626" s="1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2:52" x14ac:dyDescent="0.3">
      <c r="B627" s="3"/>
      <c r="C627" s="3"/>
      <c r="D627" s="3"/>
      <c r="E627" s="3"/>
      <c r="F627" s="1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2:52" x14ac:dyDescent="0.3">
      <c r="B628" s="3"/>
      <c r="C628" s="3"/>
      <c r="D628" s="3"/>
      <c r="E628" s="3"/>
      <c r="F628" s="1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2:52" x14ac:dyDescent="0.3">
      <c r="B629" s="3"/>
      <c r="C629" s="3"/>
      <c r="D629" s="3"/>
      <c r="E629" s="3"/>
      <c r="F629" s="1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2:52" x14ac:dyDescent="0.3">
      <c r="B630" s="3"/>
      <c r="C630" s="3"/>
      <c r="D630" s="3"/>
      <c r="E630" s="3"/>
      <c r="F630" s="1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2:52" x14ac:dyDescent="0.3">
      <c r="B631" s="3"/>
      <c r="C631" s="3"/>
      <c r="D631" s="3"/>
      <c r="E631" s="3"/>
      <c r="F631" s="1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2:52" x14ac:dyDescent="0.3">
      <c r="B632" s="3"/>
      <c r="C632" s="3"/>
      <c r="D632" s="3"/>
      <c r="E632" s="3"/>
      <c r="F632" s="1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2:52" x14ac:dyDescent="0.3">
      <c r="B633" s="3"/>
      <c r="C633" s="3"/>
      <c r="D633" s="3"/>
      <c r="E633" s="3"/>
      <c r="F633" s="1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2:52" x14ac:dyDescent="0.3">
      <c r="B634" s="3"/>
      <c r="C634" s="3"/>
      <c r="D634" s="3"/>
      <c r="E634" s="3"/>
      <c r="F634" s="1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2:52" x14ac:dyDescent="0.3">
      <c r="B635" s="3"/>
      <c r="C635" s="3"/>
      <c r="D635" s="3"/>
      <c r="E635" s="3"/>
      <c r="F635" s="1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2:52" x14ac:dyDescent="0.3">
      <c r="B636" s="3"/>
      <c r="C636" s="3"/>
      <c r="D636" s="3"/>
      <c r="E636" s="3"/>
      <c r="F636" s="1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2:52" x14ac:dyDescent="0.3">
      <c r="B637" s="3"/>
      <c r="C637" s="3"/>
      <c r="D637" s="3"/>
      <c r="E637" s="3"/>
      <c r="F637" s="1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2:52" x14ac:dyDescent="0.3">
      <c r="B638" s="3"/>
      <c r="C638" s="3"/>
      <c r="D638" s="3"/>
      <c r="E638" s="3"/>
      <c r="F638" s="1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2:52" x14ac:dyDescent="0.3">
      <c r="B639" s="3"/>
      <c r="C639" s="3"/>
      <c r="D639" s="3"/>
      <c r="E639" s="3"/>
      <c r="F639" s="1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2:52" x14ac:dyDescent="0.3">
      <c r="B640" s="3"/>
      <c r="C640" s="3"/>
      <c r="D640" s="3"/>
      <c r="E640" s="3"/>
      <c r="F640" s="1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2:52" x14ac:dyDescent="0.3">
      <c r="B641" s="3"/>
      <c r="C641" s="3"/>
      <c r="D641" s="3"/>
      <c r="E641" s="3"/>
      <c r="F641" s="1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2:52" x14ac:dyDescent="0.3">
      <c r="B642" s="3"/>
      <c r="C642" s="3"/>
      <c r="D642" s="3"/>
      <c r="E642" s="3"/>
      <c r="F642" s="1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2:52" x14ac:dyDescent="0.3">
      <c r="B643" s="3"/>
      <c r="C643" s="3"/>
      <c r="D643" s="3"/>
      <c r="E643" s="3"/>
      <c r="F643" s="1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2:52" x14ac:dyDescent="0.3">
      <c r="B644" s="3"/>
      <c r="C644" s="3"/>
      <c r="D644" s="3"/>
      <c r="E644" s="3"/>
      <c r="F644" s="1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2:52" x14ac:dyDescent="0.3">
      <c r="B645" s="3"/>
      <c r="C645" s="3"/>
      <c r="D645" s="3"/>
      <c r="E645" s="3"/>
      <c r="F645" s="1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2:52" x14ac:dyDescent="0.3">
      <c r="B646" s="3"/>
      <c r="C646" s="3"/>
      <c r="D646" s="3"/>
      <c r="E646" s="3"/>
      <c r="F646" s="1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2:52" x14ac:dyDescent="0.3">
      <c r="B647" s="3"/>
      <c r="C647" s="3"/>
      <c r="D647" s="3"/>
      <c r="E647" s="3"/>
      <c r="F647" s="1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2:52" x14ac:dyDescent="0.3">
      <c r="B648" s="3"/>
      <c r="C648" s="3"/>
      <c r="D648" s="3"/>
      <c r="E648" s="3"/>
      <c r="F648" s="1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2:52" x14ac:dyDescent="0.3">
      <c r="B649" s="3"/>
      <c r="C649" s="3"/>
      <c r="D649" s="3"/>
      <c r="E649" s="3"/>
      <c r="F649" s="1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2:52" x14ac:dyDescent="0.3">
      <c r="B650" s="3"/>
      <c r="C650" s="3"/>
      <c r="D650" s="3"/>
      <c r="E650" s="3"/>
      <c r="F650" s="1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2:52" x14ac:dyDescent="0.3">
      <c r="B651" s="3"/>
      <c r="C651" s="3"/>
      <c r="D651" s="3"/>
      <c r="E651" s="3"/>
      <c r="F651" s="1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2:52" x14ac:dyDescent="0.3">
      <c r="B652" s="3"/>
      <c r="C652" s="3"/>
      <c r="D652" s="3"/>
      <c r="E652" s="3"/>
      <c r="F652" s="1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2:52" x14ac:dyDescent="0.3">
      <c r="B653" s="3"/>
      <c r="C653" s="3"/>
      <c r="D653" s="3"/>
      <c r="E653" s="3"/>
      <c r="F653" s="1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2:52" x14ac:dyDescent="0.3">
      <c r="B654" s="3"/>
      <c r="C654" s="3"/>
      <c r="D654" s="3"/>
      <c r="E654" s="3"/>
      <c r="F654" s="1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2:52" x14ac:dyDescent="0.3">
      <c r="B655" s="3"/>
      <c r="C655" s="3"/>
      <c r="D655" s="3"/>
      <c r="E655" s="3"/>
      <c r="F655" s="1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</sheetData>
  <mergeCells count="292"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H24:AH25"/>
    <mergeCell ref="AI24:AI25"/>
    <mergeCell ref="AJ24:AJ25"/>
    <mergeCell ref="AK24:AK25"/>
    <mergeCell ref="D26:D27"/>
    <mergeCell ref="E26:E27"/>
    <mergeCell ref="F26:F27"/>
    <mergeCell ref="G26:G27"/>
    <mergeCell ref="H26:H27"/>
    <mergeCell ref="I26:I27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P24:P25"/>
    <mergeCell ref="Q24:Q25"/>
    <mergeCell ref="R24:R25"/>
    <mergeCell ref="S24:S25"/>
    <mergeCell ref="T24:T25"/>
    <mergeCell ref="U24:U25"/>
    <mergeCell ref="Y22:Y23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Y20:Y21"/>
    <mergeCell ref="P22:P23"/>
    <mergeCell ref="Q22:Q23"/>
    <mergeCell ref="R22:R23"/>
    <mergeCell ref="S22:S23"/>
    <mergeCell ref="T22:T23"/>
    <mergeCell ref="U22:U23"/>
    <mergeCell ref="V22:V23"/>
    <mergeCell ref="W22:W23"/>
    <mergeCell ref="X22:X23"/>
    <mergeCell ref="S20:S21"/>
    <mergeCell ref="T20:T21"/>
    <mergeCell ref="U20:U21"/>
    <mergeCell ref="V20:V21"/>
    <mergeCell ref="W20:W21"/>
    <mergeCell ref="X20:X21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:N1"/>
    <mergeCell ref="A2:N2"/>
    <mergeCell ref="B3:E3"/>
    <mergeCell ref="F3:K3"/>
    <mergeCell ref="B4:M5"/>
    <mergeCell ref="B6:M6"/>
    <mergeCell ref="P8:P9"/>
    <mergeCell ref="Q8:Q9"/>
    <mergeCell ref="R8:R9"/>
  </mergeCells>
  <conditionalFormatting sqref="G8:G9">
    <cfRule type="expression" dxfId="314" priority="22" stopIfTrue="1">
      <formula>F8="P"</formula>
    </cfRule>
    <cfRule type="expression" dxfId="313" priority="23" stopIfTrue="1">
      <formula>F8="E"</formula>
    </cfRule>
    <cfRule type="expression" dxfId="312" priority="24" stopIfTrue="1">
      <formula>F8="G"</formula>
    </cfRule>
  </conditionalFormatting>
  <conditionalFormatting sqref="G11:G12">
    <cfRule type="expression" dxfId="311" priority="8" stopIfTrue="1">
      <formula>F11="E"</formula>
    </cfRule>
    <cfRule type="expression" dxfId="310" priority="7" stopIfTrue="1">
      <formula>F11="P"</formula>
    </cfRule>
    <cfRule type="expression" dxfId="309" priority="9" stopIfTrue="1">
      <formula>F11="G"</formula>
    </cfRule>
  </conditionalFormatting>
  <conditionalFormatting sqref="G14:G15">
    <cfRule type="expression" dxfId="308" priority="4" stopIfTrue="1">
      <formula>F14="P"</formula>
    </cfRule>
    <cfRule type="expression" dxfId="307" priority="5" stopIfTrue="1">
      <formula>F14="E"</formula>
    </cfRule>
    <cfRule type="expression" dxfId="306" priority="6" stopIfTrue="1">
      <formula>F14="G"</formula>
    </cfRule>
  </conditionalFormatting>
  <conditionalFormatting sqref="G17:G18">
    <cfRule type="expression" dxfId="305" priority="2" stopIfTrue="1">
      <formula>F17="E"</formula>
    </cfRule>
    <cfRule type="expression" dxfId="304" priority="3" stopIfTrue="1">
      <formula>F17="G"</formula>
    </cfRule>
    <cfRule type="expression" dxfId="303" priority="1" stopIfTrue="1">
      <formula>F17="P"</formula>
    </cfRule>
  </conditionalFormatting>
  <conditionalFormatting sqref="G20:G21">
    <cfRule type="expression" dxfId="302" priority="59" stopIfTrue="1">
      <formula>F20="E"</formula>
    </cfRule>
    <cfRule type="expression" dxfId="301" priority="58" stopIfTrue="1">
      <formula>F20="P"</formula>
    </cfRule>
    <cfRule type="expression" dxfId="300" priority="60" stopIfTrue="1">
      <formula>F20="G"</formula>
    </cfRule>
  </conditionalFormatting>
  <conditionalFormatting sqref="G23:G24">
    <cfRule type="expression" dxfId="299" priority="38" stopIfTrue="1">
      <formula>F23="E"</formula>
    </cfRule>
    <cfRule type="expression" dxfId="298" priority="37" stopIfTrue="1">
      <formula>F23="P"</formula>
    </cfRule>
    <cfRule type="expression" dxfId="297" priority="39" stopIfTrue="1">
      <formula>F23="G"</formula>
    </cfRule>
  </conditionalFormatting>
  <conditionalFormatting sqref="G26:G27">
    <cfRule type="expression" dxfId="296" priority="34" stopIfTrue="1">
      <formula>F26="P"</formula>
    </cfRule>
    <cfRule type="expression" dxfId="295" priority="35" stopIfTrue="1">
      <formula>F26="E"</formula>
    </cfRule>
    <cfRule type="expression" dxfId="294" priority="36" stopIfTrue="1">
      <formula>F26="G"</formula>
    </cfRule>
  </conditionalFormatting>
  <conditionalFormatting sqref="G29:G30">
    <cfRule type="expression" dxfId="293" priority="32" stopIfTrue="1">
      <formula>F29="E"</formula>
    </cfRule>
    <cfRule type="expression" dxfId="292" priority="31" stopIfTrue="1">
      <formula>F29="P"</formula>
    </cfRule>
    <cfRule type="expression" dxfId="291" priority="33" stopIfTrue="1">
      <formula>F29="G"</formula>
    </cfRule>
  </conditionalFormatting>
  <conditionalFormatting sqref="G32:G33">
    <cfRule type="expression" dxfId="290" priority="30" stopIfTrue="1">
      <formula>F32="G"</formula>
    </cfRule>
    <cfRule type="expression" dxfId="289" priority="29" stopIfTrue="1">
      <formula>F32="E"</formula>
    </cfRule>
    <cfRule type="expression" dxfId="288" priority="28" stopIfTrue="1">
      <formula>F32="P"</formula>
    </cfRule>
  </conditionalFormatting>
  <conditionalFormatting sqref="G35:G36">
    <cfRule type="expression" dxfId="287" priority="25" stopIfTrue="1">
      <formula>F35="P"</formula>
    </cfRule>
    <cfRule type="expression" dxfId="286" priority="26" stopIfTrue="1">
      <formula>F35="E"</formula>
    </cfRule>
    <cfRule type="expression" dxfId="285" priority="27" stopIfTrue="1">
      <formula>F35="G"</formula>
    </cfRule>
  </conditionalFormatting>
  <conditionalFormatting sqref="I8:I9">
    <cfRule type="expression" dxfId="284" priority="10" stopIfTrue="1">
      <formula>J8="P"</formula>
    </cfRule>
    <cfRule type="expression" dxfId="283" priority="11" stopIfTrue="1">
      <formula>J8="E"</formula>
    </cfRule>
    <cfRule type="expression" dxfId="282" priority="12" stopIfTrue="1">
      <formula>J8="G"</formula>
    </cfRule>
  </conditionalFormatting>
  <conditionalFormatting sqref="I11:I12">
    <cfRule type="expression" dxfId="281" priority="13" stopIfTrue="1">
      <formula>J11="P"</formula>
    </cfRule>
    <cfRule type="expression" dxfId="280" priority="14" stopIfTrue="1">
      <formula>J11="E"</formula>
    </cfRule>
    <cfRule type="expression" dxfId="279" priority="15" stopIfTrue="1">
      <formula>J11="G"</formula>
    </cfRule>
  </conditionalFormatting>
  <conditionalFormatting sqref="I14:I15">
    <cfRule type="expression" dxfId="278" priority="16" stopIfTrue="1">
      <formula>J14="P"</formula>
    </cfRule>
    <cfRule type="expression" dxfId="277" priority="17" stopIfTrue="1">
      <formula>J14="E"</formula>
    </cfRule>
    <cfRule type="expression" dxfId="276" priority="18" stopIfTrue="1">
      <formula>J14="G"</formula>
    </cfRule>
  </conditionalFormatting>
  <conditionalFormatting sqref="I17:I18">
    <cfRule type="expression" dxfId="275" priority="19" stopIfTrue="1">
      <formula>J17="P"</formula>
    </cfRule>
    <cfRule type="expression" dxfId="274" priority="20" stopIfTrue="1">
      <formula>J17="E"</formula>
    </cfRule>
    <cfRule type="expression" dxfId="273" priority="21" stopIfTrue="1">
      <formula>J17="G"</formula>
    </cfRule>
  </conditionalFormatting>
  <conditionalFormatting sqref="I20:I21">
    <cfRule type="expression" dxfId="272" priority="45" stopIfTrue="1">
      <formula>J20="G"</formula>
    </cfRule>
    <cfRule type="expression" dxfId="271" priority="43" stopIfTrue="1">
      <formula>J20="P"</formula>
    </cfRule>
    <cfRule type="expression" dxfId="270" priority="44" stopIfTrue="1">
      <formula>J20="E"</formula>
    </cfRule>
  </conditionalFormatting>
  <conditionalFormatting sqref="I23:I24">
    <cfRule type="expression" dxfId="269" priority="47" stopIfTrue="1">
      <formula>J23="E"</formula>
    </cfRule>
    <cfRule type="expression" dxfId="268" priority="48" stopIfTrue="1">
      <formula>J23="G"</formula>
    </cfRule>
    <cfRule type="expression" dxfId="267" priority="46" stopIfTrue="1">
      <formula>J23="P"</formula>
    </cfRule>
  </conditionalFormatting>
  <conditionalFormatting sqref="I26:I27">
    <cfRule type="expression" dxfId="266" priority="49" stopIfTrue="1">
      <formula>J26="P"</formula>
    </cfRule>
    <cfRule type="expression" dxfId="265" priority="50" stopIfTrue="1">
      <formula>J26="E"</formula>
    </cfRule>
    <cfRule type="expression" dxfId="264" priority="51" stopIfTrue="1">
      <formula>J26="G"</formula>
    </cfRule>
  </conditionalFormatting>
  <conditionalFormatting sqref="I29:I30">
    <cfRule type="expression" dxfId="263" priority="52" stopIfTrue="1">
      <formula>J29="P"</formula>
    </cfRule>
    <cfRule type="expression" dxfId="262" priority="54" stopIfTrue="1">
      <formula>J29="G"</formula>
    </cfRule>
    <cfRule type="expression" dxfId="261" priority="53" stopIfTrue="1">
      <formula>J29="E"</formula>
    </cfRule>
  </conditionalFormatting>
  <conditionalFormatting sqref="I32:I33">
    <cfRule type="expression" dxfId="260" priority="56" stopIfTrue="1">
      <formula>J32="E"</formula>
    </cfRule>
    <cfRule type="expression" dxfId="259" priority="57" stopIfTrue="1">
      <formula>J32="G"</formula>
    </cfRule>
    <cfRule type="expression" dxfId="258" priority="55" stopIfTrue="1">
      <formula>J32="P"</formula>
    </cfRule>
  </conditionalFormatting>
  <conditionalFormatting sqref="I35:I36">
    <cfRule type="expression" dxfId="257" priority="41" stopIfTrue="1">
      <formula>J35="E"</formula>
    </cfRule>
    <cfRule type="expression" dxfId="256" priority="42" stopIfTrue="1">
      <formula>J35="G"</formula>
    </cfRule>
    <cfRule type="expression" dxfId="255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7AFA-15A0-4FA2-8373-B99774687E9F}">
  <sheetPr>
    <tabColor rgb="FFFFC000"/>
    <pageSetUpPr fitToPage="1"/>
  </sheetPr>
  <dimension ref="A1:AI59"/>
  <sheetViews>
    <sheetView topLeftCell="A26" zoomScale="55" zoomScaleNormal="55" workbookViewId="0">
      <selection activeCell="D29" sqref="D29:G33"/>
    </sheetView>
  </sheetViews>
  <sheetFormatPr baseColWidth="10" defaultColWidth="11.44140625" defaultRowHeight="21" x14ac:dyDescent="0.4"/>
  <cols>
    <col min="1" max="1" width="13.109375" style="143" customWidth="1"/>
    <col min="2" max="2" width="41.77734375" style="3" customWidth="1"/>
    <col min="3" max="3" width="23.77734375" style="3" customWidth="1"/>
    <col min="4" max="4" width="48.109375" style="3" customWidth="1"/>
    <col min="5" max="6" width="8.5546875" style="3" customWidth="1"/>
    <col min="7" max="7" width="48.109375" style="3" customWidth="1"/>
    <col min="8" max="8" width="29.109375" style="3" customWidth="1"/>
    <col min="9" max="9" width="23.21875" style="3" customWidth="1"/>
    <col min="10" max="10" width="0.6640625" style="3" customWidth="1"/>
    <col min="11" max="11" width="8.33203125" style="3" customWidth="1"/>
    <col min="12" max="12" width="43.88671875" style="3" customWidth="1"/>
    <col min="13" max="21" width="8.21875" style="3" customWidth="1"/>
    <col min="22" max="22" width="3.5546875" style="3" customWidth="1"/>
    <col min="23" max="26" width="11.44140625" style="3"/>
    <col min="27" max="27" width="13.109375" style="3" bestFit="1" customWidth="1"/>
    <col min="28" max="28" width="11.44140625" style="3"/>
    <col min="29" max="29" width="20.5546875" style="3" bestFit="1" customWidth="1"/>
    <col min="30" max="33" width="12" style="3" bestFit="1" customWidth="1"/>
    <col min="34" max="16384" width="11.44140625" style="3"/>
  </cols>
  <sheetData>
    <row r="1" spans="1:22" ht="61.8" customHeight="1" x14ac:dyDescent="1">
      <c r="A1" s="326" t="str">
        <f>+'GRUPOS PRE JUVENIL'!D1</f>
        <v>XVIII Torneo Nacional de Fútbol Infantil</v>
      </c>
      <c r="B1" s="326"/>
      <c r="C1" s="326"/>
      <c r="D1" s="326"/>
      <c r="E1" s="326"/>
      <c r="F1" s="326"/>
      <c r="G1" s="326"/>
      <c r="H1" s="326"/>
      <c r="I1" s="326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</row>
    <row r="2" spans="1:22" ht="39.6" customHeight="1" x14ac:dyDescent="0.75">
      <c r="A2" s="327" t="str">
        <f>+'GRUPOS PRE JUVENIL'!D2</f>
        <v>“COPA SOCCER MELGAR"</v>
      </c>
      <c r="B2" s="327"/>
      <c r="C2" s="327"/>
      <c r="D2" s="327"/>
      <c r="E2" s="327"/>
      <c r="F2" s="327"/>
      <c r="G2" s="327"/>
      <c r="H2" s="327"/>
      <c r="I2" s="327"/>
      <c r="J2" s="327"/>
      <c r="K2" s="193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</row>
    <row r="3" spans="1:22" ht="39.6" customHeight="1" x14ac:dyDescent="0.55000000000000004">
      <c r="A3" s="328" t="str">
        <f>+'GRUPOS PRE JUVENIL'!D3</f>
        <v>NACIDOS 2016 2017</v>
      </c>
      <c r="B3" s="328"/>
      <c r="C3" s="328"/>
      <c r="D3" s="328"/>
      <c r="E3" s="328"/>
      <c r="F3" s="328"/>
      <c r="G3" s="328"/>
      <c r="H3" s="328"/>
      <c r="I3" s="328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</row>
    <row r="4" spans="1:22" ht="27.6" x14ac:dyDescent="0.45">
      <c r="A4" s="329" t="str">
        <f>+'GRUPOS PRE JUVENIL'!D4</f>
        <v>NOV 30 1 Y 2 DICIEMBRE 2024</v>
      </c>
      <c r="B4" s="329"/>
      <c r="C4" s="329"/>
      <c r="D4" s="329"/>
      <c r="E4" s="329"/>
      <c r="F4" s="329"/>
      <c r="G4" s="329"/>
      <c r="H4" s="329"/>
      <c r="I4" s="329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</row>
    <row r="5" spans="1:22" ht="25.8" x14ac:dyDescent="0.5">
      <c r="A5" s="330" t="s">
        <v>53</v>
      </c>
      <c r="B5" s="330"/>
      <c r="C5" s="330"/>
      <c r="D5" s="330"/>
      <c r="E5" s="330"/>
      <c r="F5" s="330"/>
      <c r="G5" s="330"/>
      <c r="H5" s="330"/>
      <c r="I5" s="330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</row>
    <row r="6" spans="1:22" s="200" customFormat="1" ht="72.599999999999994" customHeight="1" x14ac:dyDescent="0.55000000000000004">
      <c r="A6" s="199"/>
      <c r="B6" s="331" t="s">
        <v>145</v>
      </c>
      <c r="C6" s="331"/>
      <c r="D6" s="331"/>
      <c r="E6" s="331"/>
      <c r="F6" s="331"/>
      <c r="G6" s="331"/>
      <c r="H6" s="331"/>
      <c r="I6" s="331"/>
      <c r="L6" s="201" t="str">
        <f>+'GRUPO A'!P8</f>
        <v>GRUPO A</v>
      </c>
      <c r="M6" s="202" t="str">
        <f>+'GRUPO A'!Q8</f>
        <v>Pts.</v>
      </c>
      <c r="N6" s="202" t="str">
        <f>+'GRUPO A'!R8</f>
        <v>PJ</v>
      </c>
      <c r="O6" s="202" t="str">
        <f>+'GRUPO A'!S8</f>
        <v>Gan.</v>
      </c>
      <c r="P6" s="202" t="str">
        <f>+'GRUPO A'!T8</f>
        <v>Emp.</v>
      </c>
      <c r="Q6" s="202" t="str">
        <f>+'GRUPO A'!U8</f>
        <v>Per.</v>
      </c>
      <c r="R6" s="202" t="str">
        <f>+'GRUPO A'!V8</f>
        <v>GF</v>
      </c>
      <c r="S6" s="202" t="str">
        <f>+'GRUPO A'!W8</f>
        <v>GC</v>
      </c>
      <c r="T6" s="202" t="str">
        <f>+'GRUPO A'!X8</f>
        <v>Dif.</v>
      </c>
      <c r="U6" s="202" t="str">
        <f>+'GRUPO A'!Y8</f>
        <v>Tj</v>
      </c>
    </row>
    <row r="7" spans="1:22" s="200" customFormat="1" ht="72.599999999999994" customHeight="1" x14ac:dyDescent="0.55000000000000004">
      <c r="A7" s="54"/>
      <c r="B7" s="203" t="s">
        <v>54</v>
      </c>
      <c r="C7" s="203" t="s">
        <v>51</v>
      </c>
      <c r="D7" s="203" t="s">
        <v>52</v>
      </c>
      <c r="E7" s="336" t="s">
        <v>55</v>
      </c>
      <c r="F7" s="336"/>
      <c r="G7" s="203" t="s">
        <v>52</v>
      </c>
      <c r="H7" s="203" t="s">
        <v>56</v>
      </c>
      <c r="I7" s="203" t="s">
        <v>60</v>
      </c>
      <c r="L7" s="204" t="str">
        <f>+'GRUPO A'!P10</f>
        <v xml:space="preserve">  1)  ATHETIC MELGAR</v>
      </c>
      <c r="M7" s="192">
        <f>+'GRUPO A'!Q10</f>
        <v>4</v>
      </c>
      <c r="N7" s="192">
        <f>+'GRUPO A'!R10</f>
        <v>3</v>
      </c>
      <c r="O7" s="192">
        <f>+'GRUPO A'!S10</f>
        <v>1</v>
      </c>
      <c r="P7" s="192">
        <f>+'GRUPO A'!T10</f>
        <v>1</v>
      </c>
      <c r="Q7" s="192">
        <f>+'GRUPO A'!U10</f>
        <v>1</v>
      </c>
      <c r="R7" s="192">
        <f>+'GRUPO A'!V10</f>
        <v>2</v>
      </c>
      <c r="S7" s="192">
        <f>+'GRUPO A'!W10</f>
        <v>2</v>
      </c>
      <c r="T7" s="192">
        <f>+'GRUPO A'!X10</f>
        <v>0</v>
      </c>
      <c r="U7" s="192">
        <f>+'GRUPO A'!Y10</f>
        <v>0</v>
      </c>
    </row>
    <row r="8" spans="1:22" s="200" customFormat="1" ht="72.599999999999994" customHeight="1" x14ac:dyDescent="0.55000000000000004">
      <c r="A8" s="205">
        <v>45626</v>
      </c>
      <c r="B8" s="206" t="s">
        <v>131</v>
      </c>
      <c r="C8" s="207">
        <v>0.36805555555555558</v>
      </c>
      <c r="D8" s="191" t="str">
        <f>+'GRUPO A'!E20</f>
        <v>GENERACION TOLIMA</v>
      </c>
      <c r="E8" s="191">
        <f>+'GRUPO A'!G20</f>
        <v>0</v>
      </c>
      <c r="F8" s="191">
        <f>+'GRUPO A'!I20</f>
        <v>2</v>
      </c>
      <c r="G8" s="191" t="str">
        <f>+'GRUPO A'!K20</f>
        <v>SAETA REDEC</v>
      </c>
      <c r="H8" s="205" t="s">
        <v>70</v>
      </c>
      <c r="I8" s="192" t="str">
        <f>+$A$3</f>
        <v>NACIDOS 2016 2017</v>
      </c>
      <c r="L8" s="204" t="str">
        <f>+'GRUPO A'!P12</f>
        <v xml:space="preserve">  2)  GENERACION TOLIMA</v>
      </c>
      <c r="M8" s="192">
        <f>+'GRUPO A'!Q12</f>
        <v>4</v>
      </c>
      <c r="N8" s="192">
        <f>+'GRUPO A'!R12</f>
        <v>3</v>
      </c>
      <c r="O8" s="192">
        <f>+'GRUPO A'!S12</f>
        <v>1</v>
      </c>
      <c r="P8" s="192">
        <f>+'GRUPO A'!T12</f>
        <v>1</v>
      </c>
      <c r="Q8" s="192">
        <f>+'GRUPO A'!U12</f>
        <v>1</v>
      </c>
      <c r="R8" s="192">
        <f>+'GRUPO A'!V12</f>
        <v>3</v>
      </c>
      <c r="S8" s="192">
        <f>+'GRUPO A'!W12</f>
        <v>4</v>
      </c>
      <c r="T8" s="192">
        <f>+'GRUPO A'!X12</f>
        <v>-1</v>
      </c>
      <c r="U8" s="192">
        <f>+'GRUPO A'!Y12</f>
        <v>0</v>
      </c>
    </row>
    <row r="9" spans="1:22" s="200" customFormat="1" ht="72.599999999999994" customHeight="1" x14ac:dyDescent="0.55000000000000004">
      <c r="A9" s="205">
        <v>45626</v>
      </c>
      <c r="B9" s="206" t="s">
        <v>131</v>
      </c>
      <c r="C9" s="207">
        <v>0.41666666666666669</v>
      </c>
      <c r="D9" s="191" t="str">
        <f>+'GRUPO A'!E26</f>
        <v>CLUB ESTUDIANTES CK</v>
      </c>
      <c r="E9" s="191">
        <f>+'GRUPO A'!G26</f>
        <v>0</v>
      </c>
      <c r="F9" s="191">
        <f>+'GRUPO A'!I26</f>
        <v>2</v>
      </c>
      <c r="G9" s="191" t="str">
        <f>+'GRUPO A'!K26</f>
        <v>UNION TOLIMENSE</v>
      </c>
      <c r="H9" s="205" t="s">
        <v>70</v>
      </c>
      <c r="I9" s="192" t="str">
        <f t="shared" ref="I9:I25" si="0">+$A$3</f>
        <v>NACIDOS 2016 2017</v>
      </c>
      <c r="L9" s="204" t="str">
        <f>+'GRUPO A'!P14</f>
        <v xml:space="preserve">  3)  CLUB ESTUDIANTES CK</v>
      </c>
      <c r="M9" s="192">
        <f>+'GRUPO A'!Q14</f>
        <v>0</v>
      </c>
      <c r="N9" s="192">
        <f>+'GRUPO A'!R14</f>
        <v>3</v>
      </c>
      <c r="O9" s="192">
        <f>+'GRUPO A'!S14</f>
        <v>0</v>
      </c>
      <c r="P9" s="192">
        <f>+'GRUPO A'!T14</f>
        <v>0</v>
      </c>
      <c r="Q9" s="192">
        <f>+'GRUPO A'!U14</f>
        <v>3</v>
      </c>
      <c r="R9" s="192">
        <f>+'GRUPO A'!V14</f>
        <v>1</v>
      </c>
      <c r="S9" s="192">
        <f>+'GRUPO A'!W14</f>
        <v>5</v>
      </c>
      <c r="T9" s="192">
        <f>+'GRUPO A'!X14</f>
        <v>-4</v>
      </c>
      <c r="U9" s="192">
        <f>+'GRUPO A'!Y14</f>
        <v>0</v>
      </c>
    </row>
    <row r="10" spans="1:22" s="200" customFormat="1" ht="72.599999999999994" customHeight="1" x14ac:dyDescent="0.55000000000000004">
      <c r="A10" s="205">
        <v>45626</v>
      </c>
      <c r="B10" s="206" t="s">
        <v>131</v>
      </c>
      <c r="C10" s="207">
        <v>0.45833333333333331</v>
      </c>
      <c r="D10" s="191" t="str">
        <f>+'GRUPO A'!E32</f>
        <v>IVÁN VÉLEZ PROFESIONALES PALMIRA</v>
      </c>
      <c r="E10" s="191">
        <f>+'GRUPO A'!G32</f>
        <v>1</v>
      </c>
      <c r="F10" s="191">
        <f>+'GRUPO A'!I32</f>
        <v>0</v>
      </c>
      <c r="G10" s="191" t="str">
        <f>+'GRUPO A'!K32</f>
        <v>ATHETIC MELGAR</v>
      </c>
      <c r="H10" s="192" t="s">
        <v>70</v>
      </c>
      <c r="I10" s="192" t="str">
        <f t="shared" si="0"/>
        <v>NACIDOS 2016 2017</v>
      </c>
    </row>
    <row r="11" spans="1:22" s="200" customFormat="1" ht="72.599999999999994" customHeight="1" x14ac:dyDescent="0.55000000000000004">
      <c r="A11" s="205">
        <v>45626</v>
      </c>
      <c r="B11" s="206" t="s">
        <v>131</v>
      </c>
      <c r="C11" s="208">
        <v>0.54861111111111116</v>
      </c>
      <c r="D11" s="191" t="str">
        <f>+'GRUPO C'!E26</f>
        <v>CD INDEPENDIENTE</v>
      </c>
      <c r="E11" s="191">
        <f>+'GRUPO C'!G26</f>
        <v>1</v>
      </c>
      <c r="F11" s="191">
        <f>+'GRUPO C'!I26</f>
        <v>3</v>
      </c>
      <c r="G11" s="191" t="str">
        <f>+'GRUPO C'!K26</f>
        <v>ATHETIC CLUB MUNICIPAL</v>
      </c>
      <c r="H11" s="205" t="s">
        <v>94</v>
      </c>
      <c r="I11" s="192" t="str">
        <f t="shared" si="0"/>
        <v>NACIDOS 2016 2017</v>
      </c>
      <c r="L11" s="209" t="str">
        <f>+'GRUPO B'!P6</f>
        <v>GRUPO B</v>
      </c>
      <c r="M11" s="210" t="str">
        <f>+'GRUPO B'!Q6</f>
        <v>Pts.</v>
      </c>
      <c r="N11" s="210" t="str">
        <f>+'GRUPO B'!R6</f>
        <v>PJ</v>
      </c>
      <c r="O11" s="210" t="str">
        <f>+'GRUPO B'!S6</f>
        <v>Gan.</v>
      </c>
      <c r="P11" s="210" t="str">
        <f>+'GRUPO B'!T6</f>
        <v>Emp.</v>
      </c>
      <c r="Q11" s="210" t="str">
        <f>+'GRUPO B'!U6</f>
        <v>Per.</v>
      </c>
      <c r="R11" s="210" t="str">
        <f>+'GRUPO B'!V6</f>
        <v>GF</v>
      </c>
      <c r="S11" s="210" t="str">
        <f>+'GRUPO B'!W6</f>
        <v>GC</v>
      </c>
      <c r="T11" s="210" t="str">
        <f>+'GRUPO B'!X6</f>
        <v>Dif.</v>
      </c>
      <c r="U11" s="210" t="str">
        <f>+'GRUPO B'!Y6</f>
        <v>Tj</v>
      </c>
    </row>
    <row r="12" spans="1:22" s="200" customFormat="1" ht="72.599999999999994" customHeight="1" x14ac:dyDescent="0.55000000000000004">
      <c r="A12" s="205">
        <v>45626</v>
      </c>
      <c r="B12" s="206" t="s">
        <v>131</v>
      </c>
      <c r="C12" s="211">
        <v>0.59027777777777779</v>
      </c>
      <c r="D12" s="191" t="str">
        <f>+'GRUPO C'!E29</f>
        <v>ATHLETIC SPORT</v>
      </c>
      <c r="E12" s="191">
        <f>+'GRUPO C'!G29</f>
        <v>5</v>
      </c>
      <c r="F12" s="191">
        <f>+'GRUPO C'!I29</f>
        <v>1</v>
      </c>
      <c r="G12" s="191" t="str">
        <f>+'GRUPO C'!K29</f>
        <v>ACADEMIA REAL</v>
      </c>
      <c r="H12" s="205" t="s">
        <v>94</v>
      </c>
      <c r="I12" s="192" t="str">
        <f t="shared" si="0"/>
        <v>NACIDOS 2016 2017</v>
      </c>
      <c r="L12" s="204" t="str">
        <f>+'GRUPO B'!P8</f>
        <v xml:space="preserve">  1)  IVÁN VÉLEZ PROFESIONALES PALMIRA</v>
      </c>
      <c r="M12" s="192">
        <f>+'GRUPO B'!Q8</f>
        <v>9</v>
      </c>
      <c r="N12" s="192">
        <f>+'GRUPO B'!R8</f>
        <v>3</v>
      </c>
      <c r="O12" s="192">
        <f>+'GRUPO B'!S8</f>
        <v>3</v>
      </c>
      <c r="P12" s="192">
        <f>+'GRUPO B'!T8</f>
        <v>0</v>
      </c>
      <c r="Q12" s="192">
        <f>+'GRUPO B'!U8</f>
        <v>0</v>
      </c>
      <c r="R12" s="192">
        <f>+'GRUPO B'!V8</f>
        <v>8</v>
      </c>
      <c r="S12" s="192">
        <f>+'GRUPO B'!W8</f>
        <v>0</v>
      </c>
      <c r="T12" s="192">
        <f>+'GRUPO B'!X8</f>
        <v>8</v>
      </c>
      <c r="U12" s="192">
        <f>+'GRUPO B'!Y8</f>
        <v>0</v>
      </c>
    </row>
    <row r="13" spans="1:22" s="200" customFormat="1" ht="72.599999999999994" customHeight="1" x14ac:dyDescent="0.55000000000000004">
      <c r="A13" s="205">
        <v>45626</v>
      </c>
      <c r="B13" s="206" t="s">
        <v>131</v>
      </c>
      <c r="C13" s="211">
        <v>0.63888888888888884</v>
      </c>
      <c r="D13" s="191" t="str">
        <f>+'GRUPO B'!E29</f>
        <v>UNION TOLIMENSE</v>
      </c>
      <c r="E13" s="191">
        <f>+'GRUPO B'!G29</f>
        <v>1</v>
      </c>
      <c r="F13" s="191">
        <f>+'GRUPO B'!I29</f>
        <v>1</v>
      </c>
      <c r="G13" s="191" t="str">
        <f>+'GRUPO B'!K29</f>
        <v>SAETA REDEC</v>
      </c>
      <c r="H13" s="205" t="str">
        <f>+'GRUPO B'!B4</f>
        <v>GRUPO B</v>
      </c>
      <c r="I13" s="192" t="str">
        <f t="shared" si="0"/>
        <v>NACIDOS 2016 2017</v>
      </c>
      <c r="L13" s="204" t="str">
        <f>+'GRUPO B'!P10</f>
        <v xml:space="preserve">  2)  SAETA REDEC</v>
      </c>
      <c r="M13" s="192">
        <f>+'GRUPO B'!Q10</f>
        <v>4</v>
      </c>
      <c r="N13" s="192">
        <f>+'GRUPO B'!R10</f>
        <v>3</v>
      </c>
      <c r="O13" s="192">
        <f>+'GRUPO B'!S10</f>
        <v>1</v>
      </c>
      <c r="P13" s="192">
        <f>+'GRUPO B'!T10</f>
        <v>1</v>
      </c>
      <c r="Q13" s="192">
        <f>+'GRUPO B'!U10</f>
        <v>1</v>
      </c>
      <c r="R13" s="192">
        <f>+'GRUPO B'!V10</f>
        <v>3</v>
      </c>
      <c r="S13" s="192">
        <f>+'GRUPO B'!W10</f>
        <v>4</v>
      </c>
      <c r="T13" s="192">
        <f>+'GRUPO B'!X10</f>
        <v>-1</v>
      </c>
      <c r="U13" s="192">
        <f>+'GRUPO B'!Y10</f>
        <v>0</v>
      </c>
    </row>
    <row r="14" spans="1:22" s="200" customFormat="1" ht="72.599999999999994" customHeight="1" x14ac:dyDescent="0.55000000000000004">
      <c r="A14" s="205">
        <v>45626</v>
      </c>
      <c r="B14" s="206" t="s">
        <v>131</v>
      </c>
      <c r="C14" s="211">
        <v>0.68055555555555558</v>
      </c>
      <c r="D14" s="191" t="str">
        <f>+'GRUPO A'!E23</f>
        <v>ATHETIC MELGAR</v>
      </c>
      <c r="E14" s="191">
        <f>+'GRUPO A'!G23</f>
        <v>1</v>
      </c>
      <c r="F14" s="191">
        <f>+'GRUPO A'!I23</f>
        <v>1</v>
      </c>
      <c r="G14" s="191" t="str">
        <f>+'GRUPO A'!K23</f>
        <v>GENERACION TOLIMA</v>
      </c>
      <c r="H14" s="205" t="str">
        <f>+H25</f>
        <v>GRUPO A</v>
      </c>
      <c r="I14" s="192" t="str">
        <f t="shared" si="0"/>
        <v>NACIDOS 2016 2017</v>
      </c>
      <c r="L14" s="204" t="str">
        <f>+'GRUPO B'!P12</f>
        <v xml:space="preserve">  3)  UNION TOLIMENSE</v>
      </c>
      <c r="M14" s="192">
        <f>+'GRUPO B'!Q12</f>
        <v>4</v>
      </c>
      <c r="N14" s="192">
        <f>+'GRUPO B'!R12</f>
        <v>3</v>
      </c>
      <c r="O14" s="192">
        <f>+'GRUPO B'!S12</f>
        <v>1</v>
      </c>
      <c r="P14" s="192">
        <f>+'GRUPO B'!T12</f>
        <v>1</v>
      </c>
      <c r="Q14" s="192">
        <f>+'GRUPO B'!U12</f>
        <v>1</v>
      </c>
      <c r="R14" s="192">
        <f>+'GRUPO B'!V12</f>
        <v>3</v>
      </c>
      <c r="S14" s="192">
        <f>+'GRUPO B'!W12</f>
        <v>5</v>
      </c>
      <c r="T14" s="192">
        <f>+'GRUPO B'!X12</f>
        <v>-2</v>
      </c>
      <c r="U14" s="192">
        <f>+'GRUPO B'!Y12</f>
        <v>0</v>
      </c>
    </row>
    <row r="15" spans="1:22" s="200" customFormat="1" ht="72.599999999999994" customHeight="1" x14ac:dyDescent="0.55000000000000004"/>
    <row r="16" spans="1:22" s="200" customFormat="1" ht="72.599999999999994" customHeight="1" x14ac:dyDescent="0.55000000000000004">
      <c r="A16" s="54"/>
      <c r="B16" s="337" t="s">
        <v>144</v>
      </c>
      <c r="C16" s="337"/>
      <c r="D16" s="337"/>
      <c r="E16" s="337"/>
      <c r="F16" s="337"/>
      <c r="G16" s="337"/>
      <c r="H16" s="337"/>
      <c r="I16" s="337"/>
      <c r="L16" s="212" t="str">
        <f>+'GRUPOS PRE JUVENIL'!I6</f>
        <v>GRUPO C</v>
      </c>
      <c r="M16" s="213" t="str">
        <f>+'GRUPO C'!Q8</f>
        <v>Pts.</v>
      </c>
      <c r="N16" s="213" t="str">
        <f>+'GRUPO C'!R8</f>
        <v>PJ</v>
      </c>
      <c r="O16" s="213" t="str">
        <f>+'GRUPO C'!S8</f>
        <v>Gan.</v>
      </c>
      <c r="P16" s="213" t="str">
        <f>+'GRUPO C'!T8</f>
        <v>Emp.</v>
      </c>
      <c r="Q16" s="213" t="str">
        <f>+'GRUPO C'!U8</f>
        <v>Per.</v>
      </c>
      <c r="R16" s="213" t="str">
        <f>+'GRUPO C'!V8</f>
        <v>GF</v>
      </c>
      <c r="S16" s="213" t="str">
        <f>+'GRUPO C'!W8</f>
        <v>GC</v>
      </c>
      <c r="T16" s="213" t="str">
        <f>+'GRUPO C'!X8</f>
        <v>Dif.</v>
      </c>
      <c r="U16" s="213" t="str">
        <f>+'GRUPO C'!Y8</f>
        <v>Tj</v>
      </c>
    </row>
    <row r="17" spans="1:35" s="200" customFormat="1" ht="72.599999999999994" customHeight="1" x14ac:dyDescent="0.55000000000000004">
      <c r="B17" s="203" t="s">
        <v>54</v>
      </c>
      <c r="C17" s="203" t="s">
        <v>51</v>
      </c>
      <c r="D17" s="203" t="s">
        <v>52</v>
      </c>
      <c r="E17" s="336" t="s">
        <v>55</v>
      </c>
      <c r="F17" s="336"/>
      <c r="G17" s="203" t="s">
        <v>52</v>
      </c>
      <c r="H17" s="203" t="s">
        <v>56</v>
      </c>
      <c r="I17" s="203" t="s">
        <v>60</v>
      </c>
      <c r="L17" s="204" t="str">
        <f>+'GRUPO C'!P10</f>
        <v xml:space="preserve">  1)  ATHLETIC SPORT</v>
      </c>
      <c r="M17" s="192">
        <f>+'GRUPO C'!Q10</f>
        <v>7</v>
      </c>
      <c r="N17" s="192">
        <f>+'GRUPO C'!R10</f>
        <v>3</v>
      </c>
      <c r="O17" s="192">
        <f>+'GRUPO C'!S10</f>
        <v>2</v>
      </c>
      <c r="P17" s="192">
        <f>+'GRUPO C'!T10</f>
        <v>1</v>
      </c>
      <c r="Q17" s="192">
        <f>+'GRUPO C'!U10</f>
        <v>0</v>
      </c>
      <c r="R17" s="192">
        <f>+'GRUPO C'!V10</f>
        <v>10</v>
      </c>
      <c r="S17" s="192">
        <f>+'GRUPO C'!W10</f>
        <v>1</v>
      </c>
      <c r="T17" s="192">
        <f>+'GRUPO C'!X10</f>
        <v>9</v>
      </c>
      <c r="U17" s="192">
        <f>+'GRUPO C'!Y10</f>
        <v>0</v>
      </c>
    </row>
    <row r="18" spans="1:35" s="200" customFormat="1" ht="72.599999999999994" customHeight="1" x14ac:dyDescent="0.55000000000000004">
      <c r="A18" s="205">
        <v>45627</v>
      </c>
      <c r="B18" s="206" t="s">
        <v>131</v>
      </c>
      <c r="C18" s="207">
        <v>0.33333333333333331</v>
      </c>
      <c r="D18" s="192" t="str">
        <f>+'GRUPO C'!E23</f>
        <v>ATHETIC CLUB MUNICIPAL</v>
      </c>
      <c r="E18" s="192">
        <f>+'GRUPO C'!G23</f>
        <v>2</v>
      </c>
      <c r="F18" s="192">
        <f>+'GRUPO C'!I23</f>
        <v>0</v>
      </c>
      <c r="G18" s="192" t="str">
        <f>+'GRUPO C'!K23</f>
        <v>ACADEMIA REAL</v>
      </c>
      <c r="H18" s="205" t="s">
        <v>94</v>
      </c>
      <c r="I18" s="192" t="str">
        <f t="shared" si="0"/>
        <v>NACIDOS 2016 2017</v>
      </c>
      <c r="L18" s="204" t="str">
        <f>+'GRUPO C'!P12</f>
        <v xml:space="preserve">  2)  ATHETIC CLUB MUNICIPAL</v>
      </c>
      <c r="M18" s="192">
        <f>+'GRUPO C'!Q12</f>
        <v>7</v>
      </c>
      <c r="N18" s="192">
        <f>+'GRUPO C'!R12</f>
        <v>3</v>
      </c>
      <c r="O18" s="192">
        <f>+'GRUPO C'!S12</f>
        <v>2</v>
      </c>
      <c r="P18" s="192">
        <f>+'GRUPO C'!T12</f>
        <v>1</v>
      </c>
      <c r="Q18" s="192">
        <f>+'GRUPO C'!U12</f>
        <v>0</v>
      </c>
      <c r="R18" s="192">
        <f>+'GRUPO C'!V12</f>
        <v>5</v>
      </c>
      <c r="S18" s="192">
        <f>+'GRUPO C'!W12</f>
        <v>1</v>
      </c>
      <c r="T18" s="192">
        <f>+'GRUPO C'!X12</f>
        <v>4</v>
      </c>
      <c r="U18" s="192">
        <f>+'GRUPO C'!Y12</f>
        <v>0</v>
      </c>
    </row>
    <row r="19" spans="1:35" s="200" customFormat="1" ht="72.599999999999994" customHeight="1" x14ac:dyDescent="0.55000000000000004">
      <c r="A19" s="205">
        <v>45627</v>
      </c>
      <c r="B19" s="206" t="s">
        <v>131</v>
      </c>
      <c r="C19" s="207">
        <v>0.375</v>
      </c>
      <c r="D19" s="192" t="str">
        <f>+'GRUPO C'!E20</f>
        <v>CD INDEPENDIENTE</v>
      </c>
      <c r="E19" s="192">
        <f>+'GRUPO C'!G20</f>
        <v>0</v>
      </c>
      <c r="F19" s="192">
        <f>+'GRUPO C'!I20</f>
        <v>5</v>
      </c>
      <c r="G19" s="192" t="str">
        <f>+'GRUPO C'!K20</f>
        <v>ATHLETIC SPORT</v>
      </c>
      <c r="H19" s="205" t="s">
        <v>94</v>
      </c>
      <c r="I19" s="192" t="str">
        <f t="shared" si="0"/>
        <v>NACIDOS 2016 2017</v>
      </c>
      <c r="L19" s="204" t="str">
        <f>+'GRUPO C'!P14</f>
        <v xml:space="preserve">  3)  ACADEMIA REAL</v>
      </c>
      <c r="M19" s="192">
        <f>+'GRUPO C'!Q14</f>
        <v>1</v>
      </c>
      <c r="N19" s="192">
        <f>+'GRUPO C'!R14</f>
        <v>3</v>
      </c>
      <c r="O19" s="192">
        <f>+'GRUPO C'!S14</f>
        <v>0</v>
      </c>
      <c r="P19" s="192">
        <f>+'GRUPO C'!T14</f>
        <v>1</v>
      </c>
      <c r="Q19" s="192">
        <f>+'GRUPO C'!U14</f>
        <v>2</v>
      </c>
      <c r="R19" s="192">
        <f>+'GRUPO C'!V14</f>
        <v>3</v>
      </c>
      <c r="S19" s="192">
        <f>+'GRUPO C'!W14</f>
        <v>9</v>
      </c>
      <c r="T19" s="192">
        <f>+'GRUPO C'!X14</f>
        <v>-6</v>
      </c>
      <c r="U19" s="192">
        <f>+'GRUPO C'!Y14</f>
        <v>0</v>
      </c>
    </row>
    <row r="20" spans="1:35" s="200" customFormat="1" ht="72.599999999999994" customHeight="1" x14ac:dyDescent="0.55000000000000004">
      <c r="A20" s="205">
        <v>45627</v>
      </c>
      <c r="B20" s="206" t="s">
        <v>131</v>
      </c>
      <c r="C20" s="207">
        <v>0.4236111111111111</v>
      </c>
      <c r="D20" s="192" t="str">
        <f>+'GRUPO B'!E17</f>
        <v>IVÁN VÉLEZ PROFESIONALES PALMIRA</v>
      </c>
      <c r="E20" s="192">
        <f>+'GRUPO B'!G17</f>
        <v>4</v>
      </c>
      <c r="F20" s="192">
        <f>+'GRUPO B'!I17</f>
        <v>0</v>
      </c>
      <c r="G20" s="192" t="str">
        <f>+'GRUPO B'!K17</f>
        <v>UNION TOLIMENSE</v>
      </c>
      <c r="H20" s="205" t="str">
        <f>+'GRUPO B'!B4</f>
        <v>GRUPO B</v>
      </c>
      <c r="I20" s="192" t="str">
        <f t="shared" si="0"/>
        <v>NACIDOS 2016 2017</v>
      </c>
      <c r="L20" s="204" t="str">
        <f>+'GRUPO C'!P16</f>
        <v xml:space="preserve">  4)  CD INDEPENDIENTE</v>
      </c>
      <c r="M20" s="192">
        <f>+'GRUPO C'!Q16</f>
        <v>1</v>
      </c>
      <c r="N20" s="192">
        <f>+'GRUPO C'!R16</f>
        <v>3</v>
      </c>
      <c r="O20" s="192">
        <f>+'GRUPO C'!S16</f>
        <v>0</v>
      </c>
      <c r="P20" s="192">
        <f>+'GRUPO C'!T16</f>
        <v>1</v>
      </c>
      <c r="Q20" s="192">
        <f>+'GRUPO C'!U16</f>
        <v>2</v>
      </c>
      <c r="R20" s="192">
        <f>+'GRUPO C'!V16</f>
        <v>3</v>
      </c>
      <c r="S20" s="192">
        <f>+'GRUPO C'!W16</f>
        <v>10</v>
      </c>
      <c r="T20" s="192">
        <f>+'GRUPO C'!X16</f>
        <v>-7</v>
      </c>
      <c r="U20" s="192">
        <f>+'GRUPO C'!Y16</f>
        <v>0</v>
      </c>
    </row>
    <row r="21" spans="1:35" s="200" customFormat="1" ht="72.599999999999994" customHeight="1" x14ac:dyDescent="0.55000000000000004">
      <c r="A21" s="205">
        <v>45627</v>
      </c>
      <c r="B21" s="206" t="s">
        <v>131</v>
      </c>
      <c r="C21" s="207">
        <v>0.46527777777777779</v>
      </c>
      <c r="D21" s="192" t="str">
        <f>+'GRUPO A'!E29</f>
        <v>GENERACION TOLIMA</v>
      </c>
      <c r="E21" s="192">
        <f>+'GRUPO A'!G29</f>
        <v>2</v>
      </c>
      <c r="F21" s="192">
        <f>+'GRUPO A'!I29</f>
        <v>1</v>
      </c>
      <c r="G21" s="192" t="str">
        <f>+'GRUPO A'!K29</f>
        <v>CLUB ESTUDIANTES CK</v>
      </c>
      <c r="H21" s="192" t="str">
        <f>+'GRUPO A'!B4</f>
        <v>GRUPO A</v>
      </c>
      <c r="I21" s="192" t="str">
        <f t="shared" si="0"/>
        <v>NACIDOS 2016 2017</v>
      </c>
    </row>
    <row r="22" spans="1:35" s="200" customFormat="1" ht="72.599999999999994" customHeight="1" thickBot="1" x14ac:dyDescent="0.6">
      <c r="A22" s="205">
        <v>45627</v>
      </c>
      <c r="B22" s="206" t="s">
        <v>131</v>
      </c>
      <c r="C22" s="207">
        <v>0.54861111111111116</v>
      </c>
      <c r="D22" s="192" t="str">
        <f>+'GRUPO C'!E35</f>
        <v>CD INDEPENDIENTE</v>
      </c>
      <c r="E22" s="192">
        <f>+'GRUPO C'!G35</f>
        <v>2</v>
      </c>
      <c r="F22" s="192">
        <f>+'GRUPO C'!I35</f>
        <v>2</v>
      </c>
      <c r="G22" s="192" t="str">
        <f>+'GRUPO C'!K35</f>
        <v>ACADEMIA REAL</v>
      </c>
      <c r="H22" s="205" t="s">
        <v>94</v>
      </c>
      <c r="I22" s="192" t="str">
        <f t="shared" si="0"/>
        <v>NACIDOS 2016 2017</v>
      </c>
      <c r="K22" s="321" t="s">
        <v>108</v>
      </c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215"/>
      <c r="AA22" s="205">
        <v>44423</v>
      </c>
      <c r="AB22" s="192" t="s">
        <v>87</v>
      </c>
      <c r="AC22" s="207">
        <v>0.35069444444444442</v>
      </c>
      <c r="AD22" s="216" t="str">
        <f>+'GRUPO A'!E8</f>
        <v>ATHETIC MELGAR</v>
      </c>
      <c r="AE22" s="216">
        <f>+'GRUPO A'!G8</f>
        <v>0</v>
      </c>
      <c r="AF22" s="216">
        <f>+'GRUPO A'!I8</f>
        <v>0</v>
      </c>
      <c r="AG22" s="216" t="str">
        <f>+'GRUPO A'!K8</f>
        <v>UNION TOLIMENSE</v>
      </c>
      <c r="AH22" s="205" t="s">
        <v>70</v>
      </c>
      <c r="AI22" s="192" t="str">
        <f t="shared" ref="AI22:AI24" si="1">+$A$4</f>
        <v>NOV 30 1 Y 2 DICIEMBRE 2024</v>
      </c>
    </row>
    <row r="23" spans="1:35" s="200" customFormat="1" ht="72.599999999999994" customHeight="1" x14ac:dyDescent="0.55000000000000004">
      <c r="A23" s="205">
        <v>45627</v>
      </c>
      <c r="B23" s="206" t="s">
        <v>131</v>
      </c>
      <c r="C23" s="207">
        <v>0.59722222222222221</v>
      </c>
      <c r="D23" s="192" t="str">
        <f>+'GRUPO C'!E32</f>
        <v>ATHLETIC SPORT</v>
      </c>
      <c r="E23" s="192">
        <f>+'GRUPO C'!G32</f>
        <v>0</v>
      </c>
      <c r="F23" s="192">
        <f>+'GRUPO C'!I32</f>
        <v>0</v>
      </c>
      <c r="G23" s="192" t="str">
        <f>+'GRUPO C'!K32</f>
        <v>ATHETIC CLUB MUNICIPAL</v>
      </c>
      <c r="H23" s="205" t="s">
        <v>94</v>
      </c>
      <c r="I23" s="192" t="str">
        <f t="shared" si="0"/>
        <v>NACIDOS 2016 2017</v>
      </c>
      <c r="K23" s="217" t="s">
        <v>109</v>
      </c>
      <c r="L23" s="218" t="s">
        <v>52</v>
      </c>
      <c r="M23" s="218" t="s">
        <v>110</v>
      </c>
      <c r="N23" s="218" t="s">
        <v>15</v>
      </c>
      <c r="O23" s="218" t="s">
        <v>111</v>
      </c>
      <c r="P23" s="218" t="s">
        <v>112</v>
      </c>
      <c r="Q23" s="218" t="s">
        <v>113</v>
      </c>
      <c r="R23" s="218" t="s">
        <v>10</v>
      </c>
      <c r="S23" s="218" t="s">
        <v>11</v>
      </c>
      <c r="T23" s="218" t="s">
        <v>114</v>
      </c>
      <c r="U23" s="219" t="s">
        <v>31</v>
      </c>
      <c r="V23" s="215"/>
      <c r="AA23" s="205">
        <v>44423</v>
      </c>
      <c r="AB23" s="192" t="s">
        <v>87</v>
      </c>
      <c r="AC23" s="207">
        <v>0.40972222222222227</v>
      </c>
      <c r="AD23" s="216" t="str">
        <f>+'GRUPO A'!E11</f>
        <v>CLUB ESTUDIANTES CK</v>
      </c>
      <c r="AE23" s="216">
        <f>+'GRUPO A'!G11</f>
        <v>0</v>
      </c>
      <c r="AF23" s="216">
        <f>+'GRUPO A'!I11</f>
        <v>0</v>
      </c>
      <c r="AG23" s="216" t="str">
        <f>+'GRUPO A'!K11</f>
        <v>SAETA REDEC</v>
      </c>
      <c r="AH23" s="192" t="s">
        <v>70</v>
      </c>
      <c r="AI23" s="192" t="str">
        <f t="shared" si="1"/>
        <v>NOV 30 1 Y 2 DICIEMBRE 2024</v>
      </c>
    </row>
    <row r="24" spans="1:35" s="200" customFormat="1" ht="72.599999999999994" customHeight="1" x14ac:dyDescent="0.55000000000000004">
      <c r="A24" s="205">
        <v>45627</v>
      </c>
      <c r="B24" s="206" t="s">
        <v>131</v>
      </c>
      <c r="C24" s="207">
        <v>0.64583333333333337</v>
      </c>
      <c r="D24" s="192" t="str">
        <f>+'GRUPO B'!E23</f>
        <v>IVÁN VÉLEZ PROFESIONALES PALMIRA</v>
      </c>
      <c r="E24" s="192">
        <f>+'GRUPO B'!G23</f>
        <v>3</v>
      </c>
      <c r="F24" s="192">
        <f>+'GRUPO B'!I23</f>
        <v>0</v>
      </c>
      <c r="G24" s="192" t="str">
        <f>+'GRUPO B'!K23</f>
        <v>SAETA REDEC</v>
      </c>
      <c r="H24" s="205" t="str">
        <f>+H20</f>
        <v>GRUPO B</v>
      </c>
      <c r="I24" s="192" t="str">
        <f t="shared" si="0"/>
        <v>NACIDOS 2016 2017</v>
      </c>
      <c r="K24" s="220">
        <v>1</v>
      </c>
      <c r="L24" s="192" t="str">
        <f>'GRUPO B'!P8</f>
        <v xml:space="preserve">  1)  IVÁN VÉLEZ PROFESIONALES PALMIRA</v>
      </c>
      <c r="M24" s="192">
        <f>'GRUPO B'!Q8</f>
        <v>9</v>
      </c>
      <c r="N24" s="192">
        <f>'GRUPO B'!R8</f>
        <v>3</v>
      </c>
      <c r="O24" s="192">
        <f>'GRUPO B'!S8</f>
        <v>3</v>
      </c>
      <c r="P24" s="192">
        <f>'GRUPO B'!T8</f>
        <v>0</v>
      </c>
      <c r="Q24" s="192">
        <f>'GRUPO B'!U8</f>
        <v>0</v>
      </c>
      <c r="R24" s="192">
        <f>'GRUPO B'!V8</f>
        <v>8</v>
      </c>
      <c r="S24" s="192">
        <f>'GRUPO B'!W8</f>
        <v>0</v>
      </c>
      <c r="T24" s="192">
        <f>'GRUPO B'!X8</f>
        <v>8</v>
      </c>
      <c r="U24" s="192">
        <f>'GRUPO B'!Y8</f>
        <v>0</v>
      </c>
      <c r="V24" s="221"/>
      <c r="AA24" s="205">
        <v>44423</v>
      </c>
      <c r="AB24" s="192" t="s">
        <v>87</v>
      </c>
      <c r="AC24" s="207">
        <v>0.4548611111111111</v>
      </c>
      <c r="AD24" s="192" t="str">
        <f>+'GRUPO A'!E14</f>
        <v>GENERACION TOLIMA</v>
      </c>
      <c r="AE24" s="192">
        <f>+'GRUPO A'!G14</f>
        <v>0</v>
      </c>
      <c r="AF24" s="192">
        <f>+'GRUPO A'!I14</f>
        <v>0</v>
      </c>
      <c r="AG24" s="192" t="str">
        <f>+'GRUPO A'!K14</f>
        <v>IVÁN VÉLEZ PROFESIONALES PALMIRA</v>
      </c>
      <c r="AH24" s="205" t="s">
        <v>70</v>
      </c>
      <c r="AI24" s="192" t="str">
        <f t="shared" si="1"/>
        <v>NOV 30 1 Y 2 DICIEMBRE 2024</v>
      </c>
    </row>
    <row r="25" spans="1:35" s="200" customFormat="1" ht="72.599999999999994" customHeight="1" x14ac:dyDescent="0.55000000000000004">
      <c r="A25" s="205">
        <v>45627</v>
      </c>
      <c r="B25" s="206" t="s">
        <v>131</v>
      </c>
      <c r="C25" s="207">
        <v>0.69444444444444442</v>
      </c>
      <c r="D25" s="192" t="str">
        <f>+'GRUPO A'!E17</f>
        <v>ATHETIC MELGAR</v>
      </c>
      <c r="E25" s="192">
        <f>+'GRUPO A'!G17</f>
        <v>1</v>
      </c>
      <c r="F25" s="192">
        <f>+'GRUPO A'!I17</f>
        <v>0</v>
      </c>
      <c r="G25" s="192" t="str">
        <f>+'GRUPO A'!K17</f>
        <v>CLUB ESTUDIANTES CK</v>
      </c>
      <c r="H25" s="205" t="str">
        <f>+'GRUPO A'!B4</f>
        <v>GRUPO A</v>
      </c>
      <c r="I25" s="192" t="str">
        <f t="shared" si="0"/>
        <v>NACIDOS 2016 2017</v>
      </c>
      <c r="K25" s="220">
        <v>2</v>
      </c>
      <c r="L25" s="192" t="str">
        <f>'GRUPO C'!P10</f>
        <v xml:space="preserve">  1)  ATHLETIC SPORT</v>
      </c>
      <c r="M25" s="192">
        <f>'GRUPO C'!Q10</f>
        <v>7</v>
      </c>
      <c r="N25" s="192">
        <f>'GRUPO C'!R10</f>
        <v>3</v>
      </c>
      <c r="O25" s="192">
        <f>'GRUPO C'!S10</f>
        <v>2</v>
      </c>
      <c r="P25" s="192">
        <f>'GRUPO C'!T10</f>
        <v>1</v>
      </c>
      <c r="Q25" s="192">
        <f>'GRUPO C'!U10</f>
        <v>0</v>
      </c>
      <c r="R25" s="192">
        <f>'GRUPO C'!V10</f>
        <v>10</v>
      </c>
      <c r="S25" s="192">
        <f>'GRUPO C'!W10</f>
        <v>1</v>
      </c>
      <c r="T25" s="192">
        <f>'GRUPO C'!X10</f>
        <v>9</v>
      </c>
      <c r="U25" s="192">
        <f>'GRUPO C'!Y10</f>
        <v>0</v>
      </c>
      <c r="V25" s="221"/>
    </row>
    <row r="26" spans="1:35" s="200" customFormat="1" ht="72.599999999999994" customHeight="1" thickBot="1" x14ac:dyDescent="0.6">
      <c r="K26" s="220">
        <v>3</v>
      </c>
      <c r="L26" s="192" t="str">
        <f>'GRUPO A'!P10</f>
        <v xml:space="preserve">  1)  ATHETIC MELGAR</v>
      </c>
      <c r="M26" s="192">
        <f>'GRUPO A'!Q10</f>
        <v>4</v>
      </c>
      <c r="N26" s="192">
        <f>'GRUPO A'!R10</f>
        <v>3</v>
      </c>
      <c r="O26" s="192">
        <f>'GRUPO A'!S10</f>
        <v>1</v>
      </c>
      <c r="P26" s="192">
        <f>'GRUPO A'!T10</f>
        <v>1</v>
      </c>
      <c r="Q26" s="192">
        <f>'GRUPO A'!U10</f>
        <v>1</v>
      </c>
      <c r="R26" s="192">
        <f>'GRUPO A'!V10</f>
        <v>2</v>
      </c>
      <c r="S26" s="192">
        <f>'GRUPO A'!W10</f>
        <v>2</v>
      </c>
      <c r="T26" s="192">
        <f>'GRUPO A'!X10</f>
        <v>0</v>
      </c>
      <c r="U26" s="192">
        <f>'GRUPO A'!Y10</f>
        <v>0</v>
      </c>
      <c r="V26" s="221"/>
    </row>
    <row r="27" spans="1:35" s="200" customFormat="1" ht="72.599999999999994" customHeight="1" thickBot="1" x14ac:dyDescent="0.6">
      <c r="A27" s="54"/>
      <c r="B27" s="322" t="s">
        <v>37</v>
      </c>
      <c r="C27" s="323"/>
      <c r="D27" s="323"/>
      <c r="E27" s="323"/>
      <c r="F27" s="323"/>
      <c r="G27" s="323"/>
      <c r="H27" s="323"/>
      <c r="I27" s="324"/>
      <c r="K27" s="220">
        <v>4</v>
      </c>
      <c r="L27" s="192" t="str">
        <f>'GRUPO C'!P12</f>
        <v xml:space="preserve">  2)  ATHETIC CLUB MUNICIPAL</v>
      </c>
      <c r="M27" s="192">
        <f>'GRUPO C'!Q12</f>
        <v>7</v>
      </c>
      <c r="N27" s="192">
        <f>'GRUPO C'!R12</f>
        <v>3</v>
      </c>
      <c r="O27" s="192">
        <f>'GRUPO C'!S12</f>
        <v>2</v>
      </c>
      <c r="P27" s="192">
        <f>'GRUPO C'!T12</f>
        <v>1</v>
      </c>
      <c r="Q27" s="192">
        <f>'GRUPO C'!U12</f>
        <v>0</v>
      </c>
      <c r="R27" s="192">
        <f>'GRUPO C'!V12</f>
        <v>5</v>
      </c>
      <c r="S27" s="192">
        <f>'GRUPO C'!W12</f>
        <v>1</v>
      </c>
      <c r="T27" s="192">
        <f>'GRUPO C'!X12</f>
        <v>4</v>
      </c>
      <c r="U27" s="192">
        <f>'GRUPO C'!Y12</f>
        <v>0</v>
      </c>
      <c r="V27" s="221"/>
    </row>
    <row r="28" spans="1:35" s="200" customFormat="1" ht="72.599999999999994" customHeight="1" x14ac:dyDescent="0.55000000000000004">
      <c r="B28" s="224" t="s">
        <v>54</v>
      </c>
      <c r="C28" s="224" t="s">
        <v>51</v>
      </c>
      <c r="D28" s="224" t="s">
        <v>52</v>
      </c>
      <c r="E28" s="325" t="s">
        <v>55</v>
      </c>
      <c r="F28" s="325"/>
      <c r="G28" s="224" t="s">
        <v>52</v>
      </c>
      <c r="H28" s="224" t="s">
        <v>56</v>
      </c>
      <c r="I28" s="224" t="s">
        <v>88</v>
      </c>
      <c r="K28" s="222">
        <v>5</v>
      </c>
      <c r="L28" s="192" t="str">
        <f>'GRUPO A'!P12</f>
        <v xml:space="preserve">  2)  GENERACION TOLIMA</v>
      </c>
      <c r="M28" s="192">
        <f>'GRUPO A'!Q12</f>
        <v>4</v>
      </c>
      <c r="N28" s="192">
        <f>'GRUPO A'!R12</f>
        <v>3</v>
      </c>
      <c r="O28" s="192">
        <f>'GRUPO A'!S12</f>
        <v>1</v>
      </c>
      <c r="P28" s="192">
        <f>'GRUPO A'!T12</f>
        <v>1</v>
      </c>
      <c r="Q28" s="192">
        <f>'GRUPO A'!U12</f>
        <v>1</v>
      </c>
      <c r="R28" s="192">
        <f>'GRUPO A'!V12</f>
        <v>3</v>
      </c>
      <c r="S28" s="192">
        <f>'GRUPO A'!W12</f>
        <v>4</v>
      </c>
      <c r="T28" s="192">
        <f>'GRUPO A'!X12</f>
        <v>-1</v>
      </c>
      <c r="U28" s="192">
        <f>'GRUPO A'!Y12</f>
        <v>0</v>
      </c>
      <c r="V28" s="223"/>
    </row>
    <row r="29" spans="1:35" s="200" customFormat="1" ht="82.2" customHeight="1" x14ac:dyDescent="0.55000000000000004">
      <c r="A29" s="205">
        <v>45628</v>
      </c>
      <c r="B29" s="206" t="s">
        <v>131</v>
      </c>
      <c r="C29" s="207">
        <v>0.3125</v>
      </c>
      <c r="D29" s="192" t="s">
        <v>121</v>
      </c>
      <c r="E29" s="192">
        <v>0</v>
      </c>
      <c r="F29" s="192">
        <v>0</v>
      </c>
      <c r="G29" s="192" t="s">
        <v>122</v>
      </c>
      <c r="H29" s="214" t="s">
        <v>95</v>
      </c>
      <c r="I29" s="192" t="str">
        <f t="shared" ref="I29:I33" si="2">+$A$3</f>
        <v>NACIDOS 2016 2017</v>
      </c>
      <c r="K29" s="222">
        <v>6</v>
      </c>
      <c r="L29" s="192" t="str">
        <f>'GRUPO B'!P10</f>
        <v xml:space="preserve">  2)  SAETA REDEC</v>
      </c>
      <c r="M29" s="192">
        <f>'GRUPO B'!Q10</f>
        <v>4</v>
      </c>
      <c r="N29" s="192">
        <f>'GRUPO B'!R10</f>
        <v>3</v>
      </c>
      <c r="O29" s="192">
        <f>'GRUPO B'!S10</f>
        <v>1</v>
      </c>
      <c r="P29" s="192">
        <f>'GRUPO B'!T10</f>
        <v>1</v>
      </c>
      <c r="Q29" s="192">
        <f>'GRUPO B'!U10</f>
        <v>1</v>
      </c>
      <c r="R29" s="192">
        <f>'GRUPO B'!V10</f>
        <v>3</v>
      </c>
      <c r="S29" s="192">
        <f>'GRUPO B'!W10</f>
        <v>4</v>
      </c>
      <c r="T29" s="192">
        <f>'GRUPO B'!X10</f>
        <v>-1</v>
      </c>
      <c r="U29" s="192">
        <f>'GRUPO B'!Y10</f>
        <v>0</v>
      </c>
      <c r="V29" s="223"/>
    </row>
    <row r="30" spans="1:35" s="200" customFormat="1" ht="82.2" customHeight="1" x14ac:dyDescent="0.55000000000000004">
      <c r="A30" s="205">
        <v>45628</v>
      </c>
      <c r="B30" s="206" t="s">
        <v>131</v>
      </c>
      <c r="C30" s="207">
        <v>0.3611111111111111</v>
      </c>
      <c r="D30" s="192" t="s">
        <v>123</v>
      </c>
      <c r="E30" s="192">
        <v>0</v>
      </c>
      <c r="F30" s="192">
        <v>0</v>
      </c>
      <c r="G30" s="192" t="s">
        <v>124</v>
      </c>
      <c r="H30" s="214" t="s">
        <v>96</v>
      </c>
      <c r="I30" s="192" t="str">
        <f t="shared" si="2"/>
        <v>NACIDOS 2016 2017</v>
      </c>
      <c r="K30" s="225">
        <v>7</v>
      </c>
      <c r="L30" s="192" t="str">
        <f>'GRUPO B'!P12</f>
        <v xml:space="preserve">  3)  UNION TOLIMENSE</v>
      </c>
      <c r="M30" s="192">
        <f>'GRUPO B'!Q12</f>
        <v>4</v>
      </c>
      <c r="N30" s="192">
        <f>'GRUPO B'!R12</f>
        <v>3</v>
      </c>
      <c r="O30" s="192">
        <f>'GRUPO B'!S12</f>
        <v>1</v>
      </c>
      <c r="P30" s="192">
        <f>'GRUPO B'!T12</f>
        <v>1</v>
      </c>
      <c r="Q30" s="192">
        <f>'GRUPO B'!U12</f>
        <v>1</v>
      </c>
      <c r="R30" s="192">
        <f>'GRUPO B'!V12</f>
        <v>3</v>
      </c>
      <c r="S30" s="192">
        <f>'GRUPO B'!W12</f>
        <v>5</v>
      </c>
      <c r="T30" s="192">
        <f>'GRUPO B'!X12</f>
        <v>-2</v>
      </c>
      <c r="U30" s="192">
        <f>'GRUPO B'!Y12</f>
        <v>0</v>
      </c>
      <c r="V30" s="226"/>
    </row>
    <row r="31" spans="1:35" s="200" customFormat="1" ht="72.599999999999994" customHeight="1" x14ac:dyDescent="0.55000000000000004">
      <c r="A31" s="205">
        <v>45628</v>
      </c>
      <c r="B31" s="206" t="s">
        <v>131</v>
      </c>
      <c r="C31" s="207">
        <v>0.40972222222222221</v>
      </c>
      <c r="D31" s="192" t="s">
        <v>127</v>
      </c>
      <c r="E31" s="192">
        <v>0</v>
      </c>
      <c r="F31" s="192">
        <v>0</v>
      </c>
      <c r="G31" s="192" t="s">
        <v>128</v>
      </c>
      <c r="H31" s="192" t="s">
        <v>89</v>
      </c>
      <c r="I31" s="192" t="str">
        <f t="shared" si="2"/>
        <v>NACIDOS 2016 2017</v>
      </c>
      <c r="K31" s="225">
        <v>8</v>
      </c>
      <c r="L31" s="192" t="str">
        <f>'GRUPO C'!P14</f>
        <v xml:space="preserve">  3)  ACADEMIA REAL</v>
      </c>
      <c r="M31" s="192">
        <f>'GRUPO C'!Q14</f>
        <v>1</v>
      </c>
      <c r="N31" s="192">
        <f>'GRUPO C'!R14</f>
        <v>3</v>
      </c>
      <c r="O31" s="192">
        <f>'GRUPO C'!S14</f>
        <v>0</v>
      </c>
      <c r="P31" s="192">
        <f>'GRUPO C'!T14</f>
        <v>1</v>
      </c>
      <c r="Q31" s="192">
        <f>'GRUPO C'!U14</f>
        <v>2</v>
      </c>
      <c r="R31" s="192">
        <f>'GRUPO C'!V14</f>
        <v>3</v>
      </c>
      <c r="S31" s="192">
        <f>'GRUPO C'!W14</f>
        <v>9</v>
      </c>
      <c r="T31" s="192">
        <f>'GRUPO C'!X14</f>
        <v>-6</v>
      </c>
      <c r="U31" s="192">
        <f>'GRUPO C'!Y14</f>
        <v>0</v>
      </c>
      <c r="V31" s="226"/>
    </row>
    <row r="32" spans="1:35" s="200" customFormat="1" ht="72.599999999999994" customHeight="1" x14ac:dyDescent="0.55000000000000004">
      <c r="A32" s="205">
        <v>45628</v>
      </c>
      <c r="B32" s="206" t="s">
        <v>131</v>
      </c>
      <c r="C32" s="207">
        <v>0.4548611111111111</v>
      </c>
      <c r="D32" s="192" t="s">
        <v>129</v>
      </c>
      <c r="E32" s="192">
        <v>0</v>
      </c>
      <c r="F32" s="192">
        <v>0</v>
      </c>
      <c r="G32" s="192" t="s">
        <v>130</v>
      </c>
      <c r="H32" s="192" t="s">
        <v>105</v>
      </c>
      <c r="I32" s="192" t="str">
        <f t="shared" si="2"/>
        <v>NACIDOS 2016 2017</v>
      </c>
      <c r="K32" s="227">
        <v>9</v>
      </c>
      <c r="L32" s="192" t="str">
        <f>'GRUPO C'!P16</f>
        <v xml:space="preserve">  4)  CD INDEPENDIENTE</v>
      </c>
      <c r="M32" s="192">
        <f>'GRUPO C'!Q16</f>
        <v>1</v>
      </c>
      <c r="N32" s="192">
        <f>'GRUPO C'!R16</f>
        <v>3</v>
      </c>
      <c r="O32" s="192">
        <f>'GRUPO C'!S16</f>
        <v>0</v>
      </c>
      <c r="P32" s="192">
        <f>'GRUPO C'!T16</f>
        <v>1</v>
      </c>
      <c r="Q32" s="192">
        <f>'GRUPO C'!U16</f>
        <v>2</v>
      </c>
      <c r="R32" s="192">
        <f>'GRUPO C'!V16</f>
        <v>3</v>
      </c>
      <c r="S32" s="192">
        <f>'GRUPO C'!W16</f>
        <v>10</v>
      </c>
      <c r="T32" s="192">
        <f>'GRUPO C'!X16</f>
        <v>-7</v>
      </c>
      <c r="U32" s="192">
        <f>'GRUPO C'!Y16</f>
        <v>0</v>
      </c>
      <c r="V32" s="228"/>
    </row>
    <row r="33" spans="1:22" s="200" customFormat="1" ht="72.599999999999994" customHeight="1" x14ac:dyDescent="0.55000000000000004">
      <c r="A33" s="205">
        <v>45628</v>
      </c>
      <c r="B33" s="206" t="s">
        <v>131</v>
      </c>
      <c r="C33" s="207">
        <v>0.50694444444444442</v>
      </c>
      <c r="D33" s="192" t="s">
        <v>125</v>
      </c>
      <c r="E33" s="192">
        <v>0</v>
      </c>
      <c r="F33" s="192">
        <v>0</v>
      </c>
      <c r="G33" s="192" t="s">
        <v>126</v>
      </c>
      <c r="H33" s="192" t="s">
        <v>106</v>
      </c>
      <c r="I33" s="192" t="str">
        <f t="shared" si="2"/>
        <v>NACIDOS 2016 2017</v>
      </c>
      <c r="K33" s="227">
        <v>10</v>
      </c>
      <c r="L33" s="192" t="str">
        <f>'GRUPO A'!P14</f>
        <v xml:space="preserve">  3)  CLUB ESTUDIANTES CK</v>
      </c>
      <c r="M33" s="192">
        <f>'GRUPO A'!Q14</f>
        <v>0</v>
      </c>
      <c r="N33" s="192">
        <f>'GRUPO A'!R14</f>
        <v>3</v>
      </c>
      <c r="O33" s="192">
        <f>'GRUPO A'!S14</f>
        <v>0</v>
      </c>
      <c r="P33" s="192">
        <f>'GRUPO A'!T14</f>
        <v>0</v>
      </c>
      <c r="Q33" s="192">
        <f>'GRUPO A'!U14</f>
        <v>3</v>
      </c>
      <c r="R33" s="192">
        <f>'GRUPO A'!V14</f>
        <v>1</v>
      </c>
      <c r="S33" s="192">
        <f>'GRUPO A'!W14</f>
        <v>5</v>
      </c>
      <c r="T33" s="192">
        <f>'GRUPO A'!X14</f>
        <v>-4</v>
      </c>
      <c r="U33" s="192">
        <f>'GRUPO A'!Y14</f>
        <v>0</v>
      </c>
      <c r="V33" s="228"/>
    </row>
    <row r="34" spans="1:22" s="200" customFormat="1" ht="16.8" customHeight="1" thickBot="1" x14ac:dyDescent="0.6"/>
    <row r="35" spans="1:22" s="200" customFormat="1" ht="72.599999999999994" customHeight="1" thickBot="1" x14ac:dyDescent="0.6">
      <c r="B35" s="332" t="s">
        <v>40</v>
      </c>
      <c r="C35" s="333"/>
      <c r="D35" s="333"/>
      <c r="E35" s="333"/>
      <c r="F35" s="333"/>
      <c r="G35" s="333"/>
      <c r="H35" s="333"/>
      <c r="I35" s="334"/>
    </row>
    <row r="36" spans="1:22" s="200" customFormat="1" ht="72.599999999999994" customHeight="1" x14ac:dyDescent="0.55000000000000004">
      <c r="B36" s="224" t="s">
        <v>54</v>
      </c>
      <c r="C36" s="224" t="s">
        <v>51</v>
      </c>
      <c r="D36" s="224" t="s">
        <v>52</v>
      </c>
      <c r="E36" s="335" t="s">
        <v>55</v>
      </c>
      <c r="F36" s="335"/>
      <c r="G36" s="224" t="s">
        <v>52</v>
      </c>
      <c r="H36" s="224" t="s">
        <v>56</v>
      </c>
      <c r="I36" s="224" t="s">
        <v>88</v>
      </c>
    </row>
    <row r="37" spans="1:22" s="200" customFormat="1" ht="72.599999999999994" customHeight="1" x14ac:dyDescent="0.55000000000000004">
      <c r="A37" s="205">
        <v>45628</v>
      </c>
      <c r="B37" s="206" t="s">
        <v>131</v>
      </c>
      <c r="C37" s="208">
        <v>0.5625</v>
      </c>
      <c r="D37" s="192" t="s">
        <v>38</v>
      </c>
      <c r="E37" s="192">
        <f>+'[2]GRUPO A'!G56</f>
        <v>0</v>
      </c>
      <c r="F37" s="192">
        <f>+'[2]GRUPO A'!I56</f>
        <v>0</v>
      </c>
      <c r="G37" s="192" t="s">
        <v>39</v>
      </c>
      <c r="H37" s="214" t="s">
        <v>107</v>
      </c>
      <c r="I37" s="192" t="str">
        <f t="shared" ref="I37:I38" si="3">+$A$3</f>
        <v>NACIDOS 2016 2017</v>
      </c>
    </row>
    <row r="38" spans="1:22" s="200" customFormat="1" ht="72.599999999999994" customHeight="1" x14ac:dyDescent="0.55000000000000004">
      <c r="A38" s="205">
        <v>45628</v>
      </c>
      <c r="B38" s="206" t="s">
        <v>131</v>
      </c>
      <c r="C38" s="208">
        <v>0.60763888888888884</v>
      </c>
      <c r="D38" s="192" t="s">
        <v>41</v>
      </c>
      <c r="E38" s="192">
        <f>+'[2]GRUPO A'!G53</f>
        <v>0</v>
      </c>
      <c r="F38" s="192">
        <f>+'[2]GRUPO A'!I53</f>
        <v>0</v>
      </c>
      <c r="G38" s="192" t="s">
        <v>42</v>
      </c>
      <c r="H38" s="214" t="s">
        <v>90</v>
      </c>
      <c r="I38" s="192" t="str">
        <f t="shared" si="3"/>
        <v>NACIDOS 2016 2017</v>
      </c>
    </row>
    <row r="39" spans="1:22" s="200" customFormat="1" ht="21.6" customHeight="1" x14ac:dyDescent="0.55000000000000004"/>
    <row r="40" spans="1:22" ht="16.8" customHeight="1" x14ac:dyDescent="0.4"/>
    <row r="41" spans="1:22" ht="39.6" customHeight="1" x14ac:dyDescent="0.4"/>
    <row r="42" spans="1:22" ht="39.6" customHeight="1" x14ac:dyDescent="0.4"/>
    <row r="43" spans="1:22" ht="39.6" customHeight="1" x14ac:dyDescent="0.4">
      <c r="C43" s="3" t="s">
        <v>98</v>
      </c>
      <c r="D43" s="3">
        <f>22*100000</f>
        <v>2200000</v>
      </c>
    </row>
    <row r="44" spans="1:22" ht="39.6" customHeight="1" x14ac:dyDescent="0.4">
      <c r="C44" s="187" t="s">
        <v>103</v>
      </c>
      <c r="D44" s="188">
        <f>9*120000</f>
        <v>1080000</v>
      </c>
    </row>
    <row r="45" spans="1:22" ht="39.6" customHeight="1" x14ac:dyDescent="0.4">
      <c r="C45" s="187" t="s">
        <v>104</v>
      </c>
      <c r="D45" s="188">
        <f>3*160000</f>
        <v>480000</v>
      </c>
    </row>
    <row r="46" spans="1:22" ht="39.6" customHeight="1" x14ac:dyDescent="0.4">
      <c r="C46" s="187" t="s">
        <v>100</v>
      </c>
      <c r="D46" s="188">
        <f>12*36000</f>
        <v>432000</v>
      </c>
    </row>
    <row r="47" spans="1:22" ht="39.6" customHeight="1" x14ac:dyDescent="0.4">
      <c r="C47" s="187" t="s">
        <v>101</v>
      </c>
      <c r="D47" s="188">
        <v>250000</v>
      </c>
    </row>
    <row r="48" spans="1:22" ht="39.6" customHeight="1" x14ac:dyDescent="0.4">
      <c r="C48" s="187" t="s">
        <v>102</v>
      </c>
      <c r="D48" s="188">
        <f>80*4800</f>
        <v>384000</v>
      </c>
    </row>
    <row r="49" spans="3:8" ht="39.6" customHeight="1" x14ac:dyDescent="0.4">
      <c r="C49" s="187" t="s">
        <v>99</v>
      </c>
      <c r="D49" s="188">
        <f>2000000+1000000+200000+400000</f>
        <v>3600000</v>
      </c>
    </row>
    <row r="50" spans="3:8" ht="39.6" customHeight="1" x14ac:dyDescent="0.4"/>
    <row r="51" spans="3:8" ht="39.6" customHeight="1" x14ac:dyDescent="0.6">
      <c r="D51" s="320" t="str">
        <f>+A1</f>
        <v>XVIII Torneo Nacional de Fútbol Infantil</v>
      </c>
      <c r="E51" s="320"/>
      <c r="F51" s="320"/>
      <c r="G51" s="320"/>
      <c r="H51" s="320"/>
    </row>
    <row r="52" spans="3:8" ht="51.6" customHeight="1" x14ac:dyDescent="0.6">
      <c r="D52" s="320" t="str">
        <f>+A2</f>
        <v>“COPA SOCCER MELGAR"</v>
      </c>
      <c r="E52" s="320"/>
      <c r="F52" s="320"/>
      <c r="G52" s="320"/>
      <c r="H52" s="320"/>
    </row>
    <row r="53" spans="3:8" ht="51.6" customHeight="1" x14ac:dyDescent="0.6">
      <c r="D53" s="320" t="str">
        <f>+A4</f>
        <v>NOV 30 1 Y 2 DICIEMBRE 2024</v>
      </c>
      <c r="E53" s="320"/>
      <c r="F53" s="320"/>
      <c r="G53" s="320"/>
      <c r="H53" s="320"/>
    </row>
    <row r="54" spans="3:8" ht="51.6" customHeight="1" x14ac:dyDescent="0.6">
      <c r="D54" s="320" t="str">
        <f>+A3</f>
        <v>NACIDOS 2016 2017</v>
      </c>
      <c r="E54" s="320"/>
      <c r="F54" s="320"/>
      <c r="G54" s="320"/>
      <c r="H54" s="320"/>
    </row>
    <row r="55" spans="3:8" ht="46.2" customHeight="1" x14ac:dyDescent="0.4">
      <c r="D55" s="189" t="s">
        <v>115</v>
      </c>
      <c r="E55" s="190" t="e">
        <f>+'[2]GRUPO A'!G72</f>
        <v>#REF!</v>
      </c>
      <c r="F55" s="190" t="e">
        <f>+'[2]GRUPO A'!I72</f>
        <v>#REF!</v>
      </c>
      <c r="G55" s="189" t="s">
        <v>116</v>
      </c>
      <c r="H55" s="189" t="s">
        <v>106</v>
      </c>
    </row>
    <row r="56" spans="3:8" ht="46.2" customHeight="1" x14ac:dyDescent="0.4">
      <c r="D56" s="189" t="s">
        <v>119</v>
      </c>
      <c r="E56" s="190" t="e">
        <f>+'[2]GRUPO A'!G70</f>
        <v>#REF!</v>
      </c>
      <c r="F56" s="190" t="e">
        <f>+'[2]GRUPO A'!I70</f>
        <v>#REF!</v>
      </c>
      <c r="G56" s="189" t="s">
        <v>120</v>
      </c>
      <c r="H56" s="189" t="s">
        <v>89</v>
      </c>
    </row>
    <row r="57" spans="3:8" ht="46.2" customHeight="1" x14ac:dyDescent="0.4">
      <c r="D57" s="189" t="s">
        <v>117</v>
      </c>
      <c r="E57" s="190" t="e">
        <f>+'[2]GRUPO A'!G71</f>
        <v>#REF!</v>
      </c>
      <c r="F57" s="190" t="e">
        <f>+'[2]GRUPO A'!I71</f>
        <v>#REF!</v>
      </c>
      <c r="G57" s="189" t="s">
        <v>118</v>
      </c>
      <c r="H57" s="189" t="s">
        <v>105</v>
      </c>
    </row>
    <row r="58" spans="3:8" ht="46.2" customHeight="1" x14ac:dyDescent="0.4">
      <c r="D58" s="189" t="s">
        <v>38</v>
      </c>
      <c r="E58" s="190" t="e">
        <f>+'[2]GRUPO A'!G73</f>
        <v>#REF!</v>
      </c>
      <c r="F58" s="190" t="e">
        <f>+'[2]GRUPO A'!I73</f>
        <v>#REF!</v>
      </c>
      <c r="G58" s="189" t="s">
        <v>39</v>
      </c>
      <c r="H58" s="194" t="s">
        <v>107</v>
      </c>
    </row>
    <row r="59" spans="3:8" ht="46.2" customHeight="1" x14ac:dyDescent="0.4">
      <c r="D59" s="189" t="s">
        <v>41</v>
      </c>
      <c r="E59" s="190" t="e">
        <f>+'[2]GRUPO A'!G70</f>
        <v>#REF!</v>
      </c>
      <c r="F59" s="190" t="e">
        <f>+'[2]GRUPO A'!I70</f>
        <v>#REF!</v>
      </c>
      <c r="G59" s="189" t="s">
        <v>42</v>
      </c>
      <c r="H59" s="194" t="s">
        <v>90</v>
      </c>
    </row>
  </sheetData>
  <mergeCells count="18">
    <mergeCell ref="D54:H54"/>
    <mergeCell ref="E7:F7"/>
    <mergeCell ref="B16:I16"/>
    <mergeCell ref="E17:F17"/>
    <mergeCell ref="K22:U22"/>
    <mergeCell ref="B27:I27"/>
    <mergeCell ref="E28:F28"/>
    <mergeCell ref="B35:I35"/>
    <mergeCell ref="E36:F36"/>
    <mergeCell ref="D51:H51"/>
    <mergeCell ref="D52:H52"/>
    <mergeCell ref="D53:H53"/>
    <mergeCell ref="B6:I6"/>
    <mergeCell ref="A1:I1"/>
    <mergeCell ref="A2:J2"/>
    <mergeCell ref="A3:I3"/>
    <mergeCell ref="A4:I4"/>
    <mergeCell ref="A5:I5"/>
  </mergeCells>
  <printOptions horizontalCentered="1" verticalCentered="1"/>
  <pageMargins left="3.937007874015748E-2" right="3.937007874015748E-2" top="0" bottom="0" header="0" footer="0"/>
  <pageSetup scale="2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059"/>
  <sheetViews>
    <sheetView view="pageBreakPreview" topLeftCell="A44" zoomScaleNormal="100" zoomScaleSheetLayoutView="100" workbookViewId="0">
      <selection activeCell="A65" sqref="A65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30" s="3" customFormat="1" ht="60" customHeight="1" x14ac:dyDescent="0.3">
      <c r="A1" s="356" t="e">
        <f>+'GRUPOS PRE JUVENIL'!B1:L1</f>
        <v>#VALUE!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30" s="3" customFormat="1" ht="45" customHeight="1" thickBot="1" x14ac:dyDescent="0.35">
      <c r="A2" s="357" t="s">
        <v>5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</row>
    <row r="3" spans="1:30" s="3" customFormat="1" ht="25.5" customHeight="1" x14ac:dyDescent="0.3">
      <c r="D3" s="365">
        <f>+'GRUPOS PRE JUVENIL'!C6</f>
        <v>0</v>
      </c>
      <c r="E3" s="366"/>
      <c r="F3" s="366"/>
      <c r="G3" s="366"/>
      <c r="H3" s="367"/>
      <c r="I3" s="80"/>
      <c r="J3" s="80"/>
      <c r="L3" s="358"/>
      <c r="M3" s="358"/>
    </row>
    <row r="4" spans="1:30" s="3" customFormat="1" ht="37.5" customHeight="1" x14ac:dyDescent="0.3">
      <c r="D4" s="368">
        <f>+'GRUPOS PRE JUVENIL'!C7</f>
        <v>0</v>
      </c>
      <c r="E4" s="369"/>
      <c r="F4" s="369"/>
      <c r="G4" s="369"/>
      <c r="H4" s="370"/>
      <c r="I4" s="81"/>
      <c r="J4" s="81"/>
      <c r="L4" s="358"/>
      <c r="M4" s="358"/>
    </row>
    <row r="5" spans="1:30" s="3" customFormat="1" ht="37.5" customHeight="1" x14ac:dyDescent="0.3">
      <c r="D5" s="368">
        <f>+'GRUPOS PRE JUVENIL'!C8</f>
        <v>0</v>
      </c>
      <c r="E5" s="369"/>
      <c r="F5" s="369"/>
      <c r="G5" s="369"/>
      <c r="H5" s="370"/>
      <c r="I5" s="81"/>
      <c r="J5" s="81"/>
      <c r="L5" s="358"/>
      <c r="M5" s="358"/>
    </row>
    <row r="6" spans="1:30" s="3" customFormat="1" ht="37.5" customHeight="1" x14ac:dyDescent="0.3">
      <c r="D6" s="368">
        <f>+'GRUPOS PRE JUVENIL'!C9</f>
        <v>0</v>
      </c>
      <c r="E6" s="369"/>
      <c r="F6" s="369"/>
      <c r="G6" s="369"/>
      <c r="H6" s="370"/>
      <c r="I6" s="81"/>
      <c r="J6" s="81"/>
    </row>
    <row r="7" spans="1:30" s="3" customFormat="1" ht="38.25" customHeight="1" x14ac:dyDescent="0.3">
      <c r="D7" s="368">
        <f>+'GRUPOS PRE JUVENIL'!C10</f>
        <v>0</v>
      </c>
      <c r="E7" s="369"/>
      <c r="F7" s="369"/>
      <c r="G7" s="369"/>
      <c r="H7" s="370"/>
      <c r="I7" s="81"/>
      <c r="J7" s="81"/>
    </row>
    <row r="8" spans="1:30" s="3" customFormat="1" ht="37.5" customHeight="1" thickBot="1" x14ac:dyDescent="0.35">
      <c r="D8" s="361">
        <f>+'GRUPOS PRE JUVENIL'!C11</f>
        <v>0</v>
      </c>
      <c r="E8" s="362"/>
      <c r="F8" s="362"/>
      <c r="G8" s="362"/>
      <c r="H8" s="363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NACIDOS 2016 2017</v>
      </c>
    </row>
    <row r="11" spans="1:30" s="3" customFormat="1" ht="21" x14ac:dyDescent="0.4">
      <c r="B11" s="68" t="str">
        <f>+'GRUPOS PRE JUVENIL'!D4</f>
        <v>NOV 30 1 Y 2 DICIEMBRE 2024</v>
      </c>
    </row>
    <row r="12" spans="1:30" s="3" customFormat="1" ht="37.5" customHeight="1" x14ac:dyDescent="0.3">
      <c r="A12" s="359" t="e">
        <f>+#REF!</f>
        <v>#REF!</v>
      </c>
      <c r="B12" s="359"/>
      <c r="C12" s="359"/>
      <c r="D12" s="359"/>
      <c r="E12" s="359"/>
      <c r="F12" s="359"/>
      <c r="G12" s="359"/>
      <c r="H12" s="359"/>
      <c r="I12" s="359"/>
      <c r="J12" s="359"/>
      <c r="K12" s="359"/>
      <c r="L12" s="359"/>
      <c r="M12" s="359"/>
    </row>
    <row r="13" spans="1:30" s="3" customFormat="1" ht="15" customHeight="1" x14ac:dyDescent="0.3">
      <c r="A13" s="360"/>
      <c r="B13" s="360"/>
      <c r="C13" s="360"/>
      <c r="D13" s="360"/>
      <c r="E13" s="360"/>
      <c r="F13" s="360"/>
      <c r="G13" s="360"/>
      <c r="H13" s="360"/>
      <c r="I13" s="360"/>
      <c r="J13" s="360"/>
      <c r="K13" s="360"/>
      <c r="L13" s="360"/>
      <c r="M13" s="360"/>
    </row>
    <row r="14" spans="1:30" ht="23.4" x14ac:dyDescent="0.3">
      <c r="A14" s="339" t="s">
        <v>45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47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5">
      <c r="A16" s="63" t="e">
        <f>+#REF!</f>
        <v>#REF!</v>
      </c>
      <c r="B16" s="64" t="e">
        <f>+#REF!</f>
        <v>#REF!</v>
      </c>
      <c r="C16" s="364" t="e">
        <f>+#REF!</f>
        <v>#REF!</v>
      </c>
      <c r="D16" s="364"/>
      <c r="E16" s="71" t="e">
        <f>IF(AND(F16&lt;&gt;"",H16&lt;&gt;""),IF(F16=H16,"E",IF(F16&gt;H16,"G","P")),"")</f>
        <v>#REF!</v>
      </c>
      <c r="F16" s="130">
        <v>1</v>
      </c>
      <c r="G16" s="87" t="s">
        <v>14</v>
      </c>
      <c r="H16" s="130" t="e">
        <f>+#REF!</f>
        <v>#REF!</v>
      </c>
      <c r="I16" s="71" t="e">
        <f>IF(AND(H16&lt;&gt;"",F16&lt;&gt;""),IF(H16=F16,"E",IF(H16&gt;F16,"G","P")),"")</f>
        <v>#REF!</v>
      </c>
      <c r="J16" s="364" t="e">
        <f>+#REF!</f>
        <v>#REF!</v>
      </c>
      <c r="K16" s="364"/>
      <c r="L16" s="364"/>
      <c r="M16" s="65" t="e">
        <f>+#REF!</f>
        <v>#REF!</v>
      </c>
    </row>
    <row r="17" spans="1:30" hidden="1" x14ac:dyDescent="0.3"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3" customFormat="1" ht="10.5" customHeight="1" x14ac:dyDescent="0.35">
      <c r="A18" s="82"/>
      <c r="B18" s="93"/>
      <c r="C18" s="93"/>
      <c r="D18" s="93"/>
    </row>
    <row r="19" spans="1:30" s="3" customFormat="1" ht="30" customHeight="1" x14ac:dyDescent="0.35">
      <c r="A19" s="115" t="e">
        <f>+#REF!</f>
        <v>#REF!</v>
      </c>
      <c r="B19" s="116" t="e">
        <f>+#REF!</f>
        <v>#REF!</v>
      </c>
      <c r="C19" s="371" t="e">
        <f>+#REF!</f>
        <v>#REF!</v>
      </c>
      <c r="D19" s="371"/>
      <c r="E19" s="71" t="e">
        <f>IF(AND(F19&lt;&gt;"",H19&lt;&gt;""),IF(F19=H19,"E",IF(F19&gt;H19,"G","P")),"")</f>
        <v>#REF!</v>
      </c>
      <c r="F19" s="130" t="e">
        <f>+#REF!</f>
        <v>#REF!</v>
      </c>
      <c r="G19" s="87" t="s">
        <v>14</v>
      </c>
      <c r="H19" s="130" t="e">
        <f>+#REF!</f>
        <v>#REF!</v>
      </c>
      <c r="I19" s="71" t="e">
        <f>IF(AND(H19&lt;&gt;"",F19&lt;&gt;""),IF(H19=F19,"E",IF(H19&gt;F19,"G","P")),"")</f>
        <v>#REF!</v>
      </c>
      <c r="J19" s="371" t="e">
        <f>+#REF!</f>
        <v>#REF!</v>
      </c>
      <c r="K19" s="371"/>
      <c r="L19" s="371"/>
      <c r="M19" s="117" t="e">
        <f>+#REF!</f>
        <v>#REF!</v>
      </c>
    </row>
    <row r="20" spans="1:30" s="3" customFormat="1" ht="10.5" customHeight="1" x14ac:dyDescent="0.35">
      <c r="A20" s="83"/>
      <c r="B20" s="84"/>
      <c r="C20" s="85"/>
      <c r="D20" s="85"/>
      <c r="E20" s="95"/>
      <c r="F20" s="86"/>
      <c r="G20" s="87"/>
      <c r="H20" s="86"/>
      <c r="I20" s="95"/>
      <c r="J20" s="85"/>
      <c r="K20" s="85"/>
      <c r="L20" s="85"/>
      <c r="M20" s="88"/>
    </row>
    <row r="21" spans="1:30" s="3" customFormat="1" ht="30" customHeight="1" x14ac:dyDescent="0.35">
      <c r="A21" s="63" t="e">
        <f>+#REF!</f>
        <v>#REF!</v>
      </c>
      <c r="B21" s="64" t="e">
        <f>+#REF!</f>
        <v>#REF!</v>
      </c>
      <c r="C21" s="364" t="e">
        <f>+#REF!</f>
        <v>#REF!</v>
      </c>
      <c r="D21" s="364"/>
      <c r="E21" s="118" t="str">
        <f>IF(AND(F21&lt;&gt;"",H21&lt;&gt;""),IF(F21=H21,"E",IF(F21&gt;H21,"G","P")),"")</f>
        <v>E</v>
      </c>
      <c r="F21" s="130">
        <v>0</v>
      </c>
      <c r="G21" s="87" t="s">
        <v>14</v>
      </c>
      <c r="H21" s="130">
        <v>0</v>
      </c>
      <c r="I21" s="118" t="str">
        <f>IF(AND(H21&lt;&gt;"",F21&lt;&gt;""),IF(H21=F21,"E",IF(H21&gt;F21,"G","P")),"")</f>
        <v>E</v>
      </c>
      <c r="J21" s="364" t="e">
        <f>+#REF!</f>
        <v>#REF!</v>
      </c>
      <c r="K21" s="364"/>
      <c r="L21" s="364"/>
      <c r="M21" s="65" t="e">
        <f>+#REF!</f>
        <v>#REF!</v>
      </c>
    </row>
    <row r="22" spans="1:30" s="3" customFormat="1" ht="10.5" customHeight="1" x14ac:dyDescent="0.35">
      <c r="A22" s="82"/>
      <c r="B22" s="93"/>
      <c r="C22" s="93"/>
      <c r="D22" s="93"/>
    </row>
    <row r="23" spans="1:30" s="3" customFormat="1" ht="30" customHeight="1" x14ac:dyDescent="0.35">
      <c r="A23" s="115" t="e">
        <f>+#REF!</f>
        <v>#REF!</v>
      </c>
      <c r="B23" s="116" t="e">
        <f>+#REF!</f>
        <v>#REF!</v>
      </c>
      <c r="C23" s="371" t="e">
        <f>+#REF!</f>
        <v>#REF!</v>
      </c>
      <c r="D23" s="371"/>
      <c r="E23" s="95" t="e">
        <f>IF(AND(F23&lt;&gt;"",H23&lt;&gt;""),IF(F23=H23,"E",IF(F23&gt;H23,"G","P")),"")</f>
        <v>#REF!</v>
      </c>
      <c r="F23" s="130" t="e">
        <f>+#REF!</f>
        <v>#REF!</v>
      </c>
      <c r="G23" s="87" t="s">
        <v>14</v>
      </c>
      <c r="H23" s="120" t="e">
        <f>+#REF!</f>
        <v>#REF!</v>
      </c>
      <c r="I23" s="95" t="e">
        <f>IF(AND(H23&lt;&gt;"",F23&lt;&gt;""),IF(H23=F23,"E",IF(H23&gt;F23,"G","P")),"")</f>
        <v>#REF!</v>
      </c>
      <c r="J23" s="371" t="e">
        <f>+#REF!</f>
        <v>#REF!</v>
      </c>
      <c r="K23" s="371"/>
      <c r="L23" s="371"/>
      <c r="M23" s="117" t="e">
        <f>+#REF!</f>
        <v>#REF!</v>
      </c>
    </row>
    <row r="24" spans="1:30" s="3" customFormat="1" ht="10.5" customHeight="1" x14ac:dyDescent="0.35">
      <c r="A24" s="83"/>
      <c r="B24" s="84"/>
      <c r="C24" s="85"/>
      <c r="D24" s="85"/>
      <c r="E24" s="95"/>
      <c r="F24" s="86"/>
      <c r="G24" s="87"/>
      <c r="H24" s="131"/>
      <c r="I24" s="95"/>
      <c r="J24" s="85"/>
      <c r="K24" s="85"/>
      <c r="L24" s="85"/>
      <c r="M24" s="88"/>
    </row>
    <row r="25" spans="1:30" s="3" customFormat="1" ht="30" customHeight="1" x14ac:dyDescent="0.35">
      <c r="A25" s="63" t="e">
        <f>+#REF!</f>
        <v>#REF!</v>
      </c>
      <c r="B25" s="64" t="e">
        <f>+#REF!</f>
        <v>#REF!</v>
      </c>
      <c r="C25" s="364" t="e">
        <f>+#REF!</f>
        <v>#REF!</v>
      </c>
      <c r="D25" s="364"/>
      <c r="E25" s="118" t="e">
        <f>IF(AND(F25&lt;&gt;"",H25&lt;&gt;""),IF(F25=H25,"E",IF(F25&gt;H25,"G","P")),"")</f>
        <v>#REF!</v>
      </c>
      <c r="F25" s="130" t="e">
        <f>+#REF!</f>
        <v>#REF!</v>
      </c>
      <c r="G25" s="87" t="s">
        <v>14</v>
      </c>
      <c r="H25" s="130" t="e">
        <f>+#REF!</f>
        <v>#REF!</v>
      </c>
      <c r="I25" s="118" t="e">
        <f>IF(AND(H25&lt;&gt;"",F25&lt;&gt;""),IF(H25=F25,"E",IF(H25&gt;F25,"G","P")),"")</f>
        <v>#REF!</v>
      </c>
      <c r="J25" s="372" t="e">
        <f>+#REF!</f>
        <v>#REF!</v>
      </c>
      <c r="K25" s="372"/>
      <c r="L25" s="372"/>
      <c r="M25" s="65" t="e">
        <f>+#REF!</f>
        <v>#REF!</v>
      </c>
    </row>
    <row r="26" spans="1:30" s="3" customFormat="1" ht="21" customHeight="1" x14ac:dyDescent="0.35">
      <c r="A26" s="83"/>
      <c r="B26" s="84"/>
      <c r="C26" s="85"/>
      <c r="D26" s="85"/>
      <c r="E26" s="95"/>
      <c r="F26" s="86"/>
      <c r="G26" s="87"/>
      <c r="H26" s="86"/>
      <c r="I26" s="95"/>
      <c r="J26" s="88"/>
      <c r="K26" s="88"/>
      <c r="L26" s="88"/>
      <c r="M26" s="88"/>
    </row>
    <row r="27" spans="1:30" s="3" customFormat="1" ht="21" customHeight="1" thickBot="1" x14ac:dyDescent="0.4">
      <c r="A27" s="83"/>
      <c r="B27" s="84"/>
      <c r="C27" s="85"/>
      <c r="D27" s="85"/>
      <c r="E27" s="95"/>
      <c r="F27" s="86"/>
      <c r="G27" s="87"/>
      <c r="H27" s="86"/>
      <c r="I27" s="95"/>
      <c r="J27" s="85"/>
      <c r="K27" s="105"/>
      <c r="L27" s="105"/>
      <c r="M27" s="88"/>
    </row>
    <row r="28" spans="1:30" s="3" customFormat="1" ht="25.5" customHeight="1" thickBot="1" x14ac:dyDescent="0.4">
      <c r="A28" s="83"/>
      <c r="B28" s="84"/>
      <c r="C28" s="85"/>
      <c r="D28" s="373" t="str">
        <f>+'GRUPOS PRE JUVENIL'!E6</f>
        <v>GRUPO A</v>
      </c>
      <c r="E28" s="374"/>
      <c r="F28" s="374"/>
      <c r="G28" s="374"/>
      <c r="H28" s="375"/>
      <c r="I28" s="95"/>
      <c r="J28" s="85"/>
      <c r="K28" s="105"/>
      <c r="L28" s="105"/>
      <c r="M28" s="88"/>
    </row>
    <row r="29" spans="1:30" s="3" customFormat="1" ht="25.5" customHeight="1" thickBot="1" x14ac:dyDescent="0.35">
      <c r="A29" s="83"/>
      <c r="B29" s="84"/>
      <c r="C29" s="85"/>
      <c r="D29" s="378" t="str">
        <f>+'GRUPOS PRE JUVENIL'!E7</f>
        <v>ATHETIC MELGAR</v>
      </c>
      <c r="E29" s="379"/>
      <c r="F29" s="379"/>
      <c r="G29" s="379"/>
      <c r="H29" s="380"/>
    </row>
    <row r="30" spans="1:30" s="3" customFormat="1" ht="37.5" customHeight="1" thickBot="1" x14ac:dyDescent="0.35">
      <c r="A30" s="83"/>
      <c r="B30" s="84"/>
      <c r="C30" s="85"/>
      <c r="D30" s="378" t="str">
        <f>+'GRUPOS PRE JUVENIL'!E8</f>
        <v>CLUB ESTUDIANTES CK</v>
      </c>
      <c r="E30" s="379"/>
      <c r="F30" s="379"/>
      <c r="G30" s="379"/>
      <c r="H30" s="380"/>
    </row>
    <row r="31" spans="1:30" s="3" customFormat="1" ht="37.5" customHeight="1" thickBot="1" x14ac:dyDescent="0.35">
      <c r="A31" s="83"/>
      <c r="B31" s="84"/>
      <c r="C31" s="85"/>
      <c r="D31" s="378" t="str">
        <f>+'GRUPOS PRE JUVENIL'!E9</f>
        <v>GENERACION TOLIMA</v>
      </c>
      <c r="E31" s="379"/>
      <c r="F31" s="379"/>
      <c r="G31" s="379"/>
      <c r="H31" s="380"/>
    </row>
    <row r="32" spans="1:30" s="3" customFormat="1" ht="37.5" customHeight="1" thickBot="1" x14ac:dyDescent="0.35">
      <c r="A32" s="83"/>
      <c r="B32" s="84"/>
      <c r="C32" s="85"/>
      <c r="D32" s="378" t="e">
        <f>+'GRUPOS PRE JUVENIL'!#REF!</f>
        <v>#REF!</v>
      </c>
      <c r="E32" s="379"/>
      <c r="F32" s="379"/>
      <c r="G32" s="379"/>
      <c r="H32" s="380"/>
    </row>
    <row r="33" spans="1:13" s="3" customFormat="1" ht="37.5" customHeight="1" x14ac:dyDescent="0.3">
      <c r="A33" s="83"/>
      <c r="B33" s="84"/>
      <c r="C33" s="85"/>
      <c r="D33" s="378" t="e">
        <f>+'GRUPOS PRE JUVENIL'!#REF!</f>
        <v>#REF!</v>
      </c>
      <c r="E33" s="379"/>
      <c r="F33" s="379"/>
      <c r="G33" s="379"/>
      <c r="H33" s="380"/>
    </row>
    <row r="34" spans="1:13" s="3" customFormat="1" ht="15" customHeight="1" x14ac:dyDescent="0.3">
      <c r="A34" s="83"/>
      <c r="B34" s="84"/>
      <c r="C34" s="85"/>
      <c r="D34" s="128"/>
      <c r="E34" s="128"/>
      <c r="F34" s="128"/>
      <c r="G34" s="128"/>
      <c r="H34" s="128"/>
    </row>
    <row r="35" spans="1:13" s="3" customFormat="1" ht="37.5" customHeight="1" x14ac:dyDescent="0.3">
      <c r="A35" s="376" t="str">
        <f>+'GRUPOS PRE JUVENIL'!E6</f>
        <v>GRUPO A</v>
      </c>
      <c r="B35" s="376"/>
      <c r="C35" s="376"/>
      <c r="D35" s="376"/>
      <c r="E35" s="376"/>
      <c r="F35" s="376"/>
      <c r="G35" s="376"/>
      <c r="H35" s="376"/>
      <c r="I35" s="376"/>
      <c r="J35" s="376"/>
      <c r="K35" s="376"/>
      <c r="L35" s="376"/>
      <c r="M35" s="376"/>
    </row>
    <row r="36" spans="1:13" s="3" customFormat="1" ht="15" customHeight="1" x14ac:dyDescent="0.3">
      <c r="A36" s="377"/>
      <c r="B36" s="377"/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</row>
    <row r="37" spans="1:13" s="3" customFormat="1" ht="15" customHeight="1" x14ac:dyDescent="0.3">
      <c r="A37" s="339" t="s">
        <v>45</v>
      </c>
      <c r="B37" s="340"/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</row>
    <row r="38" spans="1:13" s="3" customFormat="1" ht="15" customHeight="1" x14ac:dyDescent="0.3"/>
    <row r="39" spans="1:13" s="3" customFormat="1" ht="30" customHeight="1" x14ac:dyDescent="0.35">
      <c r="A39" s="115">
        <f>+'GRUPO A'!B14</f>
        <v>0</v>
      </c>
      <c r="B39" s="116" t="e">
        <f>+#REF!</f>
        <v>#REF!</v>
      </c>
      <c r="C39" s="371" t="str">
        <f>+'GRUPO A'!E14</f>
        <v>GENERACION TOLIMA</v>
      </c>
      <c r="D39" s="371"/>
      <c r="E39" s="95" t="str">
        <f>IF(AND(F39&lt;&gt;"",H39&lt;&gt;""),IF(F39=H39,"E",IF(F39&gt;H39,"G","P")),"")</f>
        <v>E</v>
      </c>
      <c r="F39" s="130">
        <f>+'GRUPO A'!G14</f>
        <v>0</v>
      </c>
      <c r="G39" s="87" t="s">
        <v>14</v>
      </c>
      <c r="H39" s="130">
        <f>+'GRUPO A'!I14</f>
        <v>0</v>
      </c>
      <c r="I39" s="95" t="str">
        <f>IF(AND(H39&lt;&gt;"",F39&lt;&gt;""),IF(H39=F39,"E",IF(H39&gt;F39,"G","P")),"")</f>
        <v>E</v>
      </c>
      <c r="J39" s="371" t="str">
        <f>+'GRUPO A'!K14</f>
        <v>IVÁN VÉLEZ PROFESIONALES PALMIRA</v>
      </c>
      <c r="K39" s="371"/>
      <c r="L39" s="371"/>
      <c r="M39" s="117">
        <f>+'GRUPO A'!M14</f>
        <v>0</v>
      </c>
    </row>
    <row r="40" spans="1:13" s="3" customFormat="1" ht="10.5" customHeight="1" x14ac:dyDescent="0.3"/>
    <row r="41" spans="1:13" s="3" customFormat="1" ht="30" customHeight="1" x14ac:dyDescent="0.35">
      <c r="A41" s="63">
        <f>+'GRUPO A'!B8</f>
        <v>0</v>
      </c>
      <c r="B41" s="64">
        <f>+'GRUPO A'!C8</f>
        <v>0</v>
      </c>
      <c r="C41" s="364" t="str">
        <f>+'GRUPO A'!E8</f>
        <v>ATHETIC MELGAR</v>
      </c>
      <c r="D41" s="364"/>
      <c r="E41" s="118" t="str">
        <f>IF(AND(F41&lt;&gt;"",H41&lt;&gt;""),IF(F41=H41,"E",IF(F41&gt;H41,"G","P")),"")</f>
        <v>E</v>
      </c>
      <c r="F41" s="130">
        <f>+'GRUPO A'!G8</f>
        <v>0</v>
      </c>
      <c r="G41" s="87" t="s">
        <v>14</v>
      </c>
      <c r="H41" s="130">
        <f>+'GRUPO A'!I8</f>
        <v>0</v>
      </c>
      <c r="I41" s="118" t="str">
        <f>IF(AND(H41&lt;&gt;"",F41&lt;&gt;""),IF(H41=F41,"E",IF(H41&gt;F41,"G","P")),"")</f>
        <v>E</v>
      </c>
      <c r="J41" s="364" t="str">
        <f>+'GRUPO A'!K8</f>
        <v>UNION TOLIMENSE</v>
      </c>
      <c r="K41" s="364"/>
      <c r="L41" s="364"/>
      <c r="M41" s="65">
        <f>+'GRUPO A'!M8</f>
        <v>0</v>
      </c>
    </row>
    <row r="42" spans="1:13" s="3" customFormat="1" ht="10.5" customHeight="1" x14ac:dyDescent="0.35">
      <c r="A42" s="83"/>
      <c r="B42" s="84"/>
      <c r="C42" s="85"/>
      <c r="D42" s="85"/>
      <c r="E42" s="95"/>
      <c r="F42" s="86"/>
      <c r="G42" s="87"/>
      <c r="H42" s="86"/>
      <c r="I42" s="95"/>
      <c r="J42" s="85"/>
      <c r="K42" s="85"/>
      <c r="L42" s="85"/>
      <c r="M42" s="88"/>
    </row>
    <row r="43" spans="1:13" s="3" customFormat="1" ht="30" customHeight="1" x14ac:dyDescent="0.35">
      <c r="A43" s="115">
        <f>+'GRUPO A'!B11</f>
        <v>0</v>
      </c>
      <c r="B43" s="116">
        <f>+'GRUPO A'!C11</f>
        <v>0</v>
      </c>
      <c r="C43" s="371" t="str">
        <f>+'GRUPO A'!E11</f>
        <v>CLUB ESTUDIANTES CK</v>
      </c>
      <c r="D43" s="371"/>
      <c r="E43" s="71" t="str">
        <f>IF(AND(F43&lt;&gt;"",H43&lt;&gt;""),IF(F43=H43,"E",IF(F43&gt;H43,"G","P")),"")</f>
        <v>E</v>
      </c>
      <c r="F43" s="130">
        <f>+'GRUPO A'!G11</f>
        <v>0</v>
      </c>
      <c r="G43" s="87" t="s">
        <v>14</v>
      </c>
      <c r="H43" s="130">
        <f>+'GRUPO A'!I11</f>
        <v>0</v>
      </c>
      <c r="I43" s="71" t="str">
        <f>IF(AND(H43&lt;&gt;"",F43&lt;&gt;""),IF(H43=F43,"E",IF(H43&gt;F43,"G","P")),"")</f>
        <v>E</v>
      </c>
      <c r="J43" s="371" t="str">
        <f>+'GRUPO A'!K11</f>
        <v>SAETA REDEC</v>
      </c>
      <c r="K43" s="371"/>
      <c r="L43" s="371"/>
      <c r="M43" s="117">
        <f>+'GRUPO A'!M11</f>
        <v>0</v>
      </c>
    </row>
    <row r="44" spans="1:13" s="3" customFormat="1" ht="10.5" customHeight="1" x14ac:dyDescent="0.35">
      <c r="A44" s="82"/>
      <c r="B44" s="93"/>
      <c r="C44" s="93"/>
      <c r="D44" s="93"/>
    </row>
    <row r="45" spans="1:13" s="3" customFormat="1" ht="30" customHeight="1" x14ac:dyDescent="0.35">
      <c r="A45" s="63">
        <f>+'GRUPO A'!B17</f>
        <v>42813</v>
      </c>
      <c r="B45" s="64" t="str">
        <f>+'GRUPO A'!C20</f>
        <v>08:40. a.m.</v>
      </c>
      <c r="C45" s="364" t="str">
        <f>+'GRUPO A'!E20</f>
        <v>GENERACION TOLIMA</v>
      </c>
      <c r="D45" s="364"/>
      <c r="E45" s="71" t="str">
        <f>IF(AND(F45&lt;&gt;"",H45&lt;&gt;""),IF(F45=H45,"E",IF(F45&gt;H45,"G","P")),"")</f>
        <v>P</v>
      </c>
      <c r="F45" s="130">
        <f>+'GRUPO A'!G20</f>
        <v>0</v>
      </c>
      <c r="G45" s="87" t="s">
        <v>14</v>
      </c>
      <c r="H45" s="130">
        <f>+'GRUPO A'!I20</f>
        <v>2</v>
      </c>
      <c r="I45" s="71" t="str">
        <f>IF(AND(H45&lt;&gt;"",F45&lt;&gt;""),IF(H45=F45,"E",IF(H45&gt;F45,"G","P")),"")</f>
        <v>G</v>
      </c>
      <c r="J45" s="364" t="str">
        <f>+'GRUPO A'!K20</f>
        <v>SAETA REDEC</v>
      </c>
      <c r="K45" s="364"/>
      <c r="L45" s="364"/>
      <c r="M45" s="65" t="str">
        <f>+'GRUPO A'!M20</f>
        <v>CANCHA 1 A</v>
      </c>
    </row>
    <row r="46" spans="1:13" s="3" customFormat="1" ht="10.5" customHeight="1" x14ac:dyDescent="0.35">
      <c r="A46" s="83"/>
      <c r="B46" s="84"/>
      <c r="C46" s="85"/>
      <c r="D46" s="85"/>
      <c r="E46" s="95"/>
      <c r="F46" s="86"/>
      <c r="G46" s="87"/>
      <c r="H46" s="86"/>
      <c r="I46" s="95"/>
      <c r="J46" s="85"/>
      <c r="K46" s="85"/>
      <c r="L46" s="85"/>
      <c r="M46" s="88"/>
    </row>
    <row r="47" spans="1:13" s="3" customFormat="1" ht="30" customHeight="1" x14ac:dyDescent="0.35">
      <c r="A47" s="115">
        <f>+'GRUPO A'!B26</f>
        <v>42812</v>
      </c>
      <c r="B47" s="116" t="str">
        <f>+'GRUPO A'!C26</f>
        <v>07:00. a.m.</v>
      </c>
      <c r="C47" s="371" t="str">
        <f>+'GRUPO A'!E17</f>
        <v>ATHETIC MELGAR</v>
      </c>
      <c r="D47" s="371"/>
      <c r="E47" s="96" t="str">
        <f>IF(AND(F47&lt;&gt;"",H47&lt;&gt;""),IF(F47=H47,"E",IF(F47&gt;H47,"G","P")),"")</f>
        <v>G</v>
      </c>
      <c r="F47" s="130">
        <f>+'GRUPO A'!G17</f>
        <v>1</v>
      </c>
      <c r="G47" s="87" t="s">
        <v>14</v>
      </c>
      <c r="H47" s="130">
        <f>+'GRUPO A'!I17</f>
        <v>0</v>
      </c>
      <c r="I47" s="96" t="str">
        <f>IF(AND(H47&lt;&gt;"",F47&lt;&gt;""),IF(H47=F47,"E",IF(H47&gt;F47,"G","P")),"")</f>
        <v>P</v>
      </c>
      <c r="J47" s="371" t="str">
        <f>+'GRUPO A'!K17</f>
        <v>CLUB ESTUDIANTES CK</v>
      </c>
      <c r="K47" s="371"/>
      <c r="L47" s="371"/>
      <c r="M47" s="117" t="str">
        <f>+'GRUPO A'!M17</f>
        <v>CANCHA 1 A</v>
      </c>
    </row>
    <row r="48" spans="1:13" s="3" customFormat="1" x14ac:dyDescent="0.3"/>
    <row r="49" spans="1:13" s="3" customFormat="1" x14ac:dyDescent="0.3">
      <c r="A49" s="353" t="s">
        <v>43</v>
      </c>
      <c r="B49" s="353"/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3"/>
    </row>
    <row r="50" spans="1:13" s="3" customFormat="1" x14ac:dyDescent="0.3">
      <c r="A50" s="353"/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</row>
    <row r="51" spans="1:13" s="3" customFormat="1" x14ac:dyDescent="0.3">
      <c r="A51" s="353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</row>
    <row r="52" spans="1:13" s="3" customFormat="1" x14ac:dyDescent="0.3">
      <c r="A52" s="353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</row>
    <row r="53" spans="1:13" s="3" customFormat="1" x14ac:dyDescent="0.3"/>
    <row r="54" spans="1:13" s="3" customFormat="1" x14ac:dyDescent="0.3">
      <c r="A54" s="354" t="s">
        <v>27</v>
      </c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</row>
    <row r="55" spans="1:13" s="3" customFormat="1" x14ac:dyDescent="0.3">
      <c r="A55" s="354" t="s">
        <v>28</v>
      </c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</row>
    <row r="56" spans="1:13" s="3" customFormat="1" x14ac:dyDescent="0.3">
      <c r="A56" s="355" t="s">
        <v>29</v>
      </c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  <c r="M56" s="355"/>
    </row>
    <row r="57" spans="1:13" s="3" customFormat="1" x14ac:dyDescent="0.3">
      <c r="A57" s="354" t="s">
        <v>30</v>
      </c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</row>
    <row r="58" spans="1:13" s="3" customFormat="1" x14ac:dyDescent="0.3"/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</sheetData>
  <mergeCells count="44">
    <mergeCell ref="D28:H28"/>
    <mergeCell ref="A35:M36"/>
    <mergeCell ref="J23:L23"/>
    <mergeCell ref="C25:D25"/>
    <mergeCell ref="D33:H33"/>
    <mergeCell ref="D29:H29"/>
    <mergeCell ref="D30:H30"/>
    <mergeCell ref="D31:H31"/>
    <mergeCell ref="D32:H32"/>
    <mergeCell ref="J47:L47"/>
    <mergeCell ref="C23:D23"/>
    <mergeCell ref="C16:D16"/>
    <mergeCell ref="A37:M37"/>
    <mergeCell ref="C39:D39"/>
    <mergeCell ref="J39:L39"/>
    <mergeCell ref="C41:D41"/>
    <mergeCell ref="J41:L41"/>
    <mergeCell ref="C43:D43"/>
    <mergeCell ref="J43:L43"/>
    <mergeCell ref="C45:D45"/>
    <mergeCell ref="J45:L45"/>
    <mergeCell ref="C47:D47"/>
    <mergeCell ref="C19:D19"/>
    <mergeCell ref="J19:L19"/>
    <mergeCell ref="J25:L25"/>
    <mergeCell ref="C21:D21"/>
    <mergeCell ref="J21:L21"/>
    <mergeCell ref="D3:H3"/>
    <mergeCell ref="D4:H4"/>
    <mergeCell ref="D5:H5"/>
    <mergeCell ref="D6:H6"/>
    <mergeCell ref="D7:H7"/>
    <mergeCell ref="J16:L16"/>
    <mergeCell ref="A1:M1"/>
    <mergeCell ref="A2:M2"/>
    <mergeCell ref="L3:M5"/>
    <mergeCell ref="A12:M13"/>
    <mergeCell ref="A14:M14"/>
    <mergeCell ref="D8:H8"/>
    <mergeCell ref="A49:M52"/>
    <mergeCell ref="A54:M54"/>
    <mergeCell ref="A55:M55"/>
    <mergeCell ref="A56:M56"/>
    <mergeCell ref="A57:M57"/>
  </mergeCells>
  <conditionalFormatting sqref="F16">
    <cfRule type="expression" dxfId="254" priority="99" stopIfTrue="1">
      <formula>E16="G"</formula>
    </cfRule>
    <cfRule type="expression" dxfId="253" priority="98" stopIfTrue="1">
      <formula>E16="E"</formula>
    </cfRule>
    <cfRule type="expression" dxfId="252" priority="97" stopIfTrue="1">
      <formula>E16="P"</formula>
    </cfRule>
  </conditionalFormatting>
  <conditionalFormatting sqref="F19">
    <cfRule type="expression" dxfId="251" priority="51" stopIfTrue="1">
      <formula>E19="G"</formula>
    </cfRule>
    <cfRule type="expression" dxfId="250" priority="50" stopIfTrue="1">
      <formula>E19="E"</formula>
    </cfRule>
    <cfRule type="expression" dxfId="249" priority="49" stopIfTrue="1">
      <formula>E19="P"</formula>
    </cfRule>
  </conditionalFormatting>
  <conditionalFormatting sqref="F21">
    <cfRule type="expression" dxfId="245" priority="48" stopIfTrue="1">
      <formula>E21="G"</formula>
    </cfRule>
    <cfRule type="expression" dxfId="244" priority="46" stopIfTrue="1">
      <formula>E21="P"</formula>
    </cfRule>
    <cfRule type="expression" dxfId="243" priority="47" stopIfTrue="1">
      <formula>E21="E"</formula>
    </cfRule>
  </conditionalFormatting>
  <conditionalFormatting sqref="F23">
    <cfRule type="expression" dxfId="242" priority="43" stopIfTrue="1">
      <formula>E23="P"</formula>
    </cfRule>
    <cfRule type="expression" dxfId="241" priority="44" stopIfTrue="1">
      <formula>E23="E"</formula>
    </cfRule>
    <cfRule type="expression" dxfId="240" priority="45" stopIfTrue="1">
      <formula>E23="G"</formula>
    </cfRule>
  </conditionalFormatting>
  <conditionalFormatting sqref="F24">
    <cfRule type="expression" dxfId="239" priority="148" stopIfTrue="1">
      <formula>E20="P"</formula>
    </cfRule>
    <cfRule type="expression" dxfId="238" priority="149" stopIfTrue="1">
      <formula>E20="E"</formula>
    </cfRule>
    <cfRule type="expression" dxfId="237" priority="150" stopIfTrue="1">
      <formula>E20="G"</formula>
    </cfRule>
  </conditionalFormatting>
  <conditionalFormatting sqref="F39">
    <cfRule type="expression" dxfId="230" priority="28" stopIfTrue="1">
      <formula>E39="P"</formula>
    </cfRule>
    <cfRule type="expression" dxfId="229" priority="29" stopIfTrue="1">
      <formula>E39="E"</formula>
    </cfRule>
    <cfRule type="expression" dxfId="228" priority="30" stopIfTrue="1">
      <formula>E39="G"</formula>
    </cfRule>
  </conditionalFormatting>
  <conditionalFormatting sqref="F41">
    <cfRule type="expression" dxfId="227" priority="7" stopIfTrue="1">
      <formula>E41="P"</formula>
    </cfRule>
    <cfRule type="expression" dxfId="226" priority="8" stopIfTrue="1">
      <formula>E41="E"</formula>
    </cfRule>
    <cfRule type="expression" dxfId="225" priority="9" stopIfTrue="1">
      <formula>E41="G"</formula>
    </cfRule>
  </conditionalFormatting>
  <conditionalFormatting sqref="F43">
    <cfRule type="expression" dxfId="221" priority="5" stopIfTrue="1">
      <formula>E43="E"</formula>
    </cfRule>
    <cfRule type="expression" dxfId="220" priority="4" stopIfTrue="1">
      <formula>E43="P"</formula>
    </cfRule>
    <cfRule type="expression" dxfId="219" priority="6" stopIfTrue="1">
      <formula>E43="G"</formula>
    </cfRule>
  </conditionalFormatting>
  <conditionalFormatting sqref="F45">
    <cfRule type="expression" dxfId="218" priority="2" stopIfTrue="1">
      <formula>E45="E"</formula>
    </cfRule>
    <cfRule type="expression" dxfId="217" priority="3" stopIfTrue="1">
      <formula>E45="G"</formula>
    </cfRule>
    <cfRule type="expression" dxfId="216" priority="1" stopIfTrue="1">
      <formula>E45="P"</formula>
    </cfRule>
  </conditionalFormatting>
  <conditionalFormatting sqref="F46">
    <cfRule type="expression" dxfId="215" priority="33" stopIfTrue="1">
      <formula>E42="G"</formula>
    </cfRule>
    <cfRule type="expression" dxfId="214" priority="31" stopIfTrue="1">
      <formula>E42="P"</formula>
    </cfRule>
    <cfRule type="expression" dxfId="213" priority="32" stopIfTrue="1">
      <formula>E42="E"</formula>
    </cfRule>
  </conditionalFormatting>
  <conditionalFormatting sqref="H16">
    <cfRule type="expression" dxfId="209" priority="94" stopIfTrue="1">
      <formula>I16="P"</formula>
    </cfRule>
    <cfRule type="expression" dxfId="208" priority="95" stopIfTrue="1">
      <formula>I16="E"</formula>
    </cfRule>
    <cfRule type="expression" dxfId="207" priority="96" stopIfTrue="1">
      <formula>I16="G"</formula>
    </cfRule>
  </conditionalFormatting>
  <conditionalFormatting sqref="H23">
    <cfRule type="expression" dxfId="200" priority="151" stopIfTrue="1">
      <formula>I19="P"</formula>
    </cfRule>
    <cfRule type="expression" dxfId="199" priority="152" stopIfTrue="1">
      <formula>I19="E"</formula>
    </cfRule>
    <cfRule type="expression" dxfId="198" priority="153" stopIfTrue="1">
      <formula>I19="G"</formula>
    </cfRule>
  </conditionalFormatting>
  <conditionalFormatting sqref="H24">
    <cfRule type="expression" dxfId="197" priority="66" stopIfTrue="1">
      <formula>I21="G"</formula>
    </cfRule>
    <cfRule type="expression" dxfId="196" priority="65" stopIfTrue="1">
      <formula>I21="E"</formula>
    </cfRule>
    <cfRule type="expression" dxfId="195" priority="64" stopIfTrue="1">
      <formula>I21="P"</formula>
    </cfRule>
  </conditionalFormatting>
  <conditionalFormatting sqref="H39">
    <cfRule type="expression" dxfId="188" priority="26" stopIfTrue="1">
      <formula>I39="E"</formula>
    </cfRule>
    <cfRule type="expression" dxfId="187" priority="25" stopIfTrue="1">
      <formula>I39="P"</formula>
    </cfRule>
    <cfRule type="expression" dxfId="186" priority="27" stopIfTrue="1">
      <formula>I39="G"</formula>
    </cfRule>
  </conditionalFormatting>
  <conditionalFormatting sqref="H45">
    <cfRule type="expression" dxfId="182" priority="35" stopIfTrue="1">
      <formula>I41="E"</formula>
    </cfRule>
    <cfRule type="expression" dxfId="181" priority="36" stopIfTrue="1">
      <formula>I41="G"</formula>
    </cfRule>
    <cfRule type="expression" dxfId="180" priority="34" stopIfTrue="1">
      <formula>I41="P"</formula>
    </cfRule>
  </conditionalFormatting>
  <conditionalFormatting sqref="H46">
    <cfRule type="expression" dxfId="179" priority="18" stopIfTrue="1">
      <formula>I43="G"</formula>
    </cfRule>
    <cfRule type="expression" dxfId="178" priority="17" stopIfTrue="1">
      <formula>I43="E"</formula>
    </cfRule>
    <cfRule type="expression" dxfId="177" priority="16" stopIfTrue="1">
      <formula>I43="P"</formula>
    </cfRule>
  </conditionalFormatting>
  <hyperlinks>
    <hyperlink ref="A56" r:id="rId1" display="mailto:soccermelgar@outlook.com" xr:uid="{00000000-0004-0000-07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7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9" stopIfTrue="1" id="{8C673943-521E-4679-AE55-8D07E2EE1BBF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8" stopIfTrue="1" id="{43B88782-06CB-4AAB-ADE6-3AD7C135A09C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7" stopIfTrue="1" id="{6533C454-203B-47F5-836F-5932AFE217A6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63" stopIfTrue="1" id="{7C179383-A6C4-4687-9B55-00832184F10A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2" stopIfTrue="1" id="{1006E0D9-2932-4B56-B283-55F78671FAA9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1" stopIfTrue="1" id="{22A1035D-4FC6-43A0-8519-6E24BAB0C6D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366" stopIfTrue="1" id="{7C179383-A6C4-4687-9B55-00832184F10A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5" stopIfTrue="1" id="{1006E0D9-2932-4B56-B283-55F78671FAA9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4" stopIfTrue="1" id="{22A1035D-4FC6-43A0-8519-6E24BAB0C6DC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expression" priority="24" stopIfTrue="1" id="{B99B2FAB-72C7-4760-B86F-4ADCB6B545B1}">
            <xm:f>'IMPRIMIR (C-D) 1-2.'!E61="G"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F662B788-A108-48A4-AC07-A445A4EE9065}">
            <xm:f>'IMPRIMIR (C-D) 1-2.'!E61="E"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202261CB-9EAA-431A-89FA-A02F10FF4F29}">
            <xm:f>'IMPRIMIR (C-D) 1-2.'!E61="P"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F42</xm:sqref>
        </x14:conditionalFormatting>
        <x14:conditionalFormatting xmlns:xm="http://schemas.microsoft.com/office/excel/2006/main">
          <x14:cfRule type="expression" priority="14" stopIfTrue="1" id="{FDEDC709-9C4A-4308-B4A2-4395CD84E070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5" stopIfTrue="1" id="{DEB8DD46-4B4A-48D6-8A40-14FF545C82D2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3" stopIfTrue="1" id="{CC8A6789-D211-4CF4-8F1B-B673F40BF2E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F47</xm:sqref>
        </x14:conditionalFormatting>
        <x14:conditionalFormatting xmlns:xm="http://schemas.microsoft.com/office/excel/2006/main">
          <x14:cfRule type="expression" priority="70" stopIfTrue="1" id="{4C57AC0E-7669-4DF2-9444-83D735C972C3}">
            <xm:f>'IMPRIMIR (C-D) 1-2.'!I22="P"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1" stopIfTrue="1" id="{11EA93CC-F161-4D06-8B26-7D49C75AF6F7}">
            <xm:f>'IMPRIMIR (C-D) 1-2.'!I22="E"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72" stopIfTrue="1" id="{CA36245A-959E-43A9-A7BF-C9A06723683D}">
            <xm:f>'IMPRIMIR (C-D) 1-2.'!I22="G"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H19 H21</xm:sqref>
        </x14:conditionalFormatting>
        <x14:conditionalFormatting xmlns:xm="http://schemas.microsoft.com/office/excel/2006/main">
          <x14:cfRule type="expression" priority="191" stopIfTrue="1" id="{11EA93CC-F161-4D06-8B26-7D49C75AF6F7}">
            <xm:f>'IMPRIMIR (C-D) 1-2.'!I45="E"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190" stopIfTrue="1" id="{4C57AC0E-7669-4DF2-9444-83D735C972C3}">
            <xm:f>'IMPRIMIR (C-D) 1-2.'!I45="P"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2" stopIfTrue="1" id="{CA36245A-959E-43A9-A7BF-C9A06723683D}">
            <xm:f>'IMPRIMIR (C-D) 1-2.'!I45="G"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expression" priority="39" stopIfTrue="1" id="{5857CA1E-17F8-4B59-8161-C438F741CDB3}">
            <xm:f>'IMPRIMIR (C-D) 1-2.'!I46="G"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8" stopIfTrue="1" id="{0822BC0D-63F6-4954-B19E-9DAED97DB7B3}">
            <xm:f>'IMPRIMIR (C-D) 1-2.'!I46="E"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7" stopIfTrue="1" id="{46B12F74-C366-4745-80CB-FEA318C23E68}">
            <xm:f>'IMPRIMIR (C-D) 1-2.'!I46="P"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H25:H26 H42</xm:sqref>
        </x14:conditionalFormatting>
        <x14:conditionalFormatting xmlns:xm="http://schemas.microsoft.com/office/excel/2006/main">
          <x14:cfRule type="expression" priority="376" stopIfTrue="1" id="{F79BE056-F69E-476B-A162-29C191692C30}">
            <xm:f>'IMPRIMIR (C-D) 1-2.'!I47="P"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77" stopIfTrue="1" id="{025D32DC-143B-4175-84D8-0CA6796ED561}">
            <xm:f>'IMPRIMIR (C-D) 1-2.'!I47="E"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78" stopIfTrue="1" id="{30761997-CCAC-49EE-8A5E-45206B103A89}">
            <xm:f>'IMPRIMIR (C-D) 1-2.'!I47="G"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expression" priority="58" stopIfTrue="1" id="{F79BE056-F69E-476B-A162-29C191692C30}">
            <xm:f>'IMPRIMIR (C-D) 1-2.'!I60="P"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9" stopIfTrue="1" id="{025D32DC-143B-4175-84D8-0CA6796ED561}">
            <xm:f>'IMPRIMIR (C-D) 1-2.'!I60="E"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60" stopIfTrue="1" id="{30761997-CCAC-49EE-8A5E-45206B103A89}">
            <xm:f>'IMPRIMIR (C-D) 1-2.'!I60="G"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H41 H43</xm:sqref>
        </x14:conditionalFormatting>
        <x14:conditionalFormatting xmlns:xm="http://schemas.microsoft.com/office/excel/2006/main">
          <x14:cfRule type="expression" priority="12" stopIfTrue="1" id="{484239C1-2766-4B6C-852A-2450F549A7B1}">
            <xm:f>'IMPRIMIR (C-D) 1-2.'!I64="G"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0" stopIfTrue="1" id="{0138FF6F-5FAE-4F65-B5BB-6FC9100C1C81}">
            <xm:f>'IMPRIMIR (C-D) 1-2.'!I64="P"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1" stopIfTrue="1" id="{74396400-2F2A-466A-A7BF-19883E228F0C}">
            <xm:f>'IMPRIMIR (C-D) 1-2.'!I64="E"</xm:f>
            <x14:dxf>
              <fill>
                <patternFill patternType="solid">
                  <bgColor rgb="FFFFFFCC"/>
                </patternFill>
              </fill>
            </x14:dxf>
          </x14:cfRule>
          <xm:sqref>H47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72"/>
  <sheetViews>
    <sheetView view="pageBreakPreview" zoomScaleNormal="100" zoomScaleSheetLayoutView="100" workbookViewId="0">
      <selection activeCell="A2" sqref="A2:M2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30" s="3" customFormat="1" ht="60" customHeight="1" x14ac:dyDescent="0.3">
      <c r="A1" s="356" t="e">
        <f>+'IMPRIMIR (A-B) 1-2'!A1:M1</f>
        <v>#VALUE!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30" s="3" customFormat="1" ht="45" customHeight="1" thickBot="1" x14ac:dyDescent="0.35">
      <c r="A2" s="357" t="s">
        <v>5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</row>
    <row r="3" spans="1:30" s="3" customFormat="1" ht="25.5" customHeight="1" thickBot="1" x14ac:dyDescent="0.35">
      <c r="D3" s="387" t="str">
        <f>+'GRUPOS PRE JUVENIL'!G6</f>
        <v>GRUPO B</v>
      </c>
      <c r="E3" s="388"/>
      <c r="F3" s="388"/>
      <c r="G3" s="388"/>
      <c r="H3" s="389"/>
      <c r="I3" s="80"/>
      <c r="J3" s="80"/>
      <c r="L3" s="358"/>
      <c r="M3" s="358"/>
    </row>
    <row r="4" spans="1:30" s="3" customFormat="1" ht="37.5" customHeight="1" thickBot="1" x14ac:dyDescent="0.35">
      <c r="D4" s="378" t="str">
        <f>+'GRUPOS PRE JUVENIL'!G7</f>
        <v>IVÁN VÉLEZ PROFESIONALES PALMIRA</v>
      </c>
      <c r="E4" s="379"/>
      <c r="F4" s="379"/>
      <c r="G4" s="379"/>
      <c r="H4" s="380"/>
      <c r="I4" s="81"/>
      <c r="J4" s="81"/>
      <c r="L4" s="358"/>
      <c r="M4" s="358"/>
    </row>
    <row r="5" spans="1:30" s="3" customFormat="1" ht="37.5" customHeight="1" thickBot="1" x14ac:dyDescent="0.35">
      <c r="D5" s="378" t="str">
        <f>+'GRUPOS PRE JUVENIL'!G8</f>
        <v>UNION TOLIMENSE</v>
      </c>
      <c r="E5" s="379"/>
      <c r="F5" s="379"/>
      <c r="G5" s="379"/>
      <c r="H5" s="380"/>
      <c r="I5" s="81"/>
      <c r="J5" s="81"/>
      <c r="L5" s="358"/>
      <c r="M5" s="358"/>
    </row>
    <row r="6" spans="1:30" s="3" customFormat="1" ht="37.5" customHeight="1" thickBot="1" x14ac:dyDescent="0.35">
      <c r="D6" s="378" t="str">
        <f>+'GRUPOS PRE JUVENIL'!G9</f>
        <v>SAETA REDEC</v>
      </c>
      <c r="E6" s="379"/>
      <c r="F6" s="379"/>
      <c r="G6" s="379"/>
      <c r="H6" s="380"/>
      <c r="I6" s="81"/>
      <c r="J6" s="81"/>
    </row>
    <row r="7" spans="1:30" s="3" customFormat="1" ht="38.25" customHeight="1" thickBot="1" x14ac:dyDescent="0.35">
      <c r="D7" s="378" t="str">
        <f>+'GRUPOS PRE JUVENIL'!I10</f>
        <v>ACADEMIA REAL</v>
      </c>
      <c r="E7" s="379"/>
      <c r="F7" s="379"/>
      <c r="G7" s="379"/>
      <c r="H7" s="380"/>
      <c r="I7" s="81"/>
      <c r="J7" s="81"/>
    </row>
    <row r="8" spans="1:30" s="3" customFormat="1" ht="37.5" customHeight="1" x14ac:dyDescent="0.3">
      <c r="D8" s="378">
        <f>+'GRUPOS PRE JUVENIL'!I11</f>
        <v>0</v>
      </c>
      <c r="E8" s="379"/>
      <c r="F8" s="379"/>
      <c r="G8" s="379"/>
      <c r="H8" s="380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NACIDOS 2016 2017</v>
      </c>
    </row>
    <row r="11" spans="1:30" s="3" customFormat="1" ht="21" x14ac:dyDescent="0.4">
      <c r="B11" s="68" t="str">
        <f>+'GRUPOS PRE JUVENIL'!D4</f>
        <v>NOV 30 1 Y 2 DICIEMBRE 2024</v>
      </c>
    </row>
    <row r="12" spans="1:30" s="3" customFormat="1" ht="37.5" customHeight="1" x14ac:dyDescent="0.3">
      <c r="A12" s="390" t="str">
        <f>+'GRUPOS PRE JUVENIL'!G6</f>
        <v>GRUPO B</v>
      </c>
      <c r="B12" s="390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0"/>
    </row>
    <row r="13" spans="1:30" s="3" customFormat="1" ht="15" customHeight="1" x14ac:dyDescent="0.3">
      <c r="A13" s="391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1"/>
    </row>
    <row r="14" spans="1:30" ht="23.4" x14ac:dyDescent="0.3">
      <c r="A14" s="339" t="s">
        <v>48</v>
      </c>
      <c r="B14" s="392"/>
      <c r="C14" s="392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">
      <c r="A16" s="106">
        <f>+'GRUPO B'!B8</f>
        <v>0</v>
      </c>
      <c r="B16" s="107">
        <f>+'GRUPO B'!C8</f>
        <v>0</v>
      </c>
      <c r="C16" s="242" t="str">
        <f>+'GRUPO B'!E8</f>
        <v>ATHETIC MELGAR</v>
      </c>
      <c r="D16" s="242"/>
      <c r="E16" s="121" t="str">
        <f>IF(AND(F16&lt;&gt;"",H16&lt;&gt;""),IF(F16=H16,"E",IF(F16&gt;H16,"G","P")),"")</f>
        <v>E</v>
      </c>
      <c r="F16" s="129">
        <f>+'GRUPO B'!G8</f>
        <v>0</v>
      </c>
      <c r="G16" s="1" t="s">
        <v>14</v>
      </c>
      <c r="H16" s="129">
        <f>+'GRUPO B'!I8</f>
        <v>0</v>
      </c>
      <c r="I16" s="121" t="str">
        <f>IF(AND(H16&lt;&gt;"",F16&lt;&gt;""),IF(H16=F16,"E",IF(H16&gt;F16,"G","P")),"")</f>
        <v>E</v>
      </c>
      <c r="J16" s="133" t="str">
        <f>+'GRUPO B'!K8</f>
        <v>UNION TOLIMENSE</v>
      </c>
      <c r="K16" s="133"/>
      <c r="L16" s="133"/>
      <c r="M16" s="103">
        <f>+'GRUPO B'!M8</f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idden="1" x14ac:dyDescent="0.3">
      <c r="G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30" customHeight="1" x14ac:dyDescent="0.3">
      <c r="A19" s="122">
        <f>+'GRUPO B'!B11</f>
        <v>0</v>
      </c>
      <c r="B19" s="123">
        <f>+'GRUPO B'!C11</f>
        <v>0</v>
      </c>
      <c r="C19" s="384" t="str">
        <f>+'GRUPO B'!E11</f>
        <v>CLUB ESTUDIANTES CK</v>
      </c>
      <c r="D19" s="384"/>
      <c r="E19" s="124" t="str">
        <f>IF(AND(F19&lt;&gt;"",H19&lt;&gt;""),IF(F19=H19,"E",IF(F19&gt;H19,"G","P")),"")</f>
        <v>E</v>
      </c>
      <c r="F19" s="129">
        <f>+'GRUPO B'!G11</f>
        <v>0</v>
      </c>
      <c r="G19" s="1" t="s">
        <v>14</v>
      </c>
      <c r="H19" s="129">
        <f>+'GRUPO B'!I11</f>
        <v>0</v>
      </c>
      <c r="I19" s="124" t="str">
        <f>IF(AND(H19&lt;&gt;"",F19&lt;&gt;""),IF(H19=F19,"E",IF(H19&gt;F19,"G","P")),"")</f>
        <v>E</v>
      </c>
      <c r="J19" s="384" t="str">
        <f>+'GRUPO B'!K11</f>
        <v>SAETA REDEC</v>
      </c>
      <c r="K19" s="384"/>
      <c r="L19" s="384"/>
      <c r="M19" s="125">
        <f>+'GRUPO B'!M11</f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3" customFormat="1" ht="10.5" customHeight="1" x14ac:dyDescent="0.3">
      <c r="A20" s="82"/>
      <c r="B20" s="108"/>
      <c r="C20" s="108"/>
      <c r="D20" s="108"/>
    </row>
    <row r="21" spans="1:30" s="3" customFormat="1" ht="30" customHeight="1" x14ac:dyDescent="0.3">
      <c r="A21" s="106">
        <f>+'GRUPO B'!B14</f>
        <v>0</v>
      </c>
      <c r="B21" s="107">
        <f>+'GRUPO B'!C14</f>
        <v>0</v>
      </c>
      <c r="C21" s="242" t="str">
        <f>+'GRUPO B'!E14</f>
        <v>GENERACION TOLIMA</v>
      </c>
      <c r="D21" s="242"/>
      <c r="E21" s="121" t="str">
        <f>IF(AND(F21&lt;&gt;"",H21&lt;&gt;""),IF(F21=H21,"E",IF(F21&gt;H21,"G","P")),"")</f>
        <v>E</v>
      </c>
      <c r="F21" s="129">
        <f>+'GRUPO B'!G14</f>
        <v>0</v>
      </c>
      <c r="G21" s="1" t="s">
        <v>14</v>
      </c>
      <c r="H21" s="129">
        <f>+'GRUPO B'!I14</f>
        <v>0</v>
      </c>
      <c r="I21" s="121" t="str">
        <f>IF(AND(H21&lt;&gt;"",F21&lt;&gt;""),IF(H21=F21,"E",IF(H21&gt;F21,"G","P")),"")</f>
        <v>E</v>
      </c>
      <c r="J21" s="242" t="str">
        <f>+'GRUPO B'!K14</f>
        <v>IVÁN VÉLEZ PROFESIONALES PALMIRA</v>
      </c>
      <c r="K21" s="242"/>
      <c r="L21" s="242"/>
      <c r="M21" s="103">
        <f>+'GRUPO B'!M14</f>
        <v>0</v>
      </c>
    </row>
    <row r="22" spans="1:30" s="3" customFormat="1" ht="10.5" customHeight="1" x14ac:dyDescent="0.3">
      <c r="A22" s="82"/>
      <c r="B22" s="108"/>
      <c r="C22" s="108"/>
      <c r="D22" s="108"/>
    </row>
    <row r="23" spans="1:30" s="3" customFormat="1" ht="30" customHeight="1" x14ac:dyDescent="0.3">
      <c r="A23" s="122">
        <f>+'GRUPO B'!B17</f>
        <v>42813</v>
      </c>
      <c r="B23" s="123" t="str">
        <f>+'GRUPO B'!C17</f>
        <v>01:20. p.m.</v>
      </c>
      <c r="C23" s="384" t="str">
        <f>+'GRUPO B'!E17</f>
        <v>IVÁN VÉLEZ PROFESIONALES PALMIRA</v>
      </c>
      <c r="D23" s="384"/>
      <c r="E23" s="124" t="str">
        <f>IF(AND(F23&lt;&gt;"",H23&lt;&gt;""),IF(F23=H23,"E",IF(F23&gt;H23,"G","P")),"")</f>
        <v>G</v>
      </c>
      <c r="F23" s="129">
        <f>+'GRUPO B'!G17</f>
        <v>4</v>
      </c>
      <c r="G23" s="1" t="s">
        <v>14</v>
      </c>
      <c r="H23" s="129">
        <f>+'GRUPO B'!I17</f>
        <v>0</v>
      </c>
      <c r="I23" s="124" t="str">
        <f>IF(AND(H23&lt;&gt;"",F23&lt;&gt;""),IF(H23=F23,"E",IF(H23&gt;F23,"G","P")),"")</f>
        <v>P</v>
      </c>
      <c r="J23" s="384" t="str">
        <f>+'GRUPO B'!K17</f>
        <v>UNION TOLIMENSE</v>
      </c>
      <c r="K23" s="384"/>
      <c r="L23" s="384"/>
      <c r="M23" s="125" t="str">
        <f>+'GRUPO B'!M17</f>
        <v>CANCHA 1 C</v>
      </c>
    </row>
    <row r="24" spans="1:30" s="3" customFormat="1" ht="10.5" customHeight="1" x14ac:dyDescent="0.3">
      <c r="A24" s="82"/>
      <c r="B24" s="108"/>
      <c r="C24" s="108"/>
      <c r="D24" s="108"/>
    </row>
    <row r="25" spans="1:30" s="3" customFormat="1" ht="30" customHeight="1" x14ac:dyDescent="0.3">
      <c r="A25" s="106">
        <f>+'GRUPO B'!B20</f>
        <v>42813</v>
      </c>
      <c r="B25" s="107" t="str">
        <f>+'GRUPO B'!C20</f>
        <v>08:40. a.m.</v>
      </c>
      <c r="C25" s="242" t="str">
        <f>+'GRUPO B'!E20</f>
        <v>GENERACION TOLIMA</v>
      </c>
      <c r="D25" s="242"/>
      <c r="E25" s="121" t="str">
        <f>IF(AND(F25&lt;&gt;"",H25&lt;&gt;""),IF(F25=H25,"E",IF(F25&gt;H25,"G","P")),"")</f>
        <v>P</v>
      </c>
      <c r="F25" s="129">
        <f>+'GRUPO B'!G20</f>
        <v>0</v>
      </c>
      <c r="G25" s="1" t="s">
        <v>14</v>
      </c>
      <c r="H25" s="129">
        <f>+'GRUPO B'!I20</f>
        <v>2</v>
      </c>
      <c r="I25" s="121" t="str">
        <f>IF(AND(H25&lt;&gt;"",F25&lt;&gt;""),IF(H25=F25,"E",IF(H25&gt;F25,"G","P")),"")</f>
        <v>G</v>
      </c>
      <c r="J25" s="242" t="str">
        <f>+'GRUPO B'!K20</f>
        <v>SAETA REDEC</v>
      </c>
      <c r="K25" s="242"/>
      <c r="L25" s="242"/>
      <c r="M25" s="103" t="str">
        <f>+'GRUPO B'!M20</f>
        <v>CANCHA 1 A</v>
      </c>
    </row>
    <row r="26" spans="1:30" s="3" customFormat="1" ht="21" customHeight="1" x14ac:dyDescent="0.3">
      <c r="A26" s="109"/>
      <c r="B26" s="110"/>
      <c r="C26" s="111"/>
      <c r="D26" s="111"/>
      <c r="E26" s="112"/>
      <c r="F26" s="113"/>
      <c r="G26" s="1"/>
      <c r="H26" s="113"/>
      <c r="I26" s="112"/>
      <c r="J26" s="111"/>
      <c r="K26" s="111"/>
      <c r="L26" s="111"/>
      <c r="M26" s="114"/>
    </row>
    <row r="27" spans="1:30" s="3" customFormat="1" ht="19.5" customHeight="1" thickBot="1" x14ac:dyDescent="0.35">
      <c r="A27" s="109"/>
      <c r="B27" s="110"/>
      <c r="C27" s="111"/>
      <c r="D27" s="111"/>
      <c r="E27" s="112"/>
      <c r="F27" s="113"/>
      <c r="G27" s="1"/>
      <c r="H27" s="113"/>
      <c r="I27" s="112"/>
      <c r="J27" s="111"/>
      <c r="K27" s="111"/>
      <c r="L27" s="111"/>
      <c r="M27" s="114"/>
    </row>
    <row r="28" spans="1:30" s="3" customFormat="1" ht="25.5" customHeight="1" thickBot="1" x14ac:dyDescent="0.35">
      <c r="A28" s="109"/>
      <c r="B28" s="110"/>
      <c r="C28" s="111"/>
      <c r="D28" s="381">
        <f>+'GRUPOS PRE JUVENIL'!K6</f>
        <v>0</v>
      </c>
      <c r="E28" s="382"/>
      <c r="F28" s="382"/>
      <c r="G28" s="382"/>
      <c r="H28" s="383"/>
    </row>
    <row r="29" spans="1:30" s="3" customFormat="1" ht="37.5" customHeight="1" thickBot="1" x14ac:dyDescent="0.35">
      <c r="A29" s="109"/>
      <c r="B29" s="110"/>
      <c r="C29" s="111"/>
      <c r="D29" s="378">
        <f>+'GRUPOS PRE JUVENIL'!K7</f>
        <v>0</v>
      </c>
      <c r="E29" s="379"/>
      <c r="F29" s="379"/>
      <c r="G29" s="379"/>
      <c r="H29" s="380"/>
    </row>
    <row r="30" spans="1:30" s="3" customFormat="1" ht="37.5" customHeight="1" thickBot="1" x14ac:dyDescent="0.35">
      <c r="A30" s="109"/>
      <c r="B30" s="110"/>
      <c r="C30" s="111"/>
      <c r="D30" s="378">
        <f>+'GRUPOS PRE JUVENIL'!K8</f>
        <v>0</v>
      </c>
      <c r="E30" s="379"/>
      <c r="F30" s="379"/>
      <c r="G30" s="379"/>
      <c r="H30" s="380"/>
    </row>
    <row r="31" spans="1:30" s="3" customFormat="1" ht="37.5" customHeight="1" thickBot="1" x14ac:dyDescent="0.35">
      <c r="A31" s="109"/>
      <c r="B31" s="110"/>
      <c r="C31" s="111"/>
      <c r="D31" s="378" t="e">
        <f>+'GRUPOS PRE JUVENIL'!#REF!</f>
        <v>#REF!</v>
      </c>
      <c r="E31" s="379"/>
      <c r="F31" s="379"/>
      <c r="G31" s="379"/>
      <c r="H31" s="380"/>
    </row>
    <row r="32" spans="1:30" s="3" customFormat="1" ht="37.5" customHeight="1" thickBot="1" x14ac:dyDescent="0.35">
      <c r="A32" s="109"/>
      <c r="B32" s="110"/>
      <c r="C32" s="111"/>
      <c r="D32" s="378">
        <f>+'GRUPOS PRE JUVENIL'!K10</f>
        <v>0</v>
      </c>
      <c r="E32" s="379"/>
      <c r="F32" s="379"/>
      <c r="G32" s="379"/>
      <c r="H32" s="380"/>
    </row>
    <row r="33" spans="1:30" s="3" customFormat="1" ht="37.5" customHeight="1" x14ac:dyDescent="0.3">
      <c r="A33" s="109"/>
      <c r="B33" s="110"/>
      <c r="C33" s="111"/>
      <c r="D33" s="378">
        <f>+'GRUPOS PRE JUVENIL'!K11</f>
        <v>0</v>
      </c>
      <c r="E33" s="379"/>
      <c r="F33" s="379"/>
      <c r="G33" s="379"/>
      <c r="H33" s="380"/>
    </row>
    <row r="34" spans="1:30" s="3" customFormat="1" ht="15" customHeight="1" x14ac:dyDescent="0.3">
      <c r="A34" s="109"/>
      <c r="B34" s="110"/>
      <c r="C34" s="111"/>
      <c r="D34" s="128"/>
      <c r="E34" s="128"/>
      <c r="F34" s="128"/>
      <c r="G34" s="128"/>
      <c r="H34" s="128"/>
    </row>
    <row r="35" spans="1:30" s="3" customFormat="1" ht="37.5" customHeight="1" x14ac:dyDescent="0.3">
      <c r="A35" s="385">
        <f>+'GRUPOS PRE JUVENIL'!K6</f>
        <v>0</v>
      </c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</row>
    <row r="36" spans="1:30" s="3" customFormat="1" ht="15" customHeight="1" x14ac:dyDescent="0.3">
      <c r="A36" s="386"/>
      <c r="B36" s="386"/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</row>
    <row r="37" spans="1:30" ht="23.4" x14ac:dyDescent="0.3">
      <c r="A37" s="339" t="s">
        <v>48</v>
      </c>
      <c r="B37" s="392"/>
      <c r="C37" s="392"/>
      <c r="D37" s="392"/>
      <c r="E37" s="392"/>
      <c r="F37" s="392"/>
      <c r="G37" s="392"/>
      <c r="H37" s="392"/>
      <c r="I37" s="392"/>
      <c r="J37" s="392"/>
      <c r="K37" s="392"/>
      <c r="L37" s="392"/>
      <c r="M37" s="39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0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30" customHeight="1" x14ac:dyDescent="0.3">
      <c r="A39" s="122" t="e">
        <f>+#REF!</f>
        <v>#REF!</v>
      </c>
      <c r="B39" s="123" t="e">
        <f>+#REF!</f>
        <v>#REF!</v>
      </c>
      <c r="C39" s="384" t="e">
        <f>+#REF!</f>
        <v>#REF!</v>
      </c>
      <c r="D39" s="384"/>
      <c r="E39" s="102" t="e">
        <f>IF(AND(F39&lt;&gt;"",H39&lt;&gt;""),IF(F39=H39,"E",IF(F39&gt;H39,"G","P")),"")</f>
        <v>#REF!</v>
      </c>
      <c r="F39" s="129" t="e">
        <f>+#REF!</f>
        <v>#REF!</v>
      </c>
      <c r="G39" s="1" t="s">
        <v>14</v>
      </c>
      <c r="H39" s="129" t="e">
        <f>+#REF!</f>
        <v>#REF!</v>
      </c>
      <c r="I39" s="102" t="e">
        <f>IF(AND(H39&lt;&gt;"",F39&lt;&gt;""),IF(H39=F39,"E",IF(H39&gt;F39,"G","P")),"")</f>
        <v>#REF!</v>
      </c>
      <c r="J39" s="384" t="e">
        <f>+#REF!</f>
        <v>#REF!</v>
      </c>
      <c r="K39" s="384"/>
      <c r="L39" s="384"/>
      <c r="M39" s="125" t="e">
        <f>+#REF!</f>
        <v>#REF!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idden="1" x14ac:dyDescent="0.3">
      <c r="G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0.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30" customHeight="1" x14ac:dyDescent="0.3">
      <c r="A42" s="106" t="e">
        <f>+#REF!</f>
        <v>#REF!</v>
      </c>
      <c r="B42" s="107" t="e">
        <f>+#REF!</f>
        <v>#REF!</v>
      </c>
      <c r="C42" s="242" t="e">
        <f>+#REF!</f>
        <v>#REF!</v>
      </c>
      <c r="D42" s="242"/>
      <c r="E42" s="102" t="e">
        <f>IF(AND(F42&lt;&gt;"",H42&lt;&gt;""),IF(F42=H42,"E",IF(F42&gt;H42,"G","P")),"")</f>
        <v>#REF!</v>
      </c>
      <c r="F42" s="129" t="e">
        <f>+#REF!</f>
        <v>#REF!</v>
      </c>
      <c r="G42" s="1" t="s">
        <v>14</v>
      </c>
      <c r="H42" s="129" t="e">
        <f>+#REF!</f>
        <v>#REF!</v>
      </c>
      <c r="I42" s="102" t="e">
        <f>IF(AND(H42&lt;&gt;"",F42&lt;&gt;""),IF(H42=F42,"E",IF(H42&gt;F42,"G","P")),"")</f>
        <v>#REF!</v>
      </c>
      <c r="J42" s="242" t="e">
        <f>+#REF!</f>
        <v>#REF!</v>
      </c>
      <c r="K42" s="242"/>
      <c r="L42" s="242"/>
      <c r="M42" s="103" t="e">
        <f>+#REF!</f>
        <v>#REF!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3" customFormat="1" ht="10.5" customHeight="1" x14ac:dyDescent="0.3">
      <c r="A43" s="82"/>
      <c r="B43" s="108"/>
      <c r="C43" s="108"/>
      <c r="D43" s="108"/>
    </row>
    <row r="44" spans="1:30" s="3" customFormat="1" ht="30" customHeight="1" x14ac:dyDescent="0.3">
      <c r="A44" s="122" t="e">
        <f>+#REF!</f>
        <v>#REF!</v>
      </c>
      <c r="B44" s="123" t="e">
        <f>+#REF!</f>
        <v>#REF!</v>
      </c>
      <c r="C44" s="384" t="e">
        <f>+#REF!</f>
        <v>#REF!</v>
      </c>
      <c r="D44" s="384"/>
      <c r="E44" s="102" t="e">
        <f>IF(AND(F44&lt;&gt;"",H44&lt;&gt;""),IF(F44=H44,"E",IF(F44&gt;H44,"G","P")),"")</f>
        <v>#REF!</v>
      </c>
      <c r="F44" s="129" t="e">
        <f>+#REF!</f>
        <v>#REF!</v>
      </c>
      <c r="G44" s="1" t="s">
        <v>14</v>
      </c>
      <c r="H44" s="129" t="e">
        <f>+#REF!</f>
        <v>#REF!</v>
      </c>
      <c r="I44" s="102" t="e">
        <f>IF(AND(H44&lt;&gt;"",F44&lt;&gt;""),IF(H44=F44,"E",IF(H44&gt;F44,"G","P")),"")</f>
        <v>#REF!</v>
      </c>
      <c r="J44" s="384" t="e">
        <f>+#REF!</f>
        <v>#REF!</v>
      </c>
      <c r="K44" s="384"/>
      <c r="L44" s="384"/>
      <c r="M44" s="125" t="e">
        <f>+#REF!</f>
        <v>#REF!</v>
      </c>
    </row>
    <row r="45" spans="1:30" s="3" customFormat="1" ht="10.5" customHeight="1" x14ac:dyDescent="0.3">
      <c r="A45" s="82"/>
      <c r="B45" s="108"/>
      <c r="C45" s="108"/>
      <c r="D45" s="108"/>
    </row>
    <row r="46" spans="1:30" s="3" customFormat="1" ht="30" customHeight="1" x14ac:dyDescent="0.3">
      <c r="A46" s="106" t="e">
        <f>+#REF!</f>
        <v>#REF!</v>
      </c>
      <c r="B46" s="107" t="e">
        <f>+#REF!</f>
        <v>#REF!</v>
      </c>
      <c r="C46" s="242" t="e">
        <f>+#REF!</f>
        <v>#REF!</v>
      </c>
      <c r="D46" s="242"/>
      <c r="E46" s="102" t="e">
        <f>IF(AND(F46&lt;&gt;"",H46&lt;&gt;""),IF(F46=H46,"E",IF(F46&gt;H46,"G","P")),"")</f>
        <v>#REF!</v>
      </c>
      <c r="F46" s="129" t="e">
        <f>+#REF!</f>
        <v>#REF!</v>
      </c>
      <c r="G46" s="1" t="s">
        <v>14</v>
      </c>
      <c r="H46" s="129" t="e">
        <f>+#REF!</f>
        <v>#REF!</v>
      </c>
      <c r="I46" s="102" t="e">
        <f>IF(AND(H46&lt;&gt;"",F46&lt;&gt;""),IF(H46=F46,"E",IF(H46&gt;F46,"G","P")),"")</f>
        <v>#REF!</v>
      </c>
      <c r="J46" s="242" t="e">
        <f>+#REF!</f>
        <v>#REF!</v>
      </c>
      <c r="K46" s="242"/>
      <c r="L46" s="242"/>
      <c r="M46" s="103" t="e">
        <f>+#REF!</f>
        <v>#REF!</v>
      </c>
    </row>
    <row r="47" spans="1:30" s="3" customFormat="1" ht="10.5" customHeight="1" x14ac:dyDescent="0.3">
      <c r="A47" s="82"/>
      <c r="B47" s="108"/>
      <c r="C47" s="108"/>
      <c r="D47" s="108"/>
    </row>
    <row r="48" spans="1:30" s="3" customFormat="1" ht="30" customHeight="1" x14ac:dyDescent="0.3">
      <c r="A48" s="122" t="e">
        <f>+#REF!</f>
        <v>#REF!</v>
      </c>
      <c r="B48" s="123" t="e">
        <f>+#REF!</f>
        <v>#REF!</v>
      </c>
      <c r="C48" s="384" t="e">
        <f>+#REF!</f>
        <v>#REF!</v>
      </c>
      <c r="D48" s="384"/>
      <c r="E48" s="102" t="e">
        <f>IF(AND(F48&lt;&gt;"",H48&lt;&gt;""),IF(F48=H48,"E",IF(F48&gt;H48,"G","P")),"")</f>
        <v>#REF!</v>
      </c>
      <c r="F48" s="129" t="e">
        <f>+#REF!</f>
        <v>#REF!</v>
      </c>
      <c r="G48" s="1" t="s">
        <v>14</v>
      </c>
      <c r="H48" s="129" t="e">
        <f>+#REF!</f>
        <v>#REF!</v>
      </c>
      <c r="I48" s="102" t="e">
        <f>IF(AND(H48&lt;&gt;"",F48&lt;&gt;""),IF(H48=F48,"E",IF(H48&gt;F48,"G","P")),"")</f>
        <v>#REF!</v>
      </c>
      <c r="J48" s="384" t="e">
        <f>+#REF!</f>
        <v>#REF!</v>
      </c>
      <c r="K48" s="384"/>
      <c r="L48" s="384"/>
      <c r="M48" s="125" t="e">
        <f>+#REF!</f>
        <v>#REF!</v>
      </c>
    </row>
    <row r="49" spans="1:13" s="3" customFormat="1" ht="15.6" x14ac:dyDescent="0.3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  <row r="50" spans="1:13" s="3" customFormat="1" x14ac:dyDescent="0.3">
      <c r="A50" s="353" t="s">
        <v>43</v>
      </c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</row>
    <row r="51" spans="1:13" s="3" customFormat="1" x14ac:dyDescent="0.3">
      <c r="A51" s="353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</row>
    <row r="52" spans="1:13" s="3" customFormat="1" x14ac:dyDescent="0.3">
      <c r="A52" s="353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</row>
    <row r="53" spans="1:13" s="3" customFormat="1" x14ac:dyDescent="0.3">
      <c r="A53" s="353"/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</row>
    <row r="54" spans="1:13" s="3" customFormat="1" ht="15.6" x14ac:dyDescent="0.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</row>
    <row r="55" spans="1:13" s="3" customFormat="1" x14ac:dyDescent="0.3">
      <c r="A55" s="354" t="s">
        <v>27</v>
      </c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</row>
    <row r="56" spans="1:13" s="3" customFormat="1" x14ac:dyDescent="0.3">
      <c r="A56" s="354" t="s">
        <v>28</v>
      </c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</row>
    <row r="57" spans="1:13" s="3" customFormat="1" x14ac:dyDescent="0.3">
      <c r="A57" s="355" t="s">
        <v>29</v>
      </c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355"/>
    </row>
    <row r="58" spans="1:13" s="3" customFormat="1" x14ac:dyDescent="0.3">
      <c r="A58" s="354" t="s">
        <v>30</v>
      </c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</row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s="3" customFormat="1" x14ac:dyDescent="0.3"/>
    <row r="1058" spans="1:13" s="3" customFormat="1" x14ac:dyDescent="0.3"/>
    <row r="1059" spans="1:13" s="3" customFormat="1" x14ac:dyDescent="0.3"/>
    <row r="1060" spans="1:13" s="3" customFormat="1" x14ac:dyDescent="0.3"/>
    <row r="1061" spans="1:13" s="3" customFormat="1" x14ac:dyDescent="0.3"/>
    <row r="1062" spans="1:13" s="3" customFormat="1" x14ac:dyDescent="0.3"/>
    <row r="1063" spans="1:13" s="3" customFormat="1" x14ac:dyDescent="0.3"/>
    <row r="1064" spans="1:13" s="3" customFormat="1" x14ac:dyDescent="0.3"/>
    <row r="1065" spans="1:13" s="3" customFormat="1" x14ac:dyDescent="0.3"/>
    <row r="1066" spans="1:13" s="3" customFormat="1" x14ac:dyDescent="0.3"/>
    <row r="1067" spans="1:13" s="3" customFormat="1" x14ac:dyDescent="0.3"/>
    <row r="1068" spans="1:13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</sheetData>
  <mergeCells count="43">
    <mergeCell ref="A50:M53"/>
    <mergeCell ref="C48:D48"/>
    <mergeCell ref="J48:L48"/>
    <mergeCell ref="A37:M37"/>
    <mergeCell ref="C39:D39"/>
    <mergeCell ref="J39:L39"/>
    <mergeCell ref="C42:D42"/>
    <mergeCell ref="C44:D44"/>
    <mergeCell ref="J44:L44"/>
    <mergeCell ref="C46:D46"/>
    <mergeCell ref="J46:L46"/>
    <mergeCell ref="D31:H31"/>
    <mergeCell ref="A35:M36"/>
    <mergeCell ref="A57:M57"/>
    <mergeCell ref="A58:M58"/>
    <mergeCell ref="A1:M1"/>
    <mergeCell ref="A2:M2"/>
    <mergeCell ref="L3:M5"/>
    <mergeCell ref="D3:H3"/>
    <mergeCell ref="D4:H4"/>
    <mergeCell ref="D5:H5"/>
    <mergeCell ref="D6:H6"/>
    <mergeCell ref="D7:H7"/>
    <mergeCell ref="D8:H8"/>
    <mergeCell ref="A12:M13"/>
    <mergeCell ref="A14:M14"/>
    <mergeCell ref="A55:M55"/>
    <mergeCell ref="D32:H32"/>
    <mergeCell ref="D28:H28"/>
    <mergeCell ref="A56:M56"/>
    <mergeCell ref="C16:D16"/>
    <mergeCell ref="C19:D19"/>
    <mergeCell ref="J19:L19"/>
    <mergeCell ref="C21:D21"/>
    <mergeCell ref="J21:L21"/>
    <mergeCell ref="C23:D23"/>
    <mergeCell ref="J23:L23"/>
    <mergeCell ref="C25:D25"/>
    <mergeCell ref="J25:L25"/>
    <mergeCell ref="J42:L42"/>
    <mergeCell ref="D33:H33"/>
    <mergeCell ref="D29:H29"/>
    <mergeCell ref="D30:H30"/>
  </mergeCells>
  <conditionalFormatting sqref="F16 F19 F25:F27">
    <cfRule type="expression" dxfId="173" priority="48" stopIfTrue="1">
      <formula>#REF!="G"</formula>
    </cfRule>
    <cfRule type="expression" dxfId="172" priority="46" stopIfTrue="1">
      <formula>#REF!="P"</formula>
    </cfRule>
    <cfRule type="expression" dxfId="171" priority="47" stopIfTrue="1">
      <formula>#REF!="E"</formula>
    </cfRule>
  </conditionalFormatting>
  <conditionalFormatting sqref="F21">
    <cfRule type="expression" dxfId="170" priority="35" stopIfTrue="1">
      <formula>#REF!="E"</formula>
    </cfRule>
    <cfRule type="expression" dxfId="169" priority="34" stopIfTrue="1">
      <formula>#REF!="P"</formula>
    </cfRule>
    <cfRule type="expression" dxfId="168" priority="36" stopIfTrue="1">
      <formula>#REF!="G"</formula>
    </cfRule>
  </conditionalFormatting>
  <conditionalFormatting sqref="F23">
    <cfRule type="expression" dxfId="167" priority="30" stopIfTrue="1">
      <formula>#REF!="G"</formula>
    </cfRule>
    <cfRule type="expression" dxfId="166" priority="29" stopIfTrue="1">
      <formula>#REF!="E"</formula>
    </cfRule>
    <cfRule type="expression" dxfId="165" priority="28" stopIfTrue="1">
      <formula>#REF!="P"</formula>
    </cfRule>
  </conditionalFormatting>
  <conditionalFormatting sqref="F39 F42 F48">
    <cfRule type="expression" dxfId="164" priority="16" stopIfTrue="1">
      <formula>#REF!="P"</formula>
    </cfRule>
    <cfRule type="expression" dxfId="163" priority="17" stopIfTrue="1">
      <formula>#REF!="E"</formula>
    </cfRule>
    <cfRule type="expression" dxfId="162" priority="18" stopIfTrue="1">
      <formula>#REF!="G"</formula>
    </cfRule>
  </conditionalFormatting>
  <conditionalFormatting sqref="F44">
    <cfRule type="expression" dxfId="161" priority="10" stopIfTrue="1">
      <formula>#REF!="P"</formula>
    </cfRule>
    <cfRule type="expression" dxfId="160" priority="11" stopIfTrue="1">
      <formula>#REF!="E"</formula>
    </cfRule>
    <cfRule type="expression" dxfId="159" priority="12" stopIfTrue="1">
      <formula>#REF!="G"</formula>
    </cfRule>
  </conditionalFormatting>
  <conditionalFormatting sqref="F46">
    <cfRule type="expression" dxfId="158" priority="4" stopIfTrue="1">
      <formula>#REF!="P"</formula>
    </cfRule>
    <cfRule type="expression" dxfId="157" priority="5" stopIfTrue="1">
      <formula>#REF!="E"</formula>
    </cfRule>
    <cfRule type="expression" dxfId="156" priority="6" stopIfTrue="1">
      <formula>#REF!="G"</formula>
    </cfRule>
  </conditionalFormatting>
  <conditionalFormatting sqref="H16 H19 H25:H27">
    <cfRule type="expression" dxfId="155" priority="43" stopIfTrue="1">
      <formula>#REF!="P"</formula>
    </cfRule>
    <cfRule type="expression" dxfId="154" priority="44" stopIfTrue="1">
      <formula>#REF!="E"</formula>
    </cfRule>
    <cfRule type="expression" dxfId="153" priority="45" stopIfTrue="1">
      <formula>#REF!="G"</formula>
    </cfRule>
  </conditionalFormatting>
  <conditionalFormatting sqref="H21">
    <cfRule type="expression" dxfId="152" priority="33" stopIfTrue="1">
      <formula>#REF!="G"</formula>
    </cfRule>
    <cfRule type="expression" dxfId="151" priority="32" stopIfTrue="1">
      <formula>#REF!="E"</formula>
    </cfRule>
    <cfRule type="expression" dxfId="150" priority="31" stopIfTrue="1">
      <formula>#REF!="P"</formula>
    </cfRule>
  </conditionalFormatting>
  <conditionalFormatting sqref="H23">
    <cfRule type="expression" dxfId="149" priority="25" stopIfTrue="1">
      <formula>#REF!="P"</formula>
    </cfRule>
    <cfRule type="expression" dxfId="148" priority="26" stopIfTrue="1">
      <formula>#REF!="E"</formula>
    </cfRule>
    <cfRule type="expression" dxfId="147" priority="27" stopIfTrue="1">
      <formula>#REF!="G"</formula>
    </cfRule>
  </conditionalFormatting>
  <conditionalFormatting sqref="H39 H42 H48">
    <cfRule type="expression" dxfId="146" priority="15" stopIfTrue="1">
      <formula>#REF!="G"</formula>
    </cfRule>
    <cfRule type="expression" dxfId="145" priority="14" stopIfTrue="1">
      <formula>#REF!="E"</formula>
    </cfRule>
    <cfRule type="expression" dxfId="144" priority="13" stopIfTrue="1">
      <formula>#REF!="P"</formula>
    </cfRule>
  </conditionalFormatting>
  <conditionalFormatting sqref="H44">
    <cfRule type="expression" dxfId="143" priority="9" stopIfTrue="1">
      <formula>#REF!="G"</formula>
    </cfRule>
    <cfRule type="expression" dxfId="142" priority="8" stopIfTrue="1">
      <formula>#REF!="E"</formula>
    </cfRule>
    <cfRule type="expression" dxfId="141" priority="7" stopIfTrue="1">
      <formula>#REF!="P"</formula>
    </cfRule>
  </conditionalFormatting>
  <conditionalFormatting sqref="H46">
    <cfRule type="expression" dxfId="140" priority="3" stopIfTrue="1">
      <formula>#REF!="G"</formula>
    </cfRule>
    <cfRule type="expression" dxfId="139" priority="2" stopIfTrue="1">
      <formula>#REF!="E"</formula>
    </cfRule>
    <cfRule type="expression" dxfId="138" priority="1" stopIfTrue="1">
      <formula>#REF!="P"</formula>
    </cfRule>
  </conditionalFormatting>
  <hyperlinks>
    <hyperlink ref="A57" r:id="rId1" display="mailto:soccermelgar@outlook.com" xr:uid="{00000000-0004-0000-08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73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30" s="3" customFormat="1" ht="60" customHeight="1" x14ac:dyDescent="0.3">
      <c r="A1" s="356" t="e">
        <f>+'IMPRIMIR (A-B) 1-2'!A1:M1</f>
        <v>#VALUE!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30" s="3" customFormat="1" ht="45" customHeight="1" thickBot="1" x14ac:dyDescent="0.35">
      <c r="A2" s="357" t="s">
        <v>5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</row>
    <row r="3" spans="1:30" s="3" customFormat="1" ht="25.5" customHeight="1" thickBot="1" x14ac:dyDescent="0.35">
      <c r="D3" s="365">
        <f>+'GRUPOS PRE JUVENIL'!C6</f>
        <v>0</v>
      </c>
      <c r="E3" s="366"/>
      <c r="F3" s="366"/>
      <c r="G3" s="366"/>
      <c r="H3" s="367"/>
      <c r="I3" s="80"/>
      <c r="J3" s="80"/>
      <c r="L3" s="358"/>
      <c r="M3" s="358"/>
    </row>
    <row r="4" spans="1:30" s="3" customFormat="1" ht="37.5" customHeight="1" thickBot="1" x14ac:dyDescent="0.35">
      <c r="D4" s="378">
        <f>+'GRUPOS PRE JUVENIL'!C7</f>
        <v>0</v>
      </c>
      <c r="E4" s="379"/>
      <c r="F4" s="379"/>
      <c r="G4" s="379"/>
      <c r="H4" s="380"/>
      <c r="I4" s="81"/>
      <c r="J4" s="81"/>
      <c r="L4" s="358"/>
      <c r="M4" s="358"/>
    </row>
    <row r="5" spans="1:30" s="3" customFormat="1" ht="37.5" customHeight="1" thickBot="1" x14ac:dyDescent="0.35">
      <c r="D5" s="378">
        <f>+'GRUPOS PRE JUVENIL'!C8</f>
        <v>0</v>
      </c>
      <c r="E5" s="379"/>
      <c r="F5" s="379"/>
      <c r="G5" s="379"/>
      <c r="H5" s="380"/>
      <c r="I5" s="81"/>
      <c r="J5" s="81"/>
      <c r="L5" s="358"/>
      <c r="M5" s="358"/>
    </row>
    <row r="6" spans="1:30" s="3" customFormat="1" ht="37.5" customHeight="1" thickBot="1" x14ac:dyDescent="0.35">
      <c r="D6" s="378">
        <f>+'GRUPOS PRE JUVENIL'!C9</f>
        <v>0</v>
      </c>
      <c r="E6" s="379"/>
      <c r="F6" s="379"/>
      <c r="G6" s="379"/>
      <c r="H6" s="380"/>
      <c r="I6" s="81"/>
      <c r="J6" s="81"/>
    </row>
    <row r="7" spans="1:30" s="3" customFormat="1" ht="38.25" customHeight="1" thickBot="1" x14ac:dyDescent="0.35">
      <c r="D7" s="378">
        <f>+'GRUPOS PRE JUVENIL'!C10</f>
        <v>0</v>
      </c>
      <c r="E7" s="379"/>
      <c r="F7" s="379"/>
      <c r="G7" s="379"/>
      <c r="H7" s="380"/>
      <c r="I7" s="81"/>
      <c r="J7" s="81"/>
    </row>
    <row r="8" spans="1:30" s="3" customFormat="1" ht="37.5" customHeight="1" x14ac:dyDescent="0.3">
      <c r="D8" s="378">
        <f>+'GRUPOS PRE JUVENIL'!C11</f>
        <v>0</v>
      </c>
      <c r="E8" s="379"/>
      <c r="F8" s="379"/>
      <c r="G8" s="379"/>
      <c r="H8" s="380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NACIDOS 2016 2017</v>
      </c>
    </row>
    <row r="11" spans="1:30" s="3" customFormat="1" ht="21" x14ac:dyDescent="0.4">
      <c r="B11" s="68" t="str">
        <f>+'GRUPOS PRE JUVENIL'!D4</f>
        <v>NOV 30 1 Y 2 DICIEMBRE 2024</v>
      </c>
    </row>
    <row r="12" spans="1:30" s="3" customFormat="1" ht="37.5" customHeight="1" x14ac:dyDescent="0.3">
      <c r="A12" s="393">
        <f>+'GRUPOS PRE JUVENIL'!C6</f>
        <v>0</v>
      </c>
      <c r="B12" s="393"/>
      <c r="C12" s="393"/>
      <c r="D12" s="393"/>
      <c r="E12" s="393"/>
      <c r="F12" s="393"/>
      <c r="G12" s="393"/>
      <c r="H12" s="393"/>
      <c r="I12" s="393"/>
      <c r="J12" s="393"/>
      <c r="K12" s="393"/>
      <c r="L12" s="393"/>
      <c r="M12" s="393"/>
    </row>
    <row r="13" spans="1:30" s="3" customFormat="1" ht="15" customHeight="1" x14ac:dyDescent="0.3">
      <c r="A13" s="394"/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4"/>
    </row>
    <row r="14" spans="1:30" ht="23.4" x14ac:dyDescent="0.3">
      <c r="A14" s="339" t="s">
        <v>49</v>
      </c>
      <c r="B14" s="392"/>
      <c r="C14" s="392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">
      <c r="A16" s="106" t="e">
        <f>+#REF!</f>
        <v>#REF!</v>
      </c>
      <c r="B16" s="107" t="e">
        <f>+#REF!</f>
        <v>#REF!</v>
      </c>
      <c r="C16" s="242" t="e">
        <f>+#REF!</f>
        <v>#REF!</v>
      </c>
      <c r="D16" s="242"/>
      <c r="E16" s="121" t="e">
        <f>IF(AND(F16&lt;&gt;"",H16&lt;&gt;""),IF(F16=H16,"E",IF(F16&gt;H16,"G","P")),"")</f>
        <v>#REF!</v>
      </c>
      <c r="F16" s="129" t="e">
        <f>+#REF!</f>
        <v>#REF!</v>
      </c>
      <c r="G16" s="1" t="s">
        <v>14</v>
      </c>
      <c r="H16" s="129" t="e">
        <f>+#REF!</f>
        <v>#REF!</v>
      </c>
      <c r="I16" s="121" t="e">
        <f>IF(AND(H16&lt;&gt;"",F16&lt;&gt;""),IF(H16=F16,"E",IF(H16&gt;F16,"G","P")),"")</f>
        <v>#REF!</v>
      </c>
      <c r="J16" s="242" t="e">
        <f>+#REF!</f>
        <v>#REF!</v>
      </c>
      <c r="K16" s="242"/>
      <c r="L16" s="242"/>
      <c r="M16" s="103" t="e">
        <f>+#REF!</f>
        <v>#REF!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idden="1" x14ac:dyDescent="0.3">
      <c r="G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30" customHeight="1" x14ac:dyDescent="0.3">
      <c r="A19" s="122" t="e">
        <f>+#REF!</f>
        <v>#REF!</v>
      </c>
      <c r="B19" s="123" t="e">
        <f>+#REF!</f>
        <v>#REF!</v>
      </c>
      <c r="C19" s="384" t="e">
        <f>+#REF!</f>
        <v>#REF!</v>
      </c>
      <c r="D19" s="384"/>
      <c r="E19" s="124" t="e">
        <f>IF(AND(F19&lt;&gt;"",H19&lt;&gt;""),IF(F19=H19,"E",IF(F19&gt;H19,"G","P")),"")</f>
        <v>#REF!</v>
      </c>
      <c r="F19" s="129" t="e">
        <f>+#REF!</f>
        <v>#REF!</v>
      </c>
      <c r="G19" s="1" t="s">
        <v>14</v>
      </c>
      <c r="H19" s="129" t="e">
        <f>+#REF!</f>
        <v>#REF!</v>
      </c>
      <c r="I19" s="124" t="e">
        <f>IF(AND(H19&lt;&gt;"",F19&lt;&gt;""),IF(H19=F19,"E",IF(H19&gt;F19,"G","P")),"")</f>
        <v>#REF!</v>
      </c>
      <c r="J19" s="384" t="e">
        <f>+#REF!</f>
        <v>#REF!</v>
      </c>
      <c r="K19" s="384"/>
      <c r="L19" s="384"/>
      <c r="M19" s="125" t="e">
        <f>+#REF!</f>
        <v>#REF!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3" customFormat="1" ht="10.5" customHeight="1" x14ac:dyDescent="0.3">
      <c r="A20" s="82"/>
      <c r="B20" s="108"/>
      <c r="C20" s="108"/>
      <c r="D20" s="108"/>
    </row>
    <row r="21" spans="1:30" s="3" customFormat="1" ht="30" customHeight="1" x14ac:dyDescent="0.3">
      <c r="A21" s="106" t="e">
        <f>+#REF!</f>
        <v>#REF!</v>
      </c>
      <c r="B21" s="107" t="e">
        <f>+#REF!</f>
        <v>#REF!</v>
      </c>
      <c r="C21" s="242" t="e">
        <f>+#REF!</f>
        <v>#REF!</v>
      </c>
      <c r="D21" s="242"/>
      <c r="E21" s="121" t="e">
        <f>IF(AND(F21&lt;&gt;"",H21&lt;&gt;""),IF(F21=H21,"E",IF(F21&gt;H21,"G","P")),"")</f>
        <v>#REF!</v>
      </c>
      <c r="F21" s="129" t="e">
        <f>+#REF!</f>
        <v>#REF!</v>
      </c>
      <c r="G21" s="1" t="s">
        <v>14</v>
      </c>
      <c r="H21" s="129" t="e">
        <f>+#REF!</f>
        <v>#REF!</v>
      </c>
      <c r="I21" s="121" t="e">
        <f>IF(AND(H21&lt;&gt;"",F21&lt;&gt;""),IF(H21=F21,"E",IF(H21&gt;F21,"G","P")),"")</f>
        <v>#REF!</v>
      </c>
      <c r="J21" s="242" t="e">
        <f>+#REF!</f>
        <v>#REF!</v>
      </c>
      <c r="K21" s="242"/>
      <c r="L21" s="242"/>
      <c r="M21" s="103" t="e">
        <f>+#REF!</f>
        <v>#REF!</v>
      </c>
    </row>
    <row r="22" spans="1:30" s="3" customFormat="1" ht="10.5" customHeight="1" x14ac:dyDescent="0.3">
      <c r="A22" s="82"/>
      <c r="B22" s="108"/>
      <c r="C22" s="108"/>
      <c r="D22" s="108"/>
    </row>
    <row r="23" spans="1:30" s="3" customFormat="1" ht="30" customHeight="1" x14ac:dyDescent="0.3">
      <c r="A23" s="122" t="e">
        <f>+#REF!</f>
        <v>#REF!</v>
      </c>
      <c r="B23" s="123" t="e">
        <f>+#REF!</f>
        <v>#REF!</v>
      </c>
      <c r="C23" s="384" t="e">
        <f>+#REF!</f>
        <v>#REF!</v>
      </c>
      <c r="D23" s="384"/>
      <c r="E23" s="124" t="e">
        <f>IF(AND(F23&lt;&gt;"",H23&lt;&gt;""),IF(F23=H23,"E",IF(F23&gt;H23,"G","P")),"")</f>
        <v>#REF!</v>
      </c>
      <c r="F23" s="129" t="e">
        <f>+#REF!</f>
        <v>#REF!</v>
      </c>
      <c r="G23" s="1" t="s">
        <v>14</v>
      </c>
      <c r="H23" s="129" t="e">
        <f>+#REF!</f>
        <v>#REF!</v>
      </c>
      <c r="I23" s="124" t="e">
        <f>IF(AND(H23&lt;&gt;"",F23&lt;&gt;""),IF(H23=F23,"E",IF(H23&gt;F23,"G","P")),"")</f>
        <v>#REF!</v>
      </c>
      <c r="J23" s="384" t="e">
        <f>+#REF!</f>
        <v>#REF!</v>
      </c>
      <c r="K23" s="384"/>
      <c r="L23" s="384"/>
      <c r="M23" s="125" t="e">
        <f>+#REF!</f>
        <v>#REF!</v>
      </c>
    </row>
    <row r="24" spans="1:30" s="3" customFormat="1" ht="10.5" customHeight="1" x14ac:dyDescent="0.3">
      <c r="A24" s="82"/>
      <c r="B24" s="108"/>
      <c r="C24" s="108"/>
      <c r="D24" s="108"/>
    </row>
    <row r="25" spans="1:30" s="3" customFormat="1" ht="30" customHeight="1" x14ac:dyDescent="0.3">
      <c r="A25" s="106" t="e">
        <f>+#REF!</f>
        <v>#REF!</v>
      </c>
      <c r="B25" s="107" t="e">
        <f>+#REF!</f>
        <v>#REF!</v>
      </c>
      <c r="C25" s="242" t="e">
        <f>+#REF!</f>
        <v>#REF!</v>
      </c>
      <c r="D25" s="242"/>
      <c r="E25" s="121" t="e">
        <f>IF(AND(F25&lt;&gt;"",H25&lt;&gt;""),IF(F25=H25,"E",IF(F25&gt;H25,"G","P")),"")</f>
        <v>#REF!</v>
      </c>
      <c r="F25" s="129" t="e">
        <f>+#REF!</f>
        <v>#REF!</v>
      </c>
      <c r="G25" s="1" t="s">
        <v>14</v>
      </c>
      <c r="H25" s="129" t="e">
        <f>+#REF!</f>
        <v>#REF!</v>
      </c>
      <c r="I25" s="121" t="e">
        <f>IF(AND(H25&lt;&gt;"",F25&lt;&gt;""),IF(H25=F25,"E",IF(H25&gt;F25,"G","P")),"")</f>
        <v>#REF!</v>
      </c>
      <c r="J25" s="242" t="e">
        <f>+#REF!</f>
        <v>#REF!</v>
      </c>
      <c r="K25" s="242"/>
      <c r="L25" s="242"/>
      <c r="M25" s="103" t="e">
        <f>+#REF!</f>
        <v>#REF!</v>
      </c>
    </row>
    <row r="26" spans="1:30" s="3" customFormat="1" ht="21" customHeight="1" x14ac:dyDescent="0.3">
      <c r="A26" s="109"/>
      <c r="B26" s="110"/>
      <c r="C26" s="111"/>
      <c r="D26" s="111"/>
      <c r="E26" s="112"/>
      <c r="F26" s="113"/>
      <c r="G26" s="1"/>
      <c r="H26" s="113"/>
      <c r="I26" s="112"/>
      <c r="J26" s="111"/>
      <c r="K26" s="111"/>
      <c r="L26" s="111"/>
      <c r="M26" s="114"/>
    </row>
    <row r="27" spans="1:30" s="3" customFormat="1" ht="21" customHeight="1" thickBot="1" x14ac:dyDescent="0.35">
      <c r="A27" s="109"/>
      <c r="B27" s="110"/>
      <c r="C27" s="111"/>
      <c r="D27" s="111"/>
      <c r="E27" s="112"/>
      <c r="F27" s="113"/>
      <c r="G27" s="1"/>
      <c r="H27" s="113"/>
      <c r="I27" s="112"/>
      <c r="J27" s="111"/>
      <c r="K27" s="111"/>
      <c r="L27" s="111"/>
      <c r="M27" s="114"/>
    </row>
    <row r="28" spans="1:30" s="3" customFormat="1" ht="25.5" customHeight="1" thickBot="1" x14ac:dyDescent="0.35">
      <c r="A28" s="109"/>
      <c r="B28" s="110"/>
      <c r="C28" s="111"/>
      <c r="D28" s="373" t="str">
        <f>+'GRUPOS PRE JUVENIL'!E6</f>
        <v>GRUPO A</v>
      </c>
      <c r="E28" s="374"/>
      <c r="F28" s="374"/>
      <c r="G28" s="374"/>
      <c r="H28" s="375"/>
    </row>
    <row r="29" spans="1:30" s="3" customFormat="1" ht="37.5" customHeight="1" thickBot="1" x14ac:dyDescent="0.35">
      <c r="A29" s="109"/>
      <c r="B29" s="110"/>
      <c r="C29" s="111"/>
      <c r="D29" s="378" t="str">
        <f>+'GRUPOS PRE JUVENIL'!E7</f>
        <v>ATHETIC MELGAR</v>
      </c>
      <c r="E29" s="379"/>
      <c r="F29" s="379"/>
      <c r="G29" s="379"/>
      <c r="H29" s="380"/>
    </row>
    <row r="30" spans="1:30" s="3" customFormat="1" ht="37.5" customHeight="1" thickBot="1" x14ac:dyDescent="0.35">
      <c r="A30" s="109"/>
      <c r="B30" s="110"/>
      <c r="C30" s="111"/>
      <c r="D30" s="378" t="str">
        <f>+'GRUPOS PRE JUVENIL'!E8</f>
        <v>CLUB ESTUDIANTES CK</v>
      </c>
      <c r="E30" s="379"/>
      <c r="F30" s="379"/>
      <c r="G30" s="379"/>
      <c r="H30" s="380"/>
    </row>
    <row r="31" spans="1:30" s="3" customFormat="1" ht="37.5" customHeight="1" thickBot="1" x14ac:dyDescent="0.35">
      <c r="A31" s="109"/>
      <c r="B31" s="110"/>
      <c r="C31" s="111"/>
      <c r="D31" s="378" t="str">
        <f>+'GRUPOS PRE JUVENIL'!E9</f>
        <v>GENERACION TOLIMA</v>
      </c>
      <c r="E31" s="379"/>
      <c r="F31" s="379"/>
      <c r="G31" s="379"/>
      <c r="H31" s="380"/>
    </row>
    <row r="32" spans="1:30" s="3" customFormat="1" ht="37.5" customHeight="1" thickBot="1" x14ac:dyDescent="0.35">
      <c r="A32" s="109"/>
      <c r="B32" s="110"/>
      <c r="C32" s="111"/>
      <c r="D32" s="378" t="e">
        <f>+'GRUPOS PRE JUVENIL'!#REF!</f>
        <v>#REF!</v>
      </c>
      <c r="E32" s="379"/>
      <c r="F32" s="379"/>
      <c r="G32" s="379"/>
      <c r="H32" s="380"/>
    </row>
    <row r="33" spans="1:30" s="3" customFormat="1" ht="37.5" customHeight="1" x14ac:dyDescent="0.3">
      <c r="A33" s="109"/>
      <c r="B33" s="110"/>
      <c r="C33" s="111"/>
      <c r="D33" s="378" t="e">
        <f>+'GRUPOS PRE JUVENIL'!#REF!</f>
        <v>#REF!</v>
      </c>
      <c r="E33" s="379"/>
      <c r="F33" s="379"/>
      <c r="G33" s="379"/>
      <c r="H33" s="380"/>
    </row>
    <row r="34" spans="1:30" s="3" customFormat="1" ht="15" customHeight="1" x14ac:dyDescent="0.3">
      <c r="A34" s="109"/>
      <c r="B34" s="110"/>
      <c r="C34" s="111"/>
      <c r="D34" s="128"/>
      <c r="E34" s="128"/>
      <c r="F34" s="128"/>
      <c r="G34" s="128"/>
      <c r="H34" s="128"/>
    </row>
    <row r="35" spans="1:30" s="3" customFormat="1" ht="15" customHeight="1" x14ac:dyDescent="0.3">
      <c r="A35" s="109"/>
      <c r="B35" s="110"/>
      <c r="C35" s="111"/>
      <c r="D35" s="128"/>
      <c r="E35" s="128"/>
      <c r="F35" s="128"/>
      <c r="G35" s="128"/>
      <c r="H35" s="128"/>
    </row>
    <row r="36" spans="1:30" s="3" customFormat="1" ht="37.5" customHeight="1" x14ac:dyDescent="0.3">
      <c r="A36" s="395" t="str">
        <f>+'GRUPOS PRE JUVENIL'!E6</f>
        <v>GRUPO A</v>
      </c>
      <c r="B36" s="395"/>
      <c r="C36" s="395"/>
      <c r="D36" s="395"/>
      <c r="E36" s="395"/>
      <c r="F36" s="395"/>
      <c r="G36" s="395"/>
      <c r="H36" s="395"/>
      <c r="I36" s="395"/>
      <c r="J36" s="395"/>
      <c r="K36" s="395"/>
      <c r="L36" s="395"/>
      <c r="M36" s="395"/>
    </row>
    <row r="37" spans="1:30" s="3" customFormat="1" ht="15" customHeight="1" x14ac:dyDescent="0.3">
      <c r="A37" s="396"/>
      <c r="B37" s="396"/>
      <c r="C37" s="396"/>
      <c r="D37" s="396"/>
      <c r="E37" s="396"/>
      <c r="F37" s="396"/>
      <c r="G37" s="396"/>
      <c r="H37" s="396"/>
      <c r="I37" s="396"/>
      <c r="J37" s="396"/>
      <c r="K37" s="396"/>
      <c r="L37" s="396"/>
      <c r="M37" s="396"/>
    </row>
    <row r="38" spans="1:30" ht="23.4" x14ac:dyDescent="0.3">
      <c r="A38" s="339" t="s">
        <v>49</v>
      </c>
      <c r="B38" s="392"/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0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30" customHeight="1" x14ac:dyDescent="0.3">
      <c r="A40" s="122">
        <f>+'GRUPO A'!B26</f>
        <v>42812</v>
      </c>
      <c r="B40" s="123" t="str">
        <f>+'GRUPO A'!C26</f>
        <v>07:00. a.m.</v>
      </c>
      <c r="C40" s="384" t="str">
        <f>+'GRUPO A'!E26</f>
        <v>CLUB ESTUDIANTES CK</v>
      </c>
      <c r="D40" s="384"/>
      <c r="E40" s="102" t="str">
        <f>IF(AND(F40&lt;&gt;"",H40&lt;&gt;""),IF(F40=H40,"E",IF(F40&gt;H40,"G","P")),"")</f>
        <v>P</v>
      </c>
      <c r="F40" s="129">
        <f>+'GRUPO A'!G26</f>
        <v>0</v>
      </c>
      <c r="G40" s="1" t="s">
        <v>14</v>
      </c>
      <c r="H40" s="129">
        <f>+'GRUPO A'!I26</f>
        <v>2</v>
      </c>
      <c r="I40" s="102" t="str">
        <f>IF(AND(H40&lt;&gt;"",F40&lt;&gt;""),IF(H40=F40,"E",IF(H40&gt;F40,"G","P")),"")</f>
        <v>G</v>
      </c>
      <c r="J40" s="384" t="str">
        <f>+'GRUPO A'!K26</f>
        <v>UNION TOLIMENSE</v>
      </c>
      <c r="K40" s="384"/>
      <c r="L40" s="384"/>
      <c r="M40" s="125" t="str">
        <f>+'GRUPO A'!M26</f>
        <v>CANCHA 1 B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idden="1" x14ac:dyDescent="0.3">
      <c r="G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0.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30" customHeight="1" x14ac:dyDescent="0.3">
      <c r="A43" s="106">
        <f>+'GRUPO A'!B23</f>
        <v>42813</v>
      </c>
      <c r="B43" s="107" t="str">
        <f>+'GRUPO A'!C23</f>
        <v>01:20. p.m.</v>
      </c>
      <c r="C43" s="242" t="str">
        <f>+'GRUPO A'!E23</f>
        <v>ATHETIC MELGAR</v>
      </c>
      <c r="D43" s="242"/>
      <c r="E43" s="102" t="str">
        <f>IF(AND(F43&lt;&gt;"",H43&lt;&gt;""),IF(F43=H43,"E",IF(F43&gt;H43,"G","P")),"")</f>
        <v>E</v>
      </c>
      <c r="F43" s="129">
        <f>+'GRUPO A'!G23</f>
        <v>1</v>
      </c>
      <c r="G43" s="1" t="s">
        <v>14</v>
      </c>
      <c r="H43" s="129">
        <f>+'GRUPO A'!I23</f>
        <v>1</v>
      </c>
      <c r="I43" s="102" t="str">
        <f>IF(AND(H43&lt;&gt;"",F43&lt;&gt;""),IF(H43=F43,"E",IF(H43&gt;F43,"G","P")),"")</f>
        <v>E</v>
      </c>
      <c r="J43" s="242" t="str">
        <f>+'GRUPO A'!K23</f>
        <v>GENERACION TOLIMA</v>
      </c>
      <c r="K43" s="242"/>
      <c r="L43" s="242"/>
      <c r="M43" s="103" t="str">
        <f>+'GRUPO A'!M23</f>
        <v>CANCHA 1 A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3" customFormat="1" ht="10.5" customHeight="1" x14ac:dyDescent="0.3">
      <c r="A44" s="82"/>
      <c r="B44" s="108"/>
      <c r="C44" s="108"/>
      <c r="D44" s="108"/>
    </row>
    <row r="45" spans="1:30" s="3" customFormat="1" ht="30" customHeight="1" x14ac:dyDescent="0.3">
      <c r="A45" s="122">
        <f>+'GRUPO A'!B35</f>
        <v>0</v>
      </c>
      <c r="B45" s="123">
        <f>+'GRUPO A'!C35</f>
        <v>0</v>
      </c>
      <c r="C45" s="384">
        <f>+'GRUPO A'!E35</f>
        <v>0</v>
      </c>
      <c r="D45" s="384"/>
      <c r="E45" s="102" t="str">
        <f>IF(AND(F45&lt;&gt;"",H45&lt;&gt;""),IF(F45=H45,"E",IF(F45&gt;H45,"G","P")),"")</f>
        <v>E</v>
      </c>
      <c r="F45" s="129">
        <f>+'GRUPO A'!G35</f>
        <v>0</v>
      </c>
      <c r="G45" s="1" t="s">
        <v>14</v>
      </c>
      <c r="H45" s="129">
        <f>+'GRUPO A'!I35</f>
        <v>0</v>
      </c>
      <c r="I45" s="102" t="str">
        <f>IF(AND(H45&lt;&gt;"",F45&lt;&gt;""),IF(H45=F45,"E",IF(H45&gt;F45,"G","P")),"")</f>
        <v>E</v>
      </c>
      <c r="J45" s="384">
        <f>+'GRUPO A'!K35</f>
        <v>0</v>
      </c>
      <c r="K45" s="384"/>
      <c r="L45" s="384"/>
      <c r="M45" s="125">
        <f>+'GRUPO A'!M35</f>
        <v>0</v>
      </c>
    </row>
    <row r="46" spans="1:30" s="3" customFormat="1" ht="10.5" customHeight="1" x14ac:dyDescent="0.3">
      <c r="A46" s="82"/>
      <c r="B46" s="108"/>
      <c r="C46" s="108"/>
      <c r="D46" s="108"/>
    </row>
    <row r="47" spans="1:30" s="3" customFormat="1" ht="30" customHeight="1" x14ac:dyDescent="0.3">
      <c r="A47" s="106">
        <f>+'GRUPO A'!B32</f>
        <v>42812</v>
      </c>
      <c r="B47" s="107" t="str">
        <f>+'GRUPO A'!C32</f>
        <v>03:00. p.m.</v>
      </c>
      <c r="C47" s="242" t="str">
        <f>+'GRUPO A'!E32</f>
        <v>IVÁN VÉLEZ PROFESIONALES PALMIRA</v>
      </c>
      <c r="D47" s="242"/>
      <c r="E47" s="102" t="str">
        <f>IF(AND(F47&lt;&gt;"",H47&lt;&gt;""),IF(F47=H47,"E",IF(F47&gt;H47,"G","P")),"")</f>
        <v>G</v>
      </c>
      <c r="F47" s="129">
        <f>+'GRUPO A'!G32</f>
        <v>1</v>
      </c>
      <c r="G47" s="1" t="s">
        <v>14</v>
      </c>
      <c r="H47" s="129">
        <f>+'GRUPO A'!I32</f>
        <v>0</v>
      </c>
      <c r="I47" s="102" t="str">
        <f>IF(AND(H47&lt;&gt;"",F47&lt;&gt;""),IF(H47=F47,"E",IF(H47&gt;F47,"G","P")),"")</f>
        <v>P</v>
      </c>
      <c r="J47" s="242" t="str">
        <f>+'GRUPO A'!K32</f>
        <v>ATHETIC MELGAR</v>
      </c>
      <c r="K47" s="242"/>
      <c r="L47" s="242"/>
      <c r="M47" s="103" t="str">
        <f>+'GRUPO A'!M32</f>
        <v>CANCHA 1 B</v>
      </c>
    </row>
    <row r="48" spans="1:30" s="3" customFormat="1" ht="10.5" customHeight="1" x14ac:dyDescent="0.3">
      <c r="A48" s="82"/>
      <c r="B48" s="108"/>
      <c r="C48" s="108"/>
      <c r="D48" s="108"/>
    </row>
    <row r="49" spans="1:13" s="3" customFormat="1" ht="30" customHeight="1" x14ac:dyDescent="0.3">
      <c r="A49" s="122">
        <f>+'GRUPO A'!B29</f>
        <v>42812</v>
      </c>
      <c r="B49" s="123" t="str">
        <f>+'GRUPO A'!C29</f>
        <v>03:00. p.m.</v>
      </c>
      <c r="C49" s="384" t="str">
        <f>+'GRUPO A'!E29</f>
        <v>GENERACION TOLIMA</v>
      </c>
      <c r="D49" s="384"/>
      <c r="E49" s="102" t="str">
        <f>IF(AND(F49&lt;&gt;"",H49&lt;&gt;""),IF(F49=H49,"E",IF(F49&gt;H49,"G","P")),"")</f>
        <v>G</v>
      </c>
      <c r="F49" s="129">
        <f>+'GRUPO A'!G29</f>
        <v>2</v>
      </c>
      <c r="G49" s="1" t="s">
        <v>14</v>
      </c>
      <c r="H49" s="129">
        <f>+'GRUPO A'!I29</f>
        <v>1</v>
      </c>
      <c r="I49" s="102" t="str">
        <f>IF(AND(H49&lt;&gt;"",F49&lt;&gt;""),IF(H49=F49,"E",IF(H49&gt;F49,"G","P")),"")</f>
        <v>P</v>
      </c>
      <c r="J49" s="384" t="str">
        <f>+'GRUPO A'!K29</f>
        <v>CLUB ESTUDIANTES CK</v>
      </c>
      <c r="K49" s="384"/>
      <c r="L49" s="384"/>
      <c r="M49" s="125" t="str">
        <f>+'GRUPO A'!M29</f>
        <v>CANCHA 1 C</v>
      </c>
    </row>
    <row r="50" spans="1:13" s="3" customFormat="1" ht="15.6" x14ac:dyDescent="0.3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</row>
    <row r="51" spans="1:13" s="3" customFormat="1" x14ac:dyDescent="0.3">
      <c r="A51" s="353" t="s">
        <v>43</v>
      </c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</row>
    <row r="52" spans="1:13" s="3" customFormat="1" x14ac:dyDescent="0.3">
      <c r="A52" s="353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</row>
    <row r="53" spans="1:13" s="3" customFormat="1" x14ac:dyDescent="0.3">
      <c r="A53" s="353"/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</row>
    <row r="54" spans="1:13" s="3" customFormat="1" x14ac:dyDescent="0.3">
      <c r="A54" s="353"/>
      <c r="B54" s="353"/>
      <c r="C54" s="353"/>
      <c r="D54" s="353"/>
      <c r="E54" s="353"/>
      <c r="F54" s="353"/>
      <c r="G54" s="353"/>
      <c r="H54" s="353"/>
      <c r="I54" s="353"/>
      <c r="J54" s="353"/>
      <c r="K54" s="353"/>
      <c r="L54" s="353"/>
      <c r="M54" s="353"/>
    </row>
    <row r="55" spans="1:13" s="3" customFormat="1" ht="15.6" x14ac:dyDescent="0.3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</row>
    <row r="56" spans="1:13" s="3" customFormat="1" x14ac:dyDescent="0.3">
      <c r="A56" s="354" t="s">
        <v>27</v>
      </c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</row>
    <row r="57" spans="1:13" s="3" customFormat="1" x14ac:dyDescent="0.3">
      <c r="A57" s="354" t="s">
        <v>28</v>
      </c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</row>
    <row r="58" spans="1:13" s="3" customFormat="1" x14ac:dyDescent="0.3">
      <c r="A58" s="355" t="s">
        <v>29</v>
      </c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  <c r="M58" s="355"/>
    </row>
    <row r="59" spans="1:13" s="3" customFormat="1" x14ac:dyDescent="0.3">
      <c r="A59" s="354" t="s">
        <v>30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</row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s="3" customFormat="1" x14ac:dyDescent="0.3"/>
    <row r="1058" spans="1:13" s="3" customFormat="1" x14ac:dyDescent="0.3"/>
    <row r="1059" spans="1:13" s="3" customFormat="1" x14ac:dyDescent="0.3"/>
    <row r="1060" spans="1:13" s="3" customFormat="1" x14ac:dyDescent="0.3"/>
    <row r="1061" spans="1:13" s="3" customFormat="1" x14ac:dyDescent="0.3"/>
    <row r="1062" spans="1:13" s="3" customFormat="1" x14ac:dyDescent="0.3"/>
    <row r="1063" spans="1:13" s="3" customFormat="1" x14ac:dyDescent="0.3"/>
    <row r="1064" spans="1:13" s="3" customFormat="1" x14ac:dyDescent="0.3"/>
    <row r="1065" spans="1:13" s="3" customFormat="1" x14ac:dyDescent="0.3"/>
    <row r="1066" spans="1:13" s="3" customFormat="1" x14ac:dyDescent="0.3"/>
    <row r="1067" spans="1:13" s="3" customFormat="1" x14ac:dyDescent="0.3"/>
    <row r="1068" spans="1:13" s="3" customFormat="1" x14ac:dyDescent="0.3"/>
    <row r="1069" spans="1:13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</sheetData>
  <mergeCells count="44">
    <mergeCell ref="A51:M54"/>
    <mergeCell ref="A56:M56"/>
    <mergeCell ref="A57:M57"/>
    <mergeCell ref="A58:M58"/>
    <mergeCell ref="A59:M59"/>
    <mergeCell ref="C45:D45"/>
    <mergeCell ref="J45:L45"/>
    <mergeCell ref="C47:D47"/>
    <mergeCell ref="J47:L47"/>
    <mergeCell ref="C49:D49"/>
    <mergeCell ref="J49:L49"/>
    <mergeCell ref="C43:D43"/>
    <mergeCell ref="J43:L43"/>
    <mergeCell ref="C25:D25"/>
    <mergeCell ref="J25:L25"/>
    <mergeCell ref="D28:H28"/>
    <mergeCell ref="D29:H29"/>
    <mergeCell ref="D30:H30"/>
    <mergeCell ref="D31:H31"/>
    <mergeCell ref="D32:H32"/>
    <mergeCell ref="D33:H33"/>
    <mergeCell ref="A38:M38"/>
    <mergeCell ref="C40:D40"/>
    <mergeCell ref="J40:L40"/>
    <mergeCell ref="A36:M37"/>
    <mergeCell ref="C19:D19"/>
    <mergeCell ref="J19:L19"/>
    <mergeCell ref="C21:D21"/>
    <mergeCell ref="J21:L21"/>
    <mergeCell ref="C23:D23"/>
    <mergeCell ref="J23:L23"/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</mergeCells>
  <conditionalFormatting sqref="F16 F19 F25:F27">
    <cfRule type="expression" dxfId="137" priority="36" stopIfTrue="1">
      <formula>#REF!="G"</formula>
    </cfRule>
    <cfRule type="expression" dxfId="136" priority="34" stopIfTrue="1">
      <formula>#REF!="P"</formula>
    </cfRule>
    <cfRule type="expression" dxfId="135" priority="35" stopIfTrue="1">
      <formula>#REF!="E"</formula>
    </cfRule>
  </conditionalFormatting>
  <conditionalFormatting sqref="F21">
    <cfRule type="expression" dxfId="134" priority="29" stopIfTrue="1">
      <formula>#REF!="E"</formula>
    </cfRule>
    <cfRule type="expression" dxfId="133" priority="28" stopIfTrue="1">
      <formula>#REF!="P"</formula>
    </cfRule>
    <cfRule type="expression" dxfId="132" priority="30" stopIfTrue="1">
      <formula>#REF!="G"</formula>
    </cfRule>
  </conditionalFormatting>
  <conditionalFormatting sqref="F23">
    <cfRule type="expression" dxfId="131" priority="24" stopIfTrue="1">
      <formula>#REF!="G"</formula>
    </cfRule>
    <cfRule type="expression" dxfId="130" priority="23" stopIfTrue="1">
      <formula>#REF!="E"</formula>
    </cfRule>
    <cfRule type="expression" dxfId="129" priority="22" stopIfTrue="1">
      <formula>#REF!="P"</formula>
    </cfRule>
  </conditionalFormatting>
  <conditionalFormatting sqref="F40 F43 F49">
    <cfRule type="expression" dxfId="128" priority="16" stopIfTrue="1">
      <formula>#REF!="P"</formula>
    </cfRule>
    <cfRule type="expression" dxfId="127" priority="17" stopIfTrue="1">
      <formula>#REF!="E"</formula>
    </cfRule>
    <cfRule type="expression" dxfId="126" priority="18" stopIfTrue="1">
      <formula>#REF!="G"</formula>
    </cfRule>
  </conditionalFormatting>
  <conditionalFormatting sqref="F45">
    <cfRule type="expression" dxfId="125" priority="10" stopIfTrue="1">
      <formula>#REF!="P"</formula>
    </cfRule>
    <cfRule type="expression" dxfId="124" priority="11" stopIfTrue="1">
      <formula>#REF!="E"</formula>
    </cfRule>
    <cfRule type="expression" dxfId="123" priority="12" stopIfTrue="1">
      <formula>#REF!="G"</formula>
    </cfRule>
  </conditionalFormatting>
  <conditionalFormatting sqref="F47">
    <cfRule type="expression" dxfId="122" priority="4" stopIfTrue="1">
      <formula>#REF!="P"</formula>
    </cfRule>
    <cfRule type="expression" dxfId="121" priority="5" stopIfTrue="1">
      <formula>#REF!="E"</formula>
    </cfRule>
    <cfRule type="expression" dxfId="120" priority="6" stopIfTrue="1">
      <formula>#REF!="G"</formula>
    </cfRule>
  </conditionalFormatting>
  <conditionalFormatting sqref="H16 H19 H25:H27">
    <cfRule type="expression" dxfId="119" priority="31" stopIfTrue="1">
      <formula>#REF!="P"</formula>
    </cfRule>
    <cfRule type="expression" dxfId="118" priority="32" stopIfTrue="1">
      <formula>#REF!="E"</formula>
    </cfRule>
    <cfRule type="expression" dxfId="117" priority="33" stopIfTrue="1">
      <formula>#REF!="G"</formula>
    </cfRule>
  </conditionalFormatting>
  <conditionalFormatting sqref="H21">
    <cfRule type="expression" dxfId="116" priority="27" stopIfTrue="1">
      <formula>#REF!="G"</formula>
    </cfRule>
    <cfRule type="expression" dxfId="115" priority="26" stopIfTrue="1">
      <formula>#REF!="E"</formula>
    </cfRule>
    <cfRule type="expression" dxfId="114" priority="25" stopIfTrue="1">
      <formula>#REF!="P"</formula>
    </cfRule>
  </conditionalFormatting>
  <conditionalFormatting sqref="H23">
    <cfRule type="expression" dxfId="113" priority="19" stopIfTrue="1">
      <formula>#REF!="P"</formula>
    </cfRule>
    <cfRule type="expression" dxfId="112" priority="20" stopIfTrue="1">
      <formula>#REF!="E"</formula>
    </cfRule>
    <cfRule type="expression" dxfId="111" priority="21" stopIfTrue="1">
      <formula>#REF!="G"</formula>
    </cfRule>
  </conditionalFormatting>
  <conditionalFormatting sqref="H40 H43 H49">
    <cfRule type="expression" dxfId="110" priority="15" stopIfTrue="1">
      <formula>#REF!="G"</formula>
    </cfRule>
    <cfRule type="expression" dxfId="109" priority="14" stopIfTrue="1">
      <formula>#REF!="E"</formula>
    </cfRule>
    <cfRule type="expression" dxfId="108" priority="13" stopIfTrue="1">
      <formula>#REF!="P"</formula>
    </cfRule>
  </conditionalFormatting>
  <conditionalFormatting sqref="H45">
    <cfRule type="expression" dxfId="107" priority="9" stopIfTrue="1">
      <formula>#REF!="G"</formula>
    </cfRule>
    <cfRule type="expression" dxfId="106" priority="8" stopIfTrue="1">
      <formula>#REF!="E"</formula>
    </cfRule>
    <cfRule type="expression" dxfId="105" priority="7" stopIfTrue="1">
      <formula>#REF!="P"</formula>
    </cfRule>
  </conditionalFormatting>
  <conditionalFormatting sqref="H47">
    <cfRule type="expression" dxfId="104" priority="3" stopIfTrue="1">
      <formula>#REF!="G"</formula>
    </cfRule>
    <cfRule type="expression" dxfId="103" priority="2" stopIfTrue="1">
      <formula>#REF!="E"</formula>
    </cfRule>
    <cfRule type="expression" dxfId="102" priority="1" stopIfTrue="1">
      <formula>#REF!="P"</formula>
    </cfRule>
  </conditionalFormatting>
  <hyperlinks>
    <hyperlink ref="A58" r:id="rId1" display="mailto:soccermelgar@outlook.com" xr:uid="{00000000-0004-0000-09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058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30" s="3" customFormat="1" ht="60" customHeight="1" x14ac:dyDescent="0.3">
      <c r="A1" s="356" t="e">
        <f>+'GRUPOS PRE JUVENIL'!B1:L1</f>
        <v>#VALUE!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30" s="3" customFormat="1" ht="45" customHeight="1" thickBot="1" x14ac:dyDescent="0.35">
      <c r="A2" s="357" t="s">
        <v>5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</row>
    <row r="3" spans="1:30" s="3" customFormat="1" ht="25.5" customHeight="1" thickBot="1" x14ac:dyDescent="0.35">
      <c r="D3" s="387" t="str">
        <f>+'GRUPOS PRE JUVENIL'!G6</f>
        <v>GRUPO B</v>
      </c>
      <c r="E3" s="388"/>
      <c r="F3" s="388"/>
      <c r="G3" s="388"/>
      <c r="H3" s="389"/>
      <c r="I3" s="80"/>
      <c r="J3" s="80"/>
      <c r="L3" s="358"/>
      <c r="M3" s="358"/>
    </row>
    <row r="4" spans="1:30" s="3" customFormat="1" ht="37.5" customHeight="1" thickBot="1" x14ac:dyDescent="0.35">
      <c r="D4" s="378" t="str">
        <f>+'GRUPOS PRE JUVENIL'!G7</f>
        <v>IVÁN VÉLEZ PROFESIONALES PALMIRA</v>
      </c>
      <c r="E4" s="379"/>
      <c r="F4" s="379"/>
      <c r="G4" s="379"/>
      <c r="H4" s="380"/>
      <c r="I4" s="81"/>
      <c r="J4" s="81"/>
      <c r="L4" s="358"/>
      <c r="M4" s="358"/>
    </row>
    <row r="5" spans="1:30" s="3" customFormat="1" ht="37.5" customHeight="1" thickBot="1" x14ac:dyDescent="0.35">
      <c r="D5" s="378" t="str">
        <f>+'GRUPOS PRE JUVENIL'!G8</f>
        <v>UNION TOLIMENSE</v>
      </c>
      <c r="E5" s="379"/>
      <c r="F5" s="379"/>
      <c r="G5" s="379"/>
      <c r="H5" s="380"/>
      <c r="I5" s="81"/>
      <c r="J5" s="81"/>
      <c r="L5" s="358"/>
      <c r="M5" s="358"/>
    </row>
    <row r="6" spans="1:30" s="3" customFormat="1" ht="37.5" customHeight="1" thickBot="1" x14ac:dyDescent="0.35">
      <c r="D6" s="378" t="str">
        <f>+'GRUPOS PRE JUVENIL'!G9</f>
        <v>SAETA REDEC</v>
      </c>
      <c r="E6" s="379"/>
      <c r="F6" s="379"/>
      <c r="G6" s="379"/>
      <c r="H6" s="380"/>
      <c r="I6" s="81"/>
      <c r="J6" s="81"/>
    </row>
    <row r="7" spans="1:30" s="3" customFormat="1" ht="38.25" customHeight="1" thickBot="1" x14ac:dyDescent="0.35">
      <c r="D7" s="378" t="str">
        <f>+'GRUPOS PRE JUVENIL'!I10</f>
        <v>ACADEMIA REAL</v>
      </c>
      <c r="E7" s="379"/>
      <c r="F7" s="379"/>
      <c r="G7" s="379"/>
      <c r="H7" s="380"/>
      <c r="I7" s="81"/>
      <c r="J7" s="81"/>
    </row>
    <row r="8" spans="1:30" s="3" customFormat="1" ht="37.5" customHeight="1" x14ac:dyDescent="0.3">
      <c r="D8" s="378">
        <f>+'GRUPOS PRE JUVENIL'!I11</f>
        <v>0</v>
      </c>
      <c r="E8" s="379"/>
      <c r="F8" s="379"/>
      <c r="G8" s="379"/>
      <c r="H8" s="380"/>
      <c r="I8" s="81"/>
      <c r="J8" s="81"/>
    </row>
    <row r="9" spans="1:30" s="3" customFormat="1" ht="17.25" customHeight="1" x14ac:dyDescent="0.3"/>
    <row r="10" spans="1:30" s="3" customFormat="1" ht="24" customHeight="1" x14ac:dyDescent="0.55000000000000004">
      <c r="B10" s="54" t="str">
        <f>+'GRUPOS PRE JUVENIL'!D3</f>
        <v>NACIDOS 2016 2017</v>
      </c>
    </row>
    <row r="11" spans="1:30" s="3" customFormat="1" ht="21" x14ac:dyDescent="0.4">
      <c r="B11" s="68" t="str">
        <f>+'GRUPOS PRE JUVENIL'!D4</f>
        <v>NOV 30 1 Y 2 DICIEMBRE 2024</v>
      </c>
    </row>
    <row r="12" spans="1:30" s="3" customFormat="1" ht="37.5" customHeight="1" x14ac:dyDescent="0.3">
      <c r="A12" s="397" t="str">
        <f>+'GRUPOS PRE JUVENIL'!G6</f>
        <v>GRUPO B</v>
      </c>
      <c r="B12" s="397"/>
      <c r="C12" s="397"/>
      <c r="D12" s="397"/>
      <c r="E12" s="397"/>
      <c r="F12" s="397"/>
      <c r="G12" s="397"/>
      <c r="H12" s="397"/>
      <c r="I12" s="397"/>
      <c r="J12" s="397"/>
      <c r="K12" s="397"/>
      <c r="L12" s="397"/>
      <c r="M12" s="397"/>
    </row>
    <row r="13" spans="1:30" s="3" customFormat="1" ht="15" customHeight="1" x14ac:dyDescent="0.3">
      <c r="A13" s="398"/>
      <c r="B13" s="398"/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</row>
    <row r="14" spans="1:30" ht="23.4" x14ac:dyDescent="0.3">
      <c r="A14" s="339" t="s">
        <v>50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47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5">
      <c r="A16" s="63">
        <f>+'GRUPO B'!B35</f>
        <v>0</v>
      </c>
      <c r="B16" s="64">
        <f>+'GRUPO B'!C35</f>
        <v>0</v>
      </c>
      <c r="C16" s="364">
        <f>+'GRUPO B'!E35</f>
        <v>0</v>
      </c>
      <c r="D16" s="364"/>
      <c r="E16" s="71" t="str">
        <f>IF(AND(F16&lt;&gt;"",H16&lt;&gt;""),IF(F16=H16,"E",IF(F16&gt;H16,"G","P")),"")</f>
        <v>E</v>
      </c>
      <c r="F16" s="66">
        <f>+'GRUPO B'!G35</f>
        <v>0</v>
      </c>
      <c r="G16" s="87" t="s">
        <v>14</v>
      </c>
      <c r="H16" s="66">
        <f>+'GRUPO B'!I35</f>
        <v>0</v>
      </c>
      <c r="I16" s="71" t="str">
        <f>IF(AND(H16&lt;&gt;"",F16&lt;&gt;""),IF(H16=F16,"E",IF(H16&gt;F16,"G","P")),"")</f>
        <v>E</v>
      </c>
      <c r="J16" s="364">
        <f>+'GRUPO B'!K35</f>
        <v>0</v>
      </c>
      <c r="K16" s="364"/>
      <c r="L16" s="364"/>
      <c r="M16" s="65">
        <f>+'GRUPO B'!M35</f>
        <v>0</v>
      </c>
    </row>
    <row r="17" spans="1:30" hidden="1" x14ac:dyDescent="0.3"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3" customFormat="1" ht="10.5" customHeight="1" x14ac:dyDescent="0.35">
      <c r="A18" s="82"/>
      <c r="B18" s="93"/>
      <c r="C18" s="93"/>
      <c r="D18" s="93"/>
    </row>
    <row r="19" spans="1:30" s="3" customFormat="1" ht="30" customHeight="1" x14ac:dyDescent="0.35">
      <c r="A19" s="115">
        <f>+'GRUPO B'!B23</f>
        <v>42812</v>
      </c>
      <c r="B19" s="116" t="str">
        <f>+'GRUPO B'!C23</f>
        <v>08:40. p.m.</v>
      </c>
      <c r="C19" s="371" t="str">
        <f>+'GRUPO B'!E23</f>
        <v>IVÁN VÉLEZ PROFESIONALES PALMIRA</v>
      </c>
      <c r="D19" s="371"/>
      <c r="E19" s="71" t="str">
        <f>IF(AND(F19&lt;&gt;"",H19&lt;&gt;""),IF(F19=H19,"E",IF(F19&gt;H19,"G","P")),"")</f>
        <v>G</v>
      </c>
      <c r="F19" s="66">
        <f>+'GRUPO B'!G23</f>
        <v>3</v>
      </c>
      <c r="G19" s="87" t="s">
        <v>14</v>
      </c>
      <c r="H19" s="66">
        <f>+'GRUPO B'!I23</f>
        <v>0</v>
      </c>
      <c r="I19" s="71" t="str">
        <f>IF(AND(H19&lt;&gt;"",F19&lt;&gt;""),IF(H19=F19,"E",IF(H19&gt;F19,"G","P")),"")</f>
        <v>P</v>
      </c>
      <c r="J19" s="371" t="str">
        <f>+'GRUPO B'!K23</f>
        <v>SAETA REDEC</v>
      </c>
      <c r="K19" s="371"/>
      <c r="L19" s="371"/>
      <c r="M19" s="117" t="str">
        <f>+'GRUPO B'!M23</f>
        <v>CANCHA 1 B</v>
      </c>
    </row>
    <row r="20" spans="1:30" s="3" customFormat="1" ht="10.5" customHeight="1" x14ac:dyDescent="0.35">
      <c r="A20" s="83"/>
      <c r="B20" s="84"/>
      <c r="C20" s="85"/>
      <c r="D20" s="85"/>
      <c r="E20" s="95"/>
      <c r="F20" s="86"/>
      <c r="G20" s="87"/>
      <c r="H20" s="86"/>
      <c r="I20" s="95"/>
      <c r="J20" s="85"/>
      <c r="K20" s="85"/>
      <c r="L20" s="85"/>
      <c r="M20" s="88"/>
    </row>
    <row r="21" spans="1:30" s="3" customFormat="1" ht="30" customHeight="1" x14ac:dyDescent="0.35">
      <c r="A21" s="63">
        <f>+'GRUPO B'!B26</f>
        <v>42812</v>
      </c>
      <c r="B21" s="64" t="str">
        <f>+'GRUPO B'!C26</f>
        <v>07:00. a.m.</v>
      </c>
      <c r="C21" s="364" t="str">
        <f>+'GRUPO B'!E26</f>
        <v>CLUB ESTUDIANTES CK</v>
      </c>
      <c r="D21" s="364"/>
      <c r="E21" s="118" t="str">
        <f>IF(AND(F21&lt;&gt;"",H21&lt;&gt;""),IF(F21=H21,"E",IF(F21&gt;H21,"G","P")),"")</f>
        <v>P</v>
      </c>
      <c r="F21" s="119">
        <f>+'GRUPO B'!G26</f>
        <v>0</v>
      </c>
      <c r="G21" s="87" t="s">
        <v>14</v>
      </c>
      <c r="H21" s="119">
        <f>+'GRUPO B'!I26</f>
        <v>2</v>
      </c>
      <c r="I21" s="118" t="str">
        <f>IF(AND(H21&lt;&gt;"",F21&lt;&gt;""),IF(H21=F21,"E",IF(H21&gt;F21,"G","P")),"")</f>
        <v>G</v>
      </c>
      <c r="J21" s="364" t="str">
        <f>+'GRUPO B'!K26</f>
        <v>UNION TOLIMENSE</v>
      </c>
      <c r="K21" s="364"/>
      <c r="L21" s="364"/>
      <c r="M21" s="65" t="str">
        <f>+'GRUPO B'!M26</f>
        <v>CANCHA 1 B</v>
      </c>
    </row>
    <row r="22" spans="1:30" s="3" customFormat="1" ht="10.5" customHeight="1" x14ac:dyDescent="0.35">
      <c r="A22" s="82"/>
      <c r="B22" s="93"/>
      <c r="C22" s="93"/>
      <c r="D22" s="93"/>
    </row>
    <row r="23" spans="1:30" s="3" customFormat="1" ht="30" customHeight="1" x14ac:dyDescent="0.35">
      <c r="A23" s="115">
        <f>+'GRUPO B'!B29</f>
        <v>42812</v>
      </c>
      <c r="B23" s="116" t="str">
        <f>+'GRUPO B'!C29</f>
        <v>03:00. p.m.</v>
      </c>
      <c r="C23" s="371" t="str">
        <f>+'GRUPO B'!E29</f>
        <v>UNION TOLIMENSE</v>
      </c>
      <c r="D23" s="371"/>
      <c r="E23" s="95" t="str">
        <f>IF(AND(F23&lt;&gt;"",H23&lt;&gt;""),IF(F23=H23,"E",IF(F23&gt;H23,"G","P")),"")</f>
        <v>E</v>
      </c>
      <c r="F23" s="120">
        <f>+'GRUPO B'!G29</f>
        <v>1</v>
      </c>
      <c r="G23" s="87" t="s">
        <v>14</v>
      </c>
      <c r="H23" s="120">
        <f>+'GRUPO B'!I29</f>
        <v>1</v>
      </c>
      <c r="I23" s="95" t="str">
        <f>IF(AND(H23&lt;&gt;"",F23&lt;&gt;""),IF(H23=F23,"E",IF(H23&gt;F23,"G","P")),"")</f>
        <v>E</v>
      </c>
      <c r="J23" s="371" t="str">
        <f>+'GRUPO B'!K29</f>
        <v>SAETA REDEC</v>
      </c>
      <c r="K23" s="371"/>
      <c r="L23" s="371"/>
      <c r="M23" s="117" t="str">
        <f>+'GRUPO B'!M29</f>
        <v>CANCHA 1 A</v>
      </c>
    </row>
    <row r="24" spans="1:30" s="3" customFormat="1" ht="10.5" customHeight="1" x14ac:dyDescent="0.35">
      <c r="A24" s="83"/>
      <c r="B24" s="84"/>
      <c r="C24" s="85"/>
      <c r="D24" s="85"/>
      <c r="E24" s="95"/>
      <c r="F24" s="86"/>
      <c r="G24" s="87"/>
      <c r="H24" s="86"/>
      <c r="I24" s="95"/>
      <c r="J24" s="85"/>
      <c r="K24" s="85"/>
      <c r="L24" s="85"/>
      <c r="M24" s="88"/>
    </row>
    <row r="25" spans="1:30" s="3" customFormat="1" ht="30" customHeight="1" x14ac:dyDescent="0.35">
      <c r="A25" s="63">
        <f>+'GRUPO B'!B32</f>
        <v>42812</v>
      </c>
      <c r="B25" s="64" t="str">
        <f>+'GRUPO B'!C32</f>
        <v>03:00. p.m.</v>
      </c>
      <c r="C25" s="364" t="str">
        <f>+'GRUPO B'!E32</f>
        <v>IVÁN VÉLEZ PROFESIONALES PALMIRA</v>
      </c>
      <c r="D25" s="364"/>
      <c r="E25" s="118" t="str">
        <f>IF(AND(F25&lt;&gt;"",H25&lt;&gt;""),IF(F25=H25,"E",IF(F25&gt;H25,"G","P")),"")</f>
        <v>G</v>
      </c>
      <c r="F25" s="119">
        <f>+'GRUPO B'!G32</f>
        <v>1</v>
      </c>
      <c r="G25" s="87" t="s">
        <v>14</v>
      </c>
      <c r="H25" s="119">
        <f>+'GRUPO B'!I32</f>
        <v>0</v>
      </c>
      <c r="I25" s="118" t="str">
        <f>IF(AND(H25&lt;&gt;"",F25&lt;&gt;""),IF(H25=F25,"E",IF(H25&gt;F25,"G","P")),"")</f>
        <v>P</v>
      </c>
      <c r="J25" s="364" t="str">
        <f>+'GRUPO B'!K32</f>
        <v>ATHETIC MELGAR</v>
      </c>
      <c r="K25" s="364"/>
      <c r="L25" s="364"/>
      <c r="M25" s="65" t="str">
        <f>+'GRUPO B'!M32</f>
        <v>CANCHA 1 B</v>
      </c>
    </row>
    <row r="26" spans="1:30" s="3" customFormat="1" ht="21" customHeight="1" x14ac:dyDescent="0.35">
      <c r="A26" s="83"/>
      <c r="B26" s="84"/>
      <c r="C26" s="85"/>
      <c r="D26" s="85"/>
      <c r="E26" s="95"/>
      <c r="F26" s="86"/>
      <c r="G26" s="87"/>
      <c r="H26" s="86"/>
      <c r="I26" s="95"/>
      <c r="J26" s="85"/>
      <c r="K26" s="105"/>
      <c r="L26" s="105"/>
      <c r="M26" s="88"/>
    </row>
    <row r="27" spans="1:30" s="3" customFormat="1" ht="21" customHeight="1" thickBot="1" x14ac:dyDescent="0.4">
      <c r="A27" s="83"/>
      <c r="B27" s="84"/>
      <c r="C27" s="85"/>
      <c r="D27" s="85"/>
      <c r="E27" s="95"/>
      <c r="F27" s="86"/>
      <c r="G27" s="87"/>
      <c r="H27" s="86"/>
      <c r="I27" s="95"/>
      <c r="J27" s="85"/>
      <c r="K27" s="105"/>
      <c r="L27" s="105"/>
      <c r="M27" s="88"/>
    </row>
    <row r="28" spans="1:30" s="3" customFormat="1" ht="25.5" customHeight="1" thickBot="1" x14ac:dyDescent="0.55000000000000004">
      <c r="A28" s="83"/>
      <c r="B28" s="84"/>
      <c r="C28" s="85"/>
      <c r="D28" s="402">
        <f>+'GRUPOS PRE JUVENIL'!K6</f>
        <v>0</v>
      </c>
      <c r="E28" s="403"/>
      <c r="F28" s="403"/>
      <c r="G28" s="403"/>
      <c r="H28" s="404"/>
      <c r="I28" s="95"/>
      <c r="J28" s="85"/>
      <c r="K28" s="105"/>
      <c r="L28" s="105"/>
      <c r="M28" s="88"/>
    </row>
    <row r="29" spans="1:30" s="3" customFormat="1" ht="37.5" customHeight="1" thickBot="1" x14ac:dyDescent="0.4">
      <c r="A29" s="83"/>
      <c r="B29" s="84"/>
      <c r="C29" s="85"/>
      <c r="D29" s="399">
        <f>+'GRUPOS PRE JUVENIL'!K7</f>
        <v>0</v>
      </c>
      <c r="E29" s="400"/>
      <c r="F29" s="400"/>
      <c r="G29" s="400"/>
      <c r="H29" s="401"/>
      <c r="I29" s="95"/>
      <c r="J29" s="85"/>
      <c r="K29" s="105"/>
      <c r="L29" s="105"/>
      <c r="M29" s="88"/>
    </row>
    <row r="30" spans="1:30" s="3" customFormat="1" ht="37.5" customHeight="1" thickBot="1" x14ac:dyDescent="0.4">
      <c r="A30" s="83"/>
      <c r="B30" s="84"/>
      <c r="C30" s="85"/>
      <c r="D30" s="399">
        <f>+'GRUPOS PRE JUVENIL'!K8</f>
        <v>0</v>
      </c>
      <c r="E30" s="400"/>
      <c r="F30" s="400"/>
      <c r="G30" s="400"/>
      <c r="H30" s="401"/>
      <c r="I30" s="95"/>
      <c r="J30" s="85"/>
      <c r="K30" s="105"/>
      <c r="L30" s="105"/>
      <c r="M30" s="88"/>
    </row>
    <row r="31" spans="1:30" s="3" customFormat="1" ht="37.5" customHeight="1" thickBot="1" x14ac:dyDescent="0.4">
      <c r="A31" s="83"/>
      <c r="B31" s="84"/>
      <c r="C31" s="85"/>
      <c r="D31" s="399" t="e">
        <f>+'GRUPOS PRE JUVENIL'!#REF!</f>
        <v>#REF!</v>
      </c>
      <c r="E31" s="400"/>
      <c r="F31" s="400"/>
      <c r="G31" s="400"/>
      <c r="H31" s="401"/>
      <c r="I31" s="95"/>
      <c r="J31" s="85"/>
      <c r="K31" s="105"/>
      <c r="L31" s="105"/>
      <c r="M31" s="88"/>
    </row>
    <row r="32" spans="1:30" s="3" customFormat="1" ht="37.5" customHeight="1" thickBot="1" x14ac:dyDescent="0.4">
      <c r="A32" s="83"/>
      <c r="B32" s="84"/>
      <c r="C32" s="85"/>
      <c r="D32" s="399">
        <f>+'GRUPOS PRE JUVENIL'!K10</f>
        <v>0</v>
      </c>
      <c r="E32" s="400"/>
      <c r="F32" s="400"/>
      <c r="G32" s="400"/>
      <c r="H32" s="401"/>
      <c r="I32" s="95"/>
      <c r="J32" s="85"/>
      <c r="K32" s="105"/>
      <c r="L32" s="105"/>
      <c r="M32" s="88"/>
    </row>
    <row r="33" spans="1:13" s="3" customFormat="1" ht="37.5" customHeight="1" thickBot="1" x14ac:dyDescent="0.4">
      <c r="A33" s="83"/>
      <c r="B33" s="84"/>
      <c r="C33" s="85"/>
      <c r="D33" s="399">
        <f>+'GRUPOS PRE JUVENIL'!K11</f>
        <v>0</v>
      </c>
      <c r="E33" s="400"/>
      <c r="F33" s="400"/>
      <c r="G33" s="400"/>
      <c r="H33" s="401"/>
      <c r="I33" s="95"/>
      <c r="J33" s="85"/>
      <c r="K33" s="105"/>
      <c r="L33" s="105"/>
      <c r="M33" s="88"/>
    </row>
    <row r="34" spans="1:13" s="3" customFormat="1" ht="15" customHeight="1" x14ac:dyDescent="0.35">
      <c r="A34" s="83"/>
      <c r="B34" s="84"/>
      <c r="C34" s="85"/>
      <c r="D34" s="85"/>
      <c r="E34" s="95"/>
      <c r="F34" s="86"/>
      <c r="G34" s="87"/>
      <c r="H34" s="86"/>
      <c r="I34" s="95"/>
      <c r="J34" s="85"/>
      <c r="K34" s="105"/>
      <c r="L34" s="105"/>
      <c r="M34" s="88"/>
    </row>
    <row r="35" spans="1:13" s="3" customFormat="1" ht="15" customHeight="1" x14ac:dyDescent="0.3">
      <c r="A35" s="385">
        <f>+'GRUPOS PRE JUVENIL'!K6</f>
        <v>0</v>
      </c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</row>
    <row r="36" spans="1:13" s="3" customFormat="1" ht="36.75" customHeight="1" x14ac:dyDescent="0.3">
      <c r="A36" s="386"/>
      <c r="B36" s="386"/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</row>
    <row r="37" spans="1:13" s="3" customFormat="1" ht="15" customHeight="1" x14ac:dyDescent="0.3"/>
    <row r="38" spans="1:13" s="3" customFormat="1" ht="30" customHeight="1" x14ac:dyDescent="0.35">
      <c r="A38" s="115" t="e">
        <f>+#REF!</f>
        <v>#REF!</v>
      </c>
      <c r="B38" s="116" t="e">
        <f>+#REF!</f>
        <v>#REF!</v>
      </c>
      <c r="C38" s="371" t="e">
        <f>+#REF!</f>
        <v>#REF!</v>
      </c>
      <c r="D38" s="371"/>
      <c r="E38" s="95" t="e">
        <f>IF(AND(F38&lt;&gt;"",H38&lt;&gt;""),IF(F38=H38,"E",IF(F38&gt;H38,"G","P")),"")</f>
        <v>#REF!</v>
      </c>
      <c r="F38" s="130" t="e">
        <f>+#REF!</f>
        <v>#REF!</v>
      </c>
      <c r="G38" s="87" t="s">
        <v>14</v>
      </c>
      <c r="H38" s="130" t="e">
        <f>+#REF!</f>
        <v>#REF!</v>
      </c>
      <c r="I38" s="95" t="e">
        <f>IF(AND(H38&lt;&gt;"",F38&lt;&gt;""),IF(H38=F38,"E",IF(H38&gt;F38,"G","P")),"")</f>
        <v>#REF!</v>
      </c>
      <c r="J38" s="371" t="e">
        <f>+#REF!</f>
        <v>#REF!</v>
      </c>
      <c r="K38" s="371"/>
      <c r="L38" s="371"/>
      <c r="M38" s="117" t="e">
        <f>+#REF!</f>
        <v>#REF!</v>
      </c>
    </row>
    <row r="39" spans="1:13" s="3" customFormat="1" ht="10.5" customHeight="1" x14ac:dyDescent="0.3"/>
    <row r="40" spans="1:13" s="3" customFormat="1" ht="30" customHeight="1" x14ac:dyDescent="0.35">
      <c r="A40" s="63" t="e">
        <f>+#REF!</f>
        <v>#REF!</v>
      </c>
      <c r="B40" s="64" t="e">
        <f>+#REF!</f>
        <v>#REF!</v>
      </c>
      <c r="C40" s="364" t="e">
        <f>+#REF!</f>
        <v>#REF!</v>
      </c>
      <c r="D40" s="364"/>
      <c r="E40" s="118" t="e">
        <f>IF(AND(F40&lt;&gt;"",H40&lt;&gt;""),IF(F40=H40,"E",IF(F40&gt;H40,"G","P")),"")</f>
        <v>#REF!</v>
      </c>
      <c r="F40" s="130" t="e">
        <f>+#REF!</f>
        <v>#REF!</v>
      </c>
      <c r="G40" s="87" t="s">
        <v>14</v>
      </c>
      <c r="H40" s="130" t="e">
        <f>+#REF!</f>
        <v>#REF!</v>
      </c>
      <c r="I40" s="118" t="e">
        <f>IF(AND(H40&lt;&gt;"",F40&lt;&gt;""),IF(H40=F40,"E",IF(H40&gt;F40,"G","P")),"")</f>
        <v>#REF!</v>
      </c>
      <c r="J40" s="364" t="e">
        <f>+#REF!</f>
        <v>#REF!</v>
      </c>
      <c r="K40" s="364"/>
      <c r="L40" s="364"/>
      <c r="M40" s="65" t="e">
        <f>+#REF!</f>
        <v>#REF!</v>
      </c>
    </row>
    <row r="41" spans="1:13" s="3" customFormat="1" ht="10.5" customHeight="1" x14ac:dyDescent="0.35">
      <c r="A41" s="83"/>
      <c r="B41" s="84"/>
      <c r="C41" s="85"/>
      <c r="D41" s="85"/>
      <c r="E41" s="95"/>
      <c r="F41" s="86"/>
      <c r="G41" s="87"/>
      <c r="H41" s="86"/>
      <c r="I41" s="95"/>
      <c r="J41" s="85"/>
      <c r="K41" s="85"/>
      <c r="L41" s="85"/>
      <c r="M41" s="88"/>
    </row>
    <row r="42" spans="1:13" s="3" customFormat="1" ht="30" customHeight="1" x14ac:dyDescent="0.35">
      <c r="A42" s="115" t="e">
        <f>+#REF!</f>
        <v>#REF!</v>
      </c>
      <c r="B42" s="116" t="e">
        <f>+#REF!</f>
        <v>#REF!</v>
      </c>
      <c r="C42" s="371" t="e">
        <f>+#REF!</f>
        <v>#REF!</v>
      </c>
      <c r="D42" s="371"/>
      <c r="E42" s="71" t="e">
        <f>IF(AND(F42&lt;&gt;"",H42&lt;&gt;""),IF(F42=H42,"E",IF(F42&gt;H42,"G","P")),"")</f>
        <v>#REF!</v>
      </c>
      <c r="F42" s="130" t="e">
        <f>+#REF!</f>
        <v>#REF!</v>
      </c>
      <c r="G42" s="87" t="s">
        <v>14</v>
      </c>
      <c r="H42" s="130" t="e">
        <f>+#REF!</f>
        <v>#REF!</v>
      </c>
      <c r="I42" s="71" t="e">
        <f>IF(AND(H42&lt;&gt;"",F42&lt;&gt;""),IF(H42=F42,"E",IF(H42&gt;F42,"G","P")),"")</f>
        <v>#REF!</v>
      </c>
      <c r="J42" s="371" t="e">
        <f>+#REF!</f>
        <v>#REF!</v>
      </c>
      <c r="K42" s="371"/>
      <c r="L42" s="371"/>
      <c r="M42" s="117" t="e">
        <f>+#REF!</f>
        <v>#REF!</v>
      </c>
    </row>
    <row r="43" spans="1:13" s="3" customFormat="1" ht="10.5" customHeight="1" x14ac:dyDescent="0.35">
      <c r="A43" s="82"/>
      <c r="B43" s="93"/>
      <c r="C43" s="93"/>
      <c r="D43" s="93"/>
    </row>
    <row r="44" spans="1:13" s="3" customFormat="1" ht="30" customHeight="1" x14ac:dyDescent="0.35">
      <c r="A44" s="63" t="e">
        <f>+#REF!</f>
        <v>#REF!</v>
      </c>
      <c r="B44" s="64" t="e">
        <f>+#REF!</f>
        <v>#REF!</v>
      </c>
      <c r="C44" s="364" t="e">
        <f>+#REF!</f>
        <v>#REF!</v>
      </c>
      <c r="D44" s="364"/>
      <c r="E44" s="71" t="e">
        <f>IF(AND(F44&lt;&gt;"",H44&lt;&gt;""),IF(F44=H44,"E",IF(F44&gt;H44,"G","P")),"")</f>
        <v>#REF!</v>
      </c>
      <c r="F44" s="130" t="e">
        <f>+#REF!</f>
        <v>#REF!</v>
      </c>
      <c r="G44" s="87" t="s">
        <v>14</v>
      </c>
      <c r="H44" s="130" t="e">
        <f>+#REF!</f>
        <v>#REF!</v>
      </c>
      <c r="I44" s="71" t="e">
        <f>IF(AND(H44&lt;&gt;"",F44&lt;&gt;""),IF(H44=F44,"E",IF(H44&gt;F44,"G","P")),"")</f>
        <v>#REF!</v>
      </c>
      <c r="J44" s="364" t="e">
        <f>+#REF!</f>
        <v>#REF!</v>
      </c>
      <c r="K44" s="364"/>
      <c r="L44" s="364"/>
      <c r="M44" s="65" t="e">
        <f>+#REF!</f>
        <v>#REF!</v>
      </c>
    </row>
    <row r="45" spans="1:13" s="3" customFormat="1" ht="10.5" customHeight="1" x14ac:dyDescent="0.35">
      <c r="A45" s="83"/>
      <c r="B45" s="84"/>
      <c r="C45" s="85"/>
      <c r="D45" s="85"/>
      <c r="E45" s="95"/>
      <c r="F45" s="86"/>
      <c r="G45" s="87"/>
      <c r="H45" s="86"/>
      <c r="I45" s="95"/>
      <c r="J45" s="85"/>
      <c r="K45" s="85"/>
      <c r="L45" s="85"/>
      <c r="M45" s="88"/>
    </row>
    <row r="46" spans="1:13" s="3" customFormat="1" ht="30" customHeight="1" x14ac:dyDescent="0.35">
      <c r="A46" s="115" t="e">
        <f>+#REF!</f>
        <v>#REF!</v>
      </c>
      <c r="B46" s="116" t="e">
        <f>+#REF!</f>
        <v>#REF!</v>
      </c>
      <c r="C46" s="371" t="e">
        <f>+#REF!</f>
        <v>#REF!</v>
      </c>
      <c r="D46" s="371"/>
      <c r="E46" s="96" t="e">
        <f>IF(AND(F46&lt;&gt;"",H46&lt;&gt;""),IF(F46=H46,"E",IF(F46&gt;H46,"G","P")),"")</f>
        <v>#REF!</v>
      </c>
      <c r="F46" s="130" t="e">
        <f>+#REF!</f>
        <v>#REF!</v>
      </c>
      <c r="G46" s="87" t="s">
        <v>14</v>
      </c>
      <c r="H46" s="130" t="e">
        <f>+#REF!</f>
        <v>#REF!</v>
      </c>
      <c r="I46" s="96" t="e">
        <f>IF(AND(H46&lt;&gt;"",F46&lt;&gt;""),IF(H46=F46,"E",IF(H46&gt;F46,"G","P")),"")</f>
        <v>#REF!</v>
      </c>
      <c r="J46" s="371" t="e">
        <f>+#REF!</f>
        <v>#REF!</v>
      </c>
      <c r="K46" s="371"/>
      <c r="L46" s="371"/>
      <c r="M46" s="117" t="e">
        <f>+#REF!</f>
        <v>#REF!</v>
      </c>
    </row>
    <row r="47" spans="1:13" s="3" customFormat="1" x14ac:dyDescent="0.3"/>
    <row r="48" spans="1:13" s="3" customFormat="1" x14ac:dyDescent="0.3">
      <c r="A48" s="353" t="s">
        <v>43</v>
      </c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3"/>
    </row>
    <row r="49" spans="1:13" s="3" customFormat="1" x14ac:dyDescent="0.3">
      <c r="A49" s="353"/>
      <c r="B49" s="353"/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3"/>
    </row>
    <row r="50" spans="1:13" s="3" customFormat="1" x14ac:dyDescent="0.3">
      <c r="A50" s="353"/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</row>
    <row r="51" spans="1:13" s="3" customFormat="1" x14ac:dyDescent="0.3">
      <c r="A51" s="353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</row>
    <row r="52" spans="1:13" s="3" customFormat="1" x14ac:dyDescent="0.3"/>
    <row r="53" spans="1:13" s="3" customFormat="1" x14ac:dyDescent="0.3">
      <c r="A53" s="354" t="s">
        <v>27</v>
      </c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</row>
    <row r="54" spans="1:13" s="3" customFormat="1" x14ac:dyDescent="0.3">
      <c r="A54" s="354" t="s">
        <v>28</v>
      </c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</row>
    <row r="55" spans="1:13" s="3" customFormat="1" x14ac:dyDescent="0.3">
      <c r="A55" s="355" t="s">
        <v>29</v>
      </c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</row>
    <row r="56" spans="1:13" s="3" customFormat="1" x14ac:dyDescent="0.3">
      <c r="A56" s="354" t="s">
        <v>30</v>
      </c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</row>
    <row r="57" spans="1:13" s="3" customFormat="1" x14ac:dyDescent="0.3"/>
    <row r="58" spans="1:13" s="3" customFormat="1" x14ac:dyDescent="0.3"/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pans="1:13" s="3" customFormat="1" x14ac:dyDescent="0.3"/>
    <row r="1042" spans="1:13" s="3" customFormat="1" x14ac:dyDescent="0.3"/>
    <row r="1043" spans="1:13" s="3" customFormat="1" x14ac:dyDescent="0.3"/>
    <row r="1044" spans="1:13" s="3" customFormat="1" x14ac:dyDescent="0.3"/>
    <row r="1045" spans="1:13" s="3" customFormat="1" x14ac:dyDescent="0.3"/>
    <row r="1046" spans="1:13" s="3" customFormat="1" x14ac:dyDescent="0.3"/>
    <row r="1047" spans="1:13" s="3" customFormat="1" x14ac:dyDescent="0.3"/>
    <row r="1048" spans="1:13" s="3" customFormat="1" x14ac:dyDescent="0.3"/>
    <row r="1049" spans="1:13" s="3" customFormat="1" x14ac:dyDescent="0.3"/>
    <row r="1050" spans="1:13" s="3" customFormat="1" x14ac:dyDescent="0.3"/>
    <row r="1051" spans="1:13" s="3" customFormat="1" x14ac:dyDescent="0.3"/>
    <row r="1052" spans="1:13" s="3" customFormat="1" x14ac:dyDescent="0.3"/>
    <row r="1053" spans="1:13" s="3" customFormat="1" x14ac:dyDescent="0.3"/>
    <row r="1054" spans="1:13" s="3" customFormat="1" x14ac:dyDescent="0.3"/>
    <row r="1055" spans="1:13" s="3" customFormat="1" x14ac:dyDescent="0.3"/>
    <row r="1056" spans="1:13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</sheetData>
  <mergeCells count="43">
    <mergeCell ref="A48:M51"/>
    <mergeCell ref="A53:M53"/>
    <mergeCell ref="A54:M54"/>
    <mergeCell ref="A55:M55"/>
    <mergeCell ref="A56:M56"/>
    <mergeCell ref="C42:D42"/>
    <mergeCell ref="J42:L42"/>
    <mergeCell ref="C44:D44"/>
    <mergeCell ref="J44:L44"/>
    <mergeCell ref="C46:D46"/>
    <mergeCell ref="J46:L46"/>
    <mergeCell ref="D33:H33"/>
    <mergeCell ref="C38:D38"/>
    <mergeCell ref="J38:L38"/>
    <mergeCell ref="C40:D40"/>
    <mergeCell ref="J40:L40"/>
    <mergeCell ref="A35:M36"/>
    <mergeCell ref="D32:H32"/>
    <mergeCell ref="C19:D19"/>
    <mergeCell ref="J19:L19"/>
    <mergeCell ref="C21:D21"/>
    <mergeCell ref="J21:L21"/>
    <mergeCell ref="C23:D23"/>
    <mergeCell ref="J23:L23"/>
    <mergeCell ref="J25:L25"/>
    <mergeCell ref="C25:D25"/>
    <mergeCell ref="D28:H28"/>
    <mergeCell ref="D29:H29"/>
    <mergeCell ref="D30:H30"/>
    <mergeCell ref="D31:H31"/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</mergeCells>
  <conditionalFormatting sqref="F16">
    <cfRule type="expression" dxfId="101" priority="61" stopIfTrue="1">
      <formula>E16="P"</formula>
    </cfRule>
    <cfRule type="expression" dxfId="100" priority="62" stopIfTrue="1">
      <formula>E16="E"</formula>
    </cfRule>
    <cfRule type="expression" dxfId="99" priority="63" stopIfTrue="1">
      <formula>E16="G"</formula>
    </cfRule>
  </conditionalFormatting>
  <conditionalFormatting sqref="F19">
    <cfRule type="expression" dxfId="98" priority="44" stopIfTrue="1">
      <formula>E19="E"</formula>
    </cfRule>
    <cfRule type="expression" dxfId="97" priority="43" stopIfTrue="1">
      <formula>E19="P"</formula>
    </cfRule>
    <cfRule type="expression" dxfId="96" priority="45" stopIfTrue="1">
      <formula>E19="G"</formula>
    </cfRule>
  </conditionalFormatting>
  <conditionalFormatting sqref="F21">
    <cfRule type="expression" dxfId="92" priority="40" stopIfTrue="1">
      <formula>E21="P"</formula>
    </cfRule>
    <cfRule type="expression" dxfId="91" priority="41" stopIfTrue="1">
      <formula>E21="E"</formula>
    </cfRule>
    <cfRule type="expression" dxfId="90" priority="42" stopIfTrue="1">
      <formula>E21="G"</formula>
    </cfRule>
  </conditionalFormatting>
  <conditionalFormatting sqref="F23">
    <cfRule type="expression" dxfId="89" priority="37" stopIfTrue="1">
      <formula>E23="P"</formula>
    </cfRule>
    <cfRule type="expression" dxfId="88" priority="38" stopIfTrue="1">
      <formula>E23="E"</formula>
    </cfRule>
    <cfRule type="expression" dxfId="87" priority="39" stopIfTrue="1">
      <formula>E23="G"</formula>
    </cfRule>
  </conditionalFormatting>
  <conditionalFormatting sqref="F24">
    <cfRule type="expression" dxfId="86" priority="64" stopIfTrue="1">
      <formula>E20="P"</formula>
    </cfRule>
    <cfRule type="expression" dxfId="85" priority="65" stopIfTrue="1">
      <formula>E20="E"</formula>
    </cfRule>
    <cfRule type="expression" dxfId="84" priority="66" stopIfTrue="1">
      <formula>E20="G"</formula>
    </cfRule>
  </conditionalFormatting>
  <conditionalFormatting sqref="F38">
    <cfRule type="expression" dxfId="74" priority="25" stopIfTrue="1">
      <formula>E38="P"</formula>
    </cfRule>
    <cfRule type="expression" dxfId="73" priority="26" stopIfTrue="1">
      <formula>E38="E"</formula>
    </cfRule>
    <cfRule type="expression" dxfId="72" priority="27" stopIfTrue="1">
      <formula>E38="G"</formula>
    </cfRule>
  </conditionalFormatting>
  <conditionalFormatting sqref="F40">
    <cfRule type="expression" dxfId="71" priority="8" stopIfTrue="1">
      <formula>E40="E"</formula>
    </cfRule>
    <cfRule type="expression" dxfId="70" priority="7" stopIfTrue="1">
      <formula>E40="P"</formula>
    </cfRule>
    <cfRule type="expression" dxfId="69" priority="9" stopIfTrue="1">
      <formula>E40="G"</formula>
    </cfRule>
  </conditionalFormatting>
  <conditionalFormatting sqref="F42">
    <cfRule type="expression" dxfId="68" priority="6" stopIfTrue="1">
      <formula>E42="G"</formula>
    </cfRule>
    <cfRule type="expression" dxfId="67" priority="5" stopIfTrue="1">
      <formula>E42="E"</formula>
    </cfRule>
    <cfRule type="expression" dxfId="66" priority="4" stopIfTrue="1">
      <formula>E42="P"</formula>
    </cfRule>
  </conditionalFormatting>
  <conditionalFormatting sqref="F44">
    <cfRule type="expression" dxfId="65" priority="2" stopIfTrue="1">
      <formula>E44="E"</formula>
    </cfRule>
    <cfRule type="expression" dxfId="64" priority="3" stopIfTrue="1">
      <formula>E44="G"</formula>
    </cfRule>
    <cfRule type="expression" dxfId="63" priority="1" stopIfTrue="1">
      <formula>E44="P"</formula>
    </cfRule>
  </conditionalFormatting>
  <conditionalFormatting sqref="F45">
    <cfRule type="expression" dxfId="62" priority="30" stopIfTrue="1">
      <formula>E41="G"</formula>
    </cfRule>
    <cfRule type="expression" dxfId="61" priority="28" stopIfTrue="1">
      <formula>E41="P"</formula>
    </cfRule>
    <cfRule type="expression" dxfId="60" priority="29" stopIfTrue="1">
      <formula>E41="E"</formula>
    </cfRule>
  </conditionalFormatting>
  <conditionalFormatting sqref="H16">
    <cfRule type="expression" dxfId="56" priority="58" stopIfTrue="1">
      <formula>I16="P"</formula>
    </cfRule>
    <cfRule type="expression" dxfId="55" priority="59" stopIfTrue="1">
      <formula>I16="E"</formula>
    </cfRule>
    <cfRule type="expression" dxfId="54" priority="60" stopIfTrue="1">
      <formula>I16="G"</formula>
    </cfRule>
  </conditionalFormatting>
  <conditionalFormatting sqref="H23">
    <cfRule type="expression" dxfId="47" priority="69" stopIfTrue="1">
      <formula>I19="G"</formula>
    </cfRule>
    <cfRule type="expression" dxfId="46" priority="68" stopIfTrue="1">
      <formula>I19="E"</formula>
    </cfRule>
    <cfRule type="expression" dxfId="45" priority="67" stopIfTrue="1">
      <formula>I19="P"</formula>
    </cfRule>
  </conditionalFormatting>
  <conditionalFormatting sqref="H24">
    <cfRule type="expression" dxfId="44" priority="53" stopIfTrue="1">
      <formula>I21="E"</formula>
    </cfRule>
    <cfRule type="expression" dxfId="43" priority="52" stopIfTrue="1">
      <formula>I21="P"</formula>
    </cfRule>
    <cfRule type="expression" dxfId="42" priority="54" stopIfTrue="1">
      <formula>I21="G"</formula>
    </cfRule>
  </conditionalFormatting>
  <conditionalFormatting sqref="H38">
    <cfRule type="expression" dxfId="32" priority="23" stopIfTrue="1">
      <formula>I38="E"</formula>
    </cfRule>
    <cfRule type="expression" dxfId="31" priority="22" stopIfTrue="1">
      <formula>I38="P"</formula>
    </cfRule>
    <cfRule type="expression" dxfId="30" priority="24" stopIfTrue="1">
      <formula>I38="G"</formula>
    </cfRule>
  </conditionalFormatting>
  <conditionalFormatting sqref="H44">
    <cfRule type="expression" dxfId="26" priority="31" stopIfTrue="1">
      <formula>I40="P"</formula>
    </cfRule>
    <cfRule type="expression" dxfId="25" priority="32" stopIfTrue="1">
      <formula>I40="E"</formula>
    </cfRule>
    <cfRule type="expression" dxfId="24" priority="33" stopIfTrue="1">
      <formula>I40="G"</formula>
    </cfRule>
  </conditionalFormatting>
  <conditionalFormatting sqref="H45">
    <cfRule type="expression" dxfId="23" priority="18" stopIfTrue="1">
      <formula>I42="G"</formula>
    </cfRule>
    <cfRule type="expression" dxfId="22" priority="16" stopIfTrue="1">
      <formula>I42="P"</formula>
    </cfRule>
    <cfRule type="expression" dxfId="21" priority="17" stopIfTrue="1">
      <formula>I42="E"</formula>
    </cfRule>
  </conditionalFormatting>
  <hyperlinks>
    <hyperlink ref="A55" r:id="rId1" display="mailto:soccermelgar@outlook.com" xr:uid="{00000000-0004-0000-0A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6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0" stopIfTrue="1" id="{BCC23EEF-4846-485D-B884-7B28539AAABD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9" stopIfTrue="1" id="{D19252CD-7A61-4496-BF03-E369C1A140E1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1" stopIfTrue="1" id="{F94307EF-05BC-42D3-A1CF-9CC3B79B2565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50" stopIfTrue="1" id="{96EBC849-6B20-4423-B8F8-0E08F68C7ED3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1" stopIfTrue="1" id="{DC9078BE-F0FA-44A7-A46A-2297C411EE99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9" stopIfTrue="1" id="{84F4D396-8D68-4553-80E0-8E204DC0DBA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20" stopIfTrue="1" id="{73C6EAD0-8CAA-4AE4-BDA2-F25649AE976F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200E1B5D-0CE6-4EF6-8462-4C7C87FCE72D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9338A872-7F62-4CBB-8725-4DF4A7322AE5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F27 F41</xm:sqref>
        </x14:conditionalFormatting>
        <x14:conditionalFormatting xmlns:xm="http://schemas.microsoft.com/office/excel/2006/main">
          <x14:cfRule type="expression" priority="85" stopIfTrue="1" id="{D9024C5C-85DF-4C61-AB38-66B47CDCD2F5}">
            <xm:f>'IMPRIMIR (C-D) 1-2.'!E49="P"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6" stopIfTrue="1" id="{8AD825C8-152D-41EF-85D3-C44A34AC82EA}">
            <xm:f>'IMPRIMIR (C-D) 1-2.'!E49="E"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7" stopIfTrue="1" id="{958F4BAD-4137-4A12-838E-34C8DC874CB2}">
            <xm:f>'IMPRIMIR (C-D) 1-2.'!E49="G"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expression" priority="15" stopIfTrue="1" id="{7F175E59-8087-41B4-A2FF-045116CA634F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3" stopIfTrue="1" id="{48740DD9-8140-4663-B717-EBAED496B9D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4" stopIfTrue="1" id="{77F42B17-4208-4C33-84DF-0EB81FDA881F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F46</xm:sqref>
        </x14:conditionalFormatting>
        <x14:conditionalFormatting xmlns:xm="http://schemas.microsoft.com/office/excel/2006/main">
          <x14:cfRule type="expression" priority="57" stopIfTrue="1" id="{1633ED79-0519-4974-AD4B-3FA489AF487F}">
            <xm:f>'IMPRIMIR (C-D) 1-2.'!I22="G"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5" stopIfTrue="1" id="{83851729-0C8D-43F3-BB3D-3F3C3D3DF3AA}">
            <xm:f>'IMPRIMIR (C-D) 1-2.'!I22="P"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6" stopIfTrue="1" id="{010F5950-F0C7-4B33-8C87-4C9C936AB7E6}">
            <xm:f>'IMPRIMIR (C-D) 1-2.'!I22="E"</xm:f>
            <x14:dxf>
              <fill>
                <patternFill patternType="solid">
                  <bgColor rgb="FFFFFFCC"/>
                </patternFill>
              </fill>
            </x14:dxf>
          </x14:cfRule>
          <xm:sqref>H19 H21</xm:sqref>
        </x14:conditionalFormatting>
        <x14:conditionalFormatting xmlns:xm="http://schemas.microsoft.com/office/excel/2006/main">
          <x14:cfRule type="expression" priority="72" stopIfTrue="1" id="{836900A5-8E36-4391-AA71-78A928388A92}">
            <xm:f>'IMPRIMIR (C-D) 1-2.'!I45="G"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1" stopIfTrue="1" id="{EEE11D44-6B09-4B12-9AB7-CE99179F1C31}">
            <xm:f>'IMPRIMIR (C-D) 1-2.'!I45="E"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70" stopIfTrue="1" id="{0501B2E1-7CD3-4AB5-8E72-EE5419EAA133}">
            <xm:f>'IMPRIMIR (C-D) 1-2.'!I45="P"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expression" priority="89" stopIfTrue="1" id="{166DFF7D-DC81-4911-A7AF-8CC090D734AE}">
            <xm:f>'IMPRIMIR (C-D) 1-2.'!I46="E"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90" stopIfTrue="1" id="{2912EACF-6AEE-4D54-AB8D-977235039547}">
            <xm:f>'IMPRIMIR (C-D) 1-2.'!I46="G"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8" stopIfTrue="1" id="{539FA0B4-0C31-457F-88FE-C08747FB977F}">
            <xm:f>'IMPRIMIR (C-D) 1-2.'!I46="P"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H25:H26</xm:sqref>
        </x14:conditionalFormatting>
        <x14:conditionalFormatting xmlns:xm="http://schemas.microsoft.com/office/excel/2006/main">
          <x14:cfRule type="expression" priority="48" stopIfTrue="1" id="{B6BBCE6E-0677-4FCC-8150-219FD4828A88}">
            <xm:f>'IMPRIMIR (C-D) 1-2.'!I47="G"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7" stopIfTrue="1" id="{E7B65500-21F6-42CC-9646-23F8C9CE54E4}">
            <xm:f>'IMPRIMIR (C-D) 1-2.'!I47="E"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46" stopIfTrue="1" id="{7ED18478-4B45-40A2-A011-B637C9F8458B}">
            <xm:f>'IMPRIMIR (C-D) 1-2.'!I47="P"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H27 H40 H42</xm:sqref>
        </x14:conditionalFormatting>
        <x14:conditionalFormatting xmlns:xm="http://schemas.microsoft.com/office/excel/2006/main">
          <x14:cfRule type="expression" priority="82" stopIfTrue="1" id="{63A3269D-4432-4DB3-8E86-F5F0DD1C107E}">
            <xm:f>'IMPRIMIR (C-D) 1-2.'!I49="P"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3" stopIfTrue="1" id="{5A73FA1E-84E5-4579-93B6-F10D5BC82648}">
            <xm:f>'IMPRIMIR (C-D) 1-2.'!I49="E"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84" stopIfTrue="1" id="{7DF385A1-2EA4-4E4B-980F-63F3CDA1BCBA}">
            <xm:f>'IMPRIMIR (C-D) 1-2.'!I49="G"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expression" priority="35" stopIfTrue="1" id="{D082130F-F8AA-4569-9E5B-34E971E73381}">
            <xm:f>'IMPRIMIR (C-D) 1-2.'!I63="E"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4" stopIfTrue="1" id="{2E6BB26E-961C-455D-A4BE-D1E78CE4C914}">
            <xm:f>'IMPRIMIR (C-D) 1-2.'!I63="P"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" stopIfTrue="1" id="{7731A28E-F103-4480-9737-3B46F7A79502}">
            <xm:f>'IMPRIMIR (C-D) 1-2.'!I63="G"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expression" priority="10" stopIfTrue="1" id="{5E8DE201-1399-4842-8820-917DDE29C4C5}">
            <xm:f>'IMPRIMIR (C-D) 1-2.'!I64="P"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1" stopIfTrue="1" id="{E15E5080-9DA2-40CF-A0D8-06992C90BB4F}">
            <xm:f>'IMPRIMIR (C-D) 1-2.'!I64="E"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12" stopIfTrue="1" id="{55D022F4-E183-4C98-961D-05406B5096C8}">
            <xm:f>'IMPRIMIR (C-D) 1-2.'!I64="G"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I1034"/>
  <sheetViews>
    <sheetView zoomScaleNormal="100" workbookViewId="0">
      <selection activeCell="T14" sqref="T14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22" s="3" customFormat="1" ht="34.799999999999997" x14ac:dyDescent="0.3">
      <c r="A1" s="234" t="s">
        <v>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</row>
    <row r="2" spans="1:22" s="3" customFormat="1" ht="34.799999999999997" x14ac:dyDescent="0.3">
      <c r="A2" s="235" t="s">
        <v>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38"/>
      <c r="R2" s="38"/>
      <c r="S2" s="38"/>
      <c r="T2" s="38"/>
      <c r="U2" s="38"/>
      <c r="V2" s="38"/>
    </row>
    <row r="3" spans="1:22" s="3" customFormat="1" ht="38.25" customHeight="1" x14ac:dyDescent="0.3">
      <c r="A3" s="415" t="s">
        <v>18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</row>
    <row r="4" spans="1:22" s="3" customFormat="1" x14ac:dyDescent="0.3">
      <c r="B4" s="34" t="s">
        <v>16</v>
      </c>
      <c r="N4" s="34"/>
    </row>
    <row r="5" spans="1:22" s="3" customFormat="1" ht="23.4" x14ac:dyDescent="0.45">
      <c r="A5" s="14"/>
      <c r="B5" s="339" t="s">
        <v>19</v>
      </c>
      <c r="C5" s="340"/>
      <c r="D5" s="340"/>
      <c r="E5" s="340"/>
      <c r="F5" s="291"/>
      <c r="G5" s="291"/>
      <c r="H5" s="291"/>
      <c r="I5" s="291"/>
      <c r="J5" s="291"/>
      <c r="K5" s="291"/>
      <c r="L5" s="291"/>
      <c r="M5" s="291"/>
      <c r="N5" s="291"/>
      <c r="O5" s="341"/>
      <c r="P5" s="14"/>
      <c r="Q5" s="13" t="s">
        <v>17</v>
      </c>
      <c r="S5"/>
    </row>
    <row r="6" spans="1:22" s="3" customFormat="1" x14ac:dyDescent="0.3">
      <c r="B6" s="9"/>
      <c r="C6" s="11"/>
      <c r="D6" s="11"/>
      <c r="E6" s="24"/>
      <c r="F6" s="10"/>
      <c r="G6" s="10"/>
      <c r="H6" s="10"/>
      <c r="I6" s="10"/>
      <c r="J6" s="10"/>
      <c r="K6" s="10"/>
      <c r="L6" s="10"/>
      <c r="M6" s="10"/>
      <c r="N6" s="10"/>
      <c r="O6" s="9"/>
      <c r="Q6"/>
      <c r="S6"/>
    </row>
    <row r="7" spans="1:22" s="3" customFormat="1" ht="15.75" customHeight="1" x14ac:dyDescent="0.35">
      <c r="B7" s="411" t="e">
        <f>+#REF!</f>
        <v>#REF!</v>
      </c>
      <c r="C7" s="412" t="e">
        <f>+#REF!</f>
        <v>#REF!</v>
      </c>
      <c r="D7" s="412" t="e">
        <f>+#REF!</f>
        <v>#REF!</v>
      </c>
      <c r="E7" s="408" t="e">
        <f>+#REF!</f>
        <v>#REF!</v>
      </c>
      <c r="F7" s="408"/>
      <c r="G7" s="413" t="e">
        <f>IF(AND(I7&lt;&gt;"",K7&lt;&gt;""),IF(I7=K7,"E",IF(I7&gt;K7,"G","P")),"")</f>
        <v>#REF!</v>
      </c>
      <c r="H7" s="55"/>
      <c r="I7" s="405" t="e">
        <f>+#REF!</f>
        <v>#REF!</v>
      </c>
      <c r="J7" s="414" t="s">
        <v>14</v>
      </c>
      <c r="K7" s="405" t="e">
        <f>+#REF!</f>
        <v>#REF!</v>
      </c>
      <c r="L7" s="407" t="e">
        <f>IF(AND(K7&lt;&gt;"",I7&lt;&gt;""),IF(K7=I7,"E",IF(K7&gt;I7,"G","P")),"")</f>
        <v>#REF!</v>
      </c>
      <c r="M7" s="408" t="e">
        <f>+#REF!</f>
        <v>#REF!</v>
      </c>
      <c r="N7" s="56" t="s">
        <v>26</v>
      </c>
      <c r="O7" s="409" t="e">
        <f>+#REF!</f>
        <v>#REF!</v>
      </c>
      <c r="P7" s="57"/>
      <c r="Q7" s="410" t="e">
        <f>IF(OR(G7="E",G7=""),"",IF(G7="G",E7,M7))</f>
        <v>#REF!</v>
      </c>
      <c r="S7" s="338" t="e">
        <f>IF(OR(G7="E",G7=""),"",IF(G7="P",E7,M7))</f>
        <v>#REF!</v>
      </c>
    </row>
    <row r="8" spans="1:22" s="3" customFormat="1" ht="17.399999999999999" x14ac:dyDescent="0.35">
      <c r="B8" s="411"/>
      <c r="C8" s="412"/>
      <c r="D8" s="412"/>
      <c r="E8" s="408"/>
      <c r="F8" s="408"/>
      <c r="G8" s="413"/>
      <c r="H8" s="55"/>
      <c r="I8" s="406"/>
      <c r="J8" s="414"/>
      <c r="K8" s="406"/>
      <c r="L8" s="407"/>
      <c r="M8" s="408"/>
      <c r="N8" s="56"/>
      <c r="O8" s="409"/>
      <c r="P8" s="57"/>
      <c r="Q8" s="410"/>
      <c r="S8" s="338"/>
    </row>
    <row r="9" spans="1:22" s="3" customFormat="1" ht="17.399999999999999" x14ac:dyDescent="0.35">
      <c r="B9" s="75"/>
      <c r="C9" s="76"/>
      <c r="D9" s="58"/>
      <c r="E9" s="58"/>
      <c r="F9" s="58"/>
      <c r="G9" s="58"/>
      <c r="H9" s="58"/>
      <c r="I9" s="58"/>
      <c r="J9" s="58"/>
      <c r="K9" s="58"/>
      <c r="L9" s="58"/>
      <c r="M9" s="58"/>
      <c r="N9" s="59"/>
      <c r="O9" s="60"/>
      <c r="P9" s="57"/>
      <c r="Q9" s="61"/>
      <c r="S9"/>
    </row>
    <row r="10" spans="1:22" s="3" customFormat="1" ht="17.399999999999999" x14ac:dyDescent="0.35">
      <c r="B10" s="411" t="e">
        <f>+#REF!</f>
        <v>#REF!</v>
      </c>
      <c r="C10" s="412" t="e">
        <f>+#REF!</f>
        <v>#REF!</v>
      </c>
      <c r="D10" s="412" t="e">
        <f>+#REF!</f>
        <v>#REF!</v>
      </c>
      <c r="E10" s="408" t="e">
        <f>+#REF!</f>
        <v>#REF!</v>
      </c>
      <c r="F10" s="408"/>
      <c r="G10" s="413" t="e">
        <f>IF(AND(I10&lt;&gt;"",K10&lt;&gt;""),IF(I10=K10,"E",IF(I10&gt;K10,"G","P")),"")</f>
        <v>#REF!</v>
      </c>
      <c r="H10" s="55"/>
      <c r="I10" s="405" t="e">
        <f>+#REF!</f>
        <v>#REF!</v>
      </c>
      <c r="J10" s="414" t="s">
        <v>14</v>
      </c>
      <c r="K10" s="405" t="e">
        <f>+#REF!</f>
        <v>#REF!</v>
      </c>
      <c r="L10" s="407" t="e">
        <f>IF(AND(K10&lt;&gt;"",I10&lt;&gt;""),IF(K10=I10,"E",IF(K10&gt;I10,"G","P")),"")</f>
        <v>#REF!</v>
      </c>
      <c r="M10" s="408" t="e">
        <f>+#REF!</f>
        <v>#REF!</v>
      </c>
      <c r="N10" s="62" t="s">
        <v>26</v>
      </c>
      <c r="O10" s="409" t="e">
        <f>+#REF!</f>
        <v>#REF!</v>
      </c>
      <c r="P10" s="57"/>
      <c r="Q10" s="410" t="e">
        <f>IF(OR(G10="E",G10=""),"",IF(G10="G",E10,M10))</f>
        <v>#REF!</v>
      </c>
      <c r="S10" s="338" t="e">
        <f>IF(OR(G10="E",G10=""),"",IF(G10="P",E10,M10))</f>
        <v>#REF!</v>
      </c>
    </row>
    <row r="11" spans="1:22" s="3" customFormat="1" ht="17.399999999999999" x14ac:dyDescent="0.35">
      <c r="B11" s="411"/>
      <c r="C11" s="412"/>
      <c r="D11" s="412"/>
      <c r="E11" s="408"/>
      <c r="F11" s="408"/>
      <c r="G11" s="413"/>
      <c r="H11" s="55"/>
      <c r="I11" s="406"/>
      <c r="J11" s="414"/>
      <c r="K11" s="406"/>
      <c r="L11" s="407"/>
      <c r="M11" s="408"/>
      <c r="N11" s="62"/>
      <c r="O11" s="409"/>
      <c r="P11" s="57"/>
      <c r="Q11" s="410"/>
      <c r="S11" s="338"/>
    </row>
    <row r="12" spans="1:22" s="3" customFormat="1" x14ac:dyDescent="0.3">
      <c r="B12" s="25"/>
      <c r="C12" s="28"/>
      <c r="D12" s="28"/>
      <c r="E12" s="28"/>
      <c r="F12" s="28"/>
      <c r="G12" s="29"/>
      <c r="H12" s="20"/>
      <c r="I12" s="20"/>
      <c r="J12" s="20"/>
      <c r="K12" s="20"/>
      <c r="L12" s="20"/>
      <c r="M12" s="20"/>
      <c r="N12" s="20"/>
      <c r="O12" s="19"/>
      <c r="Q12"/>
      <c r="S12"/>
    </row>
    <row r="13" spans="1:22" s="3" customFormat="1" x14ac:dyDescent="0.3"/>
    <row r="14" spans="1:22" s="3" customFormat="1" ht="24.75" customHeight="1" x14ac:dyDescent="0.45">
      <c r="C14" s="416" t="str">
        <f>+'GRUPOS PRE JUVENIL'!D3</f>
        <v>NACIDOS 2016 2017</v>
      </c>
      <c r="D14" s="416"/>
      <c r="E14" s="416"/>
      <c r="F14" s="416"/>
      <c r="J14" s="67" t="str">
        <f>+'GRUPOS PRE JUVENIL'!D4</f>
        <v>NOV 30 1 Y 2 DICIEMBRE 2024</v>
      </c>
    </row>
    <row r="15" spans="1:22" s="3" customFormat="1" x14ac:dyDescent="0.3">
      <c r="C15" s="416"/>
      <c r="D15" s="416"/>
      <c r="E15" s="416"/>
      <c r="F15" s="416"/>
    </row>
    <row r="16" spans="1:2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pans="21:26" s="3" customFormat="1" x14ac:dyDescent="0.3"/>
    <row r="34" spans="21:26" s="3" customFormat="1" x14ac:dyDescent="0.3"/>
    <row r="35" spans="21:26" s="3" customFormat="1" ht="24.6" x14ac:dyDescent="0.3">
      <c r="U35" s="32"/>
      <c r="V35" s="32"/>
      <c r="W35" s="32"/>
      <c r="X35" s="32"/>
      <c r="Y35" s="32"/>
      <c r="Z35" s="32"/>
    </row>
    <row r="36" spans="21:26" s="3" customFormat="1" x14ac:dyDescent="0.3"/>
    <row r="37" spans="21:26" s="3" customFormat="1" x14ac:dyDescent="0.3"/>
    <row r="38" spans="21:26" s="3" customFormat="1" x14ac:dyDescent="0.3"/>
    <row r="39" spans="21:26" s="3" customFormat="1" x14ac:dyDescent="0.3"/>
    <row r="40" spans="21:26" s="3" customFormat="1" x14ac:dyDescent="0.3"/>
    <row r="41" spans="21:26" s="3" customFormat="1" x14ac:dyDescent="0.3"/>
    <row r="42" spans="21:26" s="3" customFormat="1" x14ac:dyDescent="0.3"/>
    <row r="43" spans="21:26" s="3" customFormat="1" x14ac:dyDescent="0.3"/>
    <row r="44" spans="21:26" s="3" customFormat="1" x14ac:dyDescent="0.3"/>
    <row r="45" spans="21:26" s="3" customFormat="1" x14ac:dyDescent="0.3"/>
    <row r="46" spans="21:26" s="3" customFormat="1" x14ac:dyDescent="0.3"/>
    <row r="47" spans="21:26" s="3" customFormat="1" x14ac:dyDescent="0.3"/>
    <row r="48" spans="21:26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pans="2:2" s="3" customFormat="1" x14ac:dyDescent="0.3"/>
    <row r="290" spans="2:2" s="3" customFormat="1" x14ac:dyDescent="0.3"/>
    <row r="291" spans="2:2" s="3" customFormat="1" x14ac:dyDescent="0.3"/>
    <row r="292" spans="2:2" s="3" customFormat="1" x14ac:dyDescent="0.3"/>
    <row r="293" spans="2:2" s="3" customFormat="1" x14ac:dyDescent="0.3"/>
    <row r="294" spans="2:2" s="3" customFormat="1" x14ac:dyDescent="0.3"/>
    <row r="295" spans="2:2" s="3" customFormat="1" x14ac:dyDescent="0.3"/>
    <row r="296" spans="2:2" s="3" customFormat="1" x14ac:dyDescent="0.3"/>
    <row r="297" spans="2:2" s="3" customFormat="1" x14ac:dyDescent="0.3">
      <c r="B297"/>
    </row>
    <row r="298" spans="2:2" s="3" customFormat="1" x14ac:dyDescent="0.3">
      <c r="B298"/>
    </row>
    <row r="299" spans="2:2" s="3" customFormat="1" x14ac:dyDescent="0.3">
      <c r="B299"/>
    </row>
    <row r="300" spans="2:2" s="3" customFormat="1" x14ac:dyDescent="0.3">
      <c r="B300"/>
    </row>
    <row r="301" spans="2:2" s="3" customFormat="1" x14ac:dyDescent="0.3">
      <c r="B301"/>
    </row>
    <row r="302" spans="2:2" s="3" customFormat="1" x14ac:dyDescent="0.3">
      <c r="B302"/>
    </row>
    <row r="303" spans="2:2" s="3" customFormat="1" x14ac:dyDescent="0.3">
      <c r="B303"/>
    </row>
    <row r="304" spans="2:2" s="3" customFormat="1" x14ac:dyDescent="0.3">
      <c r="B304"/>
    </row>
    <row r="305" spans="2:2" s="3" customFormat="1" x14ac:dyDescent="0.3">
      <c r="B305"/>
    </row>
    <row r="306" spans="2:2" s="3" customFormat="1" x14ac:dyDescent="0.3">
      <c r="B306"/>
    </row>
    <row r="307" spans="2:2" s="3" customFormat="1" x14ac:dyDescent="0.3">
      <c r="B307"/>
    </row>
    <row r="308" spans="2:2" s="3" customFormat="1" x14ac:dyDescent="0.3">
      <c r="B308"/>
    </row>
    <row r="309" spans="2:2" s="3" customFormat="1" x14ac:dyDescent="0.3">
      <c r="B309"/>
    </row>
    <row r="310" spans="2:2" s="3" customFormat="1" x14ac:dyDescent="0.3">
      <c r="B310"/>
    </row>
    <row r="311" spans="2:2" s="3" customFormat="1" x14ac:dyDescent="0.3">
      <c r="B311"/>
    </row>
    <row r="312" spans="2:2" s="3" customFormat="1" x14ac:dyDescent="0.3">
      <c r="B312"/>
    </row>
    <row r="313" spans="2:2" s="3" customFormat="1" x14ac:dyDescent="0.3">
      <c r="B313"/>
    </row>
    <row r="314" spans="2:2" s="3" customFormat="1" x14ac:dyDescent="0.3">
      <c r="B314"/>
    </row>
    <row r="315" spans="2:2" s="3" customFormat="1" x14ac:dyDescent="0.3">
      <c r="B315"/>
    </row>
    <row r="316" spans="2:2" s="3" customFormat="1" x14ac:dyDescent="0.3">
      <c r="B316"/>
    </row>
    <row r="317" spans="2:2" s="3" customFormat="1" x14ac:dyDescent="0.3">
      <c r="B317"/>
    </row>
    <row r="318" spans="2:2" s="3" customFormat="1" x14ac:dyDescent="0.3">
      <c r="B318"/>
    </row>
    <row r="319" spans="2:2" s="3" customFormat="1" x14ac:dyDescent="0.3">
      <c r="B319"/>
    </row>
    <row r="320" spans="2:2" s="3" customFormat="1" x14ac:dyDescent="0.3">
      <c r="B320"/>
    </row>
    <row r="321" spans="2:2" s="3" customFormat="1" x14ac:dyDescent="0.3">
      <c r="B321"/>
    </row>
    <row r="322" spans="2:2" s="3" customFormat="1" x14ac:dyDescent="0.3">
      <c r="B322"/>
    </row>
    <row r="323" spans="2:2" s="3" customFormat="1" x14ac:dyDescent="0.3">
      <c r="B323"/>
    </row>
    <row r="324" spans="2:2" s="3" customFormat="1" x14ac:dyDescent="0.3">
      <c r="B324"/>
    </row>
    <row r="325" spans="2:2" s="3" customFormat="1" x14ac:dyDescent="0.3">
      <c r="B325"/>
    </row>
    <row r="326" spans="2:2" s="3" customFormat="1" x14ac:dyDescent="0.3">
      <c r="B326"/>
    </row>
    <row r="327" spans="2:2" s="3" customFormat="1" x14ac:dyDescent="0.3">
      <c r="B327"/>
    </row>
    <row r="328" spans="2:2" s="3" customFormat="1" x14ac:dyDescent="0.3">
      <c r="B328"/>
    </row>
    <row r="329" spans="2:2" s="3" customFormat="1" x14ac:dyDescent="0.3">
      <c r="B329"/>
    </row>
    <row r="330" spans="2:2" s="3" customFormat="1" x14ac:dyDescent="0.3">
      <c r="B330"/>
    </row>
    <row r="331" spans="2:2" s="3" customFormat="1" x14ac:dyDescent="0.3">
      <c r="B331"/>
    </row>
    <row r="332" spans="2:2" s="3" customFormat="1" x14ac:dyDescent="0.3">
      <c r="B332"/>
    </row>
    <row r="333" spans="2:2" s="3" customFormat="1" x14ac:dyDescent="0.3">
      <c r="B333"/>
    </row>
    <row r="334" spans="2:2" s="3" customFormat="1" x14ac:dyDescent="0.3">
      <c r="B334"/>
    </row>
    <row r="335" spans="2:2" s="3" customFormat="1" x14ac:dyDescent="0.3">
      <c r="B335"/>
    </row>
    <row r="336" spans="2:2" s="3" customFormat="1" x14ac:dyDescent="0.3">
      <c r="B336"/>
    </row>
    <row r="337" spans="2:2" s="3" customFormat="1" x14ac:dyDescent="0.3">
      <c r="B337"/>
    </row>
    <row r="338" spans="2:2" s="3" customFormat="1" x14ac:dyDescent="0.3">
      <c r="B338"/>
    </row>
    <row r="339" spans="2:2" s="3" customFormat="1" x14ac:dyDescent="0.3">
      <c r="B339"/>
    </row>
    <row r="340" spans="2:2" s="3" customFormat="1" x14ac:dyDescent="0.3">
      <c r="B340"/>
    </row>
    <row r="341" spans="2:2" s="3" customFormat="1" x14ac:dyDescent="0.3">
      <c r="B341"/>
    </row>
    <row r="342" spans="2:2" s="3" customFormat="1" x14ac:dyDescent="0.3">
      <c r="B342"/>
    </row>
    <row r="343" spans="2:2" s="3" customFormat="1" x14ac:dyDescent="0.3">
      <c r="B343"/>
    </row>
    <row r="344" spans="2:2" s="3" customFormat="1" x14ac:dyDescent="0.3">
      <c r="B344"/>
    </row>
    <row r="345" spans="2:2" s="3" customFormat="1" x14ac:dyDescent="0.3">
      <c r="B345"/>
    </row>
    <row r="346" spans="2:2" s="3" customFormat="1" x14ac:dyDescent="0.3">
      <c r="B346"/>
    </row>
    <row r="347" spans="2:2" s="3" customFormat="1" x14ac:dyDescent="0.3">
      <c r="B347"/>
    </row>
    <row r="348" spans="2:2" s="3" customFormat="1" x14ac:dyDescent="0.3">
      <c r="B348"/>
    </row>
    <row r="349" spans="2:2" s="3" customFormat="1" x14ac:dyDescent="0.3">
      <c r="B349"/>
    </row>
    <row r="350" spans="2:2" s="3" customFormat="1" x14ac:dyDescent="0.3">
      <c r="B350"/>
    </row>
    <row r="351" spans="2:2" s="3" customFormat="1" x14ac:dyDescent="0.3">
      <c r="B351"/>
    </row>
    <row r="352" spans="2:2" s="3" customFormat="1" x14ac:dyDescent="0.3">
      <c r="B352"/>
    </row>
    <row r="353" spans="2:2" s="3" customFormat="1" x14ac:dyDescent="0.3">
      <c r="B353"/>
    </row>
    <row r="354" spans="2:2" s="3" customFormat="1" x14ac:dyDescent="0.3">
      <c r="B354"/>
    </row>
    <row r="355" spans="2:2" s="3" customFormat="1" x14ac:dyDescent="0.3">
      <c r="B355"/>
    </row>
    <row r="356" spans="2:2" s="3" customFormat="1" x14ac:dyDescent="0.3">
      <c r="B356"/>
    </row>
    <row r="357" spans="2:2" s="3" customFormat="1" x14ac:dyDescent="0.3">
      <c r="B357"/>
    </row>
    <row r="358" spans="2:2" s="3" customFormat="1" x14ac:dyDescent="0.3">
      <c r="B358"/>
    </row>
    <row r="359" spans="2:2" s="3" customFormat="1" x14ac:dyDescent="0.3">
      <c r="B359"/>
    </row>
    <row r="360" spans="2:2" s="3" customFormat="1" x14ac:dyDescent="0.3">
      <c r="B360"/>
    </row>
    <row r="361" spans="2:2" s="3" customFormat="1" x14ac:dyDescent="0.3">
      <c r="B361"/>
    </row>
    <row r="362" spans="2:2" s="3" customFormat="1" x14ac:dyDescent="0.3">
      <c r="B362"/>
    </row>
    <row r="363" spans="2:2" s="3" customFormat="1" x14ac:dyDescent="0.3">
      <c r="B363"/>
    </row>
    <row r="364" spans="2:2" s="3" customFormat="1" x14ac:dyDescent="0.3">
      <c r="B364"/>
    </row>
    <row r="365" spans="2:2" s="3" customFormat="1" x14ac:dyDescent="0.3">
      <c r="B365"/>
    </row>
    <row r="366" spans="2:2" s="3" customFormat="1" x14ac:dyDescent="0.3">
      <c r="B366"/>
    </row>
    <row r="367" spans="2:2" s="3" customFormat="1" x14ac:dyDescent="0.3">
      <c r="B367"/>
    </row>
    <row r="368" spans="2:2" s="3" customFormat="1" x14ac:dyDescent="0.3">
      <c r="B368"/>
    </row>
    <row r="369" spans="2:2" s="3" customFormat="1" x14ac:dyDescent="0.3">
      <c r="B369"/>
    </row>
    <row r="370" spans="2:2" s="3" customFormat="1" x14ac:dyDescent="0.3">
      <c r="B370"/>
    </row>
    <row r="371" spans="2:2" s="3" customFormat="1" x14ac:dyDescent="0.3">
      <c r="B371"/>
    </row>
    <row r="372" spans="2:2" s="3" customFormat="1" x14ac:dyDescent="0.3">
      <c r="B372"/>
    </row>
    <row r="373" spans="2:2" s="3" customFormat="1" x14ac:dyDescent="0.3">
      <c r="B373"/>
    </row>
    <row r="374" spans="2:2" s="3" customFormat="1" x14ac:dyDescent="0.3">
      <c r="B374"/>
    </row>
    <row r="375" spans="2:2" s="3" customFormat="1" x14ac:dyDescent="0.3">
      <c r="B375"/>
    </row>
    <row r="376" spans="2:2" s="3" customFormat="1" x14ac:dyDescent="0.3">
      <c r="B376"/>
    </row>
    <row r="377" spans="2:2" s="3" customFormat="1" x14ac:dyDescent="0.3">
      <c r="B377"/>
    </row>
    <row r="378" spans="2:2" s="3" customFormat="1" x14ac:dyDescent="0.3">
      <c r="B378"/>
    </row>
    <row r="379" spans="2:2" s="3" customFormat="1" x14ac:dyDescent="0.3">
      <c r="B379"/>
    </row>
    <row r="380" spans="2:2" s="3" customFormat="1" x14ac:dyDescent="0.3">
      <c r="B380"/>
    </row>
    <row r="381" spans="2:2" s="3" customFormat="1" x14ac:dyDescent="0.3">
      <c r="B381"/>
    </row>
    <row r="382" spans="2:2" s="3" customFormat="1" x14ac:dyDescent="0.3">
      <c r="B382"/>
    </row>
    <row r="383" spans="2:2" s="3" customFormat="1" x14ac:dyDescent="0.3">
      <c r="B383"/>
    </row>
    <row r="384" spans="2:2" s="3" customFormat="1" x14ac:dyDescent="0.3">
      <c r="B384"/>
    </row>
    <row r="385" spans="2:2" s="3" customFormat="1" x14ac:dyDescent="0.3">
      <c r="B385"/>
    </row>
    <row r="386" spans="2:2" s="3" customFormat="1" x14ac:dyDescent="0.3">
      <c r="B386"/>
    </row>
    <row r="387" spans="2:2" s="3" customFormat="1" x14ac:dyDescent="0.3">
      <c r="B387"/>
    </row>
    <row r="388" spans="2:2" s="3" customFormat="1" x14ac:dyDescent="0.3">
      <c r="B388"/>
    </row>
    <row r="389" spans="2:2" s="3" customFormat="1" x14ac:dyDescent="0.3">
      <c r="B389"/>
    </row>
    <row r="390" spans="2:2" s="3" customFormat="1" x14ac:dyDescent="0.3">
      <c r="B390"/>
    </row>
    <row r="391" spans="2:2" s="3" customFormat="1" x14ac:dyDescent="0.3">
      <c r="B391"/>
    </row>
    <row r="392" spans="2:2" s="3" customFormat="1" x14ac:dyDescent="0.3">
      <c r="B392"/>
    </row>
    <row r="393" spans="2:2" s="3" customFormat="1" x14ac:dyDescent="0.3">
      <c r="B393"/>
    </row>
    <row r="394" spans="2:2" s="3" customFormat="1" x14ac:dyDescent="0.3">
      <c r="B394"/>
    </row>
    <row r="395" spans="2:2" s="3" customFormat="1" x14ac:dyDescent="0.3">
      <c r="B395"/>
    </row>
    <row r="396" spans="2:2" s="3" customFormat="1" x14ac:dyDescent="0.3">
      <c r="B396"/>
    </row>
    <row r="397" spans="2:2" s="3" customFormat="1" x14ac:dyDescent="0.3">
      <c r="B397"/>
    </row>
    <row r="398" spans="2:2" s="3" customFormat="1" x14ac:dyDescent="0.3">
      <c r="B398"/>
    </row>
    <row r="399" spans="2:2" s="3" customFormat="1" x14ac:dyDescent="0.3">
      <c r="B399"/>
    </row>
    <row r="400" spans="2:2" s="3" customFormat="1" x14ac:dyDescent="0.3">
      <c r="B400"/>
    </row>
    <row r="401" spans="2:2" s="3" customFormat="1" x14ac:dyDescent="0.3">
      <c r="B401"/>
    </row>
    <row r="402" spans="2:2" s="3" customFormat="1" x14ac:dyDescent="0.3">
      <c r="B402"/>
    </row>
    <row r="403" spans="2:2" s="3" customFormat="1" x14ac:dyDescent="0.3">
      <c r="B403"/>
    </row>
    <row r="404" spans="2:2" s="3" customFormat="1" x14ac:dyDescent="0.3">
      <c r="B404"/>
    </row>
    <row r="405" spans="2:2" s="3" customFormat="1" x14ac:dyDescent="0.3">
      <c r="B405"/>
    </row>
    <row r="406" spans="2:2" s="3" customFormat="1" x14ac:dyDescent="0.3">
      <c r="B406"/>
    </row>
    <row r="407" spans="2:2" s="3" customFormat="1" x14ac:dyDescent="0.3">
      <c r="B407"/>
    </row>
    <row r="408" spans="2:2" s="3" customFormat="1" x14ac:dyDescent="0.3">
      <c r="B408"/>
    </row>
    <row r="409" spans="2:2" s="3" customFormat="1" x14ac:dyDescent="0.3">
      <c r="B409"/>
    </row>
    <row r="410" spans="2:2" s="3" customFormat="1" x14ac:dyDescent="0.3">
      <c r="B410"/>
    </row>
    <row r="411" spans="2:2" s="3" customFormat="1" x14ac:dyDescent="0.3">
      <c r="B411"/>
    </row>
    <row r="412" spans="2:2" s="3" customFormat="1" x14ac:dyDescent="0.3">
      <c r="B412"/>
    </row>
    <row r="413" spans="2:2" s="3" customFormat="1" x14ac:dyDescent="0.3">
      <c r="B413"/>
    </row>
    <row r="414" spans="2:2" s="3" customFormat="1" x14ac:dyDescent="0.3">
      <c r="B414"/>
    </row>
    <row r="415" spans="2:2" s="3" customFormat="1" x14ac:dyDescent="0.3">
      <c r="B415"/>
    </row>
    <row r="416" spans="2:2" s="3" customFormat="1" x14ac:dyDescent="0.3">
      <c r="B416"/>
    </row>
    <row r="417" spans="2:2" s="3" customFormat="1" x14ac:dyDescent="0.3">
      <c r="B417"/>
    </row>
    <row r="418" spans="2:2" s="3" customFormat="1" x14ac:dyDescent="0.3">
      <c r="B418"/>
    </row>
    <row r="419" spans="2:2" s="3" customFormat="1" x14ac:dyDescent="0.3">
      <c r="B419"/>
    </row>
    <row r="420" spans="2:2" s="3" customFormat="1" x14ac:dyDescent="0.3">
      <c r="B420"/>
    </row>
    <row r="421" spans="2:2" s="3" customFormat="1" x14ac:dyDescent="0.3">
      <c r="B421"/>
    </row>
    <row r="422" spans="2:2" s="3" customFormat="1" x14ac:dyDescent="0.3">
      <c r="B422"/>
    </row>
    <row r="423" spans="2:2" s="3" customFormat="1" x14ac:dyDescent="0.3">
      <c r="B423"/>
    </row>
    <row r="424" spans="2:2" s="3" customFormat="1" x14ac:dyDescent="0.3">
      <c r="B424"/>
    </row>
    <row r="425" spans="2:2" s="3" customFormat="1" x14ac:dyDescent="0.3">
      <c r="B425"/>
    </row>
    <row r="426" spans="2:2" s="3" customFormat="1" x14ac:dyDescent="0.3">
      <c r="B426"/>
    </row>
    <row r="427" spans="2:2" s="3" customFormat="1" x14ac:dyDescent="0.3">
      <c r="B427"/>
    </row>
    <row r="428" spans="2:2" s="3" customFormat="1" x14ac:dyDescent="0.3">
      <c r="B428"/>
    </row>
    <row r="429" spans="2:2" s="3" customFormat="1" x14ac:dyDescent="0.3">
      <c r="B429"/>
    </row>
    <row r="430" spans="2:2" s="3" customFormat="1" x14ac:dyDescent="0.3">
      <c r="B430"/>
    </row>
    <row r="431" spans="2:2" s="3" customFormat="1" x14ac:dyDescent="0.3">
      <c r="B431"/>
    </row>
    <row r="432" spans="2:2" s="3" customFormat="1" x14ac:dyDescent="0.3">
      <c r="B432"/>
    </row>
    <row r="433" spans="2:2" s="3" customFormat="1" x14ac:dyDescent="0.3">
      <c r="B433"/>
    </row>
    <row r="434" spans="2:2" s="3" customFormat="1" x14ac:dyDescent="0.3">
      <c r="B434"/>
    </row>
    <row r="435" spans="2:2" s="3" customFormat="1" x14ac:dyDescent="0.3">
      <c r="B435"/>
    </row>
    <row r="436" spans="2:2" s="3" customFormat="1" x14ac:dyDescent="0.3">
      <c r="B436"/>
    </row>
    <row r="437" spans="2:2" s="3" customFormat="1" x14ac:dyDescent="0.3">
      <c r="B437"/>
    </row>
    <row r="438" spans="2:2" s="3" customFormat="1" x14ac:dyDescent="0.3">
      <c r="B438"/>
    </row>
    <row r="439" spans="2:2" s="3" customFormat="1" x14ac:dyDescent="0.3">
      <c r="B439"/>
    </row>
    <row r="440" spans="2:2" s="3" customFormat="1" x14ac:dyDescent="0.3">
      <c r="B440"/>
    </row>
    <row r="441" spans="2:2" s="3" customFormat="1" x14ac:dyDescent="0.3">
      <c r="B441"/>
    </row>
    <row r="442" spans="2:2" s="3" customFormat="1" x14ac:dyDescent="0.3">
      <c r="B442"/>
    </row>
    <row r="443" spans="2:2" s="3" customFormat="1" x14ac:dyDescent="0.3">
      <c r="B443"/>
    </row>
    <row r="444" spans="2:2" s="3" customFormat="1" x14ac:dyDescent="0.3">
      <c r="B444"/>
    </row>
    <row r="445" spans="2:2" s="3" customFormat="1" x14ac:dyDescent="0.3">
      <c r="B445"/>
    </row>
    <row r="446" spans="2:2" s="3" customFormat="1" x14ac:dyDescent="0.3">
      <c r="B446"/>
    </row>
    <row r="447" spans="2:2" s="3" customFormat="1" x14ac:dyDescent="0.3">
      <c r="B447"/>
    </row>
    <row r="448" spans="2:2" s="3" customFormat="1" x14ac:dyDescent="0.3">
      <c r="B448"/>
    </row>
    <row r="449" spans="2:2" s="3" customFormat="1" x14ac:dyDescent="0.3">
      <c r="B449"/>
    </row>
    <row r="450" spans="2:2" s="3" customFormat="1" x14ac:dyDescent="0.3">
      <c r="B450"/>
    </row>
    <row r="451" spans="2:2" s="3" customFormat="1" x14ac:dyDescent="0.3">
      <c r="B451"/>
    </row>
    <row r="452" spans="2:2" s="3" customFormat="1" x14ac:dyDescent="0.3">
      <c r="B452"/>
    </row>
    <row r="453" spans="2:2" s="3" customFormat="1" x14ac:dyDescent="0.3">
      <c r="B453"/>
    </row>
    <row r="454" spans="2:2" s="3" customFormat="1" x14ac:dyDescent="0.3">
      <c r="B454"/>
    </row>
    <row r="455" spans="2:2" s="3" customFormat="1" x14ac:dyDescent="0.3">
      <c r="B455"/>
    </row>
    <row r="456" spans="2:2" s="3" customFormat="1" x14ac:dyDescent="0.3">
      <c r="B456"/>
    </row>
    <row r="457" spans="2:2" s="3" customFormat="1" x14ac:dyDescent="0.3">
      <c r="B457"/>
    </row>
    <row r="458" spans="2:2" s="3" customFormat="1" x14ac:dyDescent="0.3">
      <c r="B458"/>
    </row>
    <row r="459" spans="2:2" s="3" customFormat="1" x14ac:dyDescent="0.3">
      <c r="B459"/>
    </row>
    <row r="460" spans="2:2" s="3" customFormat="1" x14ac:dyDescent="0.3">
      <c r="B460"/>
    </row>
    <row r="461" spans="2:2" s="3" customFormat="1" x14ac:dyDescent="0.3">
      <c r="B461"/>
    </row>
    <row r="462" spans="2:2" s="3" customFormat="1" x14ac:dyDescent="0.3">
      <c r="B462"/>
    </row>
    <row r="463" spans="2:2" s="3" customFormat="1" x14ac:dyDescent="0.3">
      <c r="B463"/>
    </row>
    <row r="464" spans="2:2" s="3" customFormat="1" x14ac:dyDescent="0.3">
      <c r="B464"/>
    </row>
    <row r="465" spans="2:2" s="3" customFormat="1" x14ac:dyDescent="0.3">
      <c r="B465"/>
    </row>
    <row r="466" spans="2:2" s="3" customFormat="1" x14ac:dyDescent="0.3">
      <c r="B466"/>
    </row>
    <row r="467" spans="2:2" s="3" customFormat="1" x14ac:dyDescent="0.3">
      <c r="B467"/>
    </row>
    <row r="468" spans="2:2" s="3" customFormat="1" x14ac:dyDescent="0.3">
      <c r="B468"/>
    </row>
    <row r="469" spans="2:2" s="3" customFormat="1" x14ac:dyDescent="0.3">
      <c r="B469"/>
    </row>
    <row r="470" spans="2:2" s="3" customFormat="1" x14ac:dyDescent="0.3">
      <c r="B470"/>
    </row>
    <row r="471" spans="2:2" s="3" customFormat="1" x14ac:dyDescent="0.3">
      <c r="B471"/>
    </row>
    <row r="472" spans="2:2" s="3" customFormat="1" x14ac:dyDescent="0.3">
      <c r="B472"/>
    </row>
    <row r="473" spans="2:2" s="3" customFormat="1" x14ac:dyDescent="0.3">
      <c r="B473"/>
    </row>
    <row r="474" spans="2:2" s="3" customFormat="1" x14ac:dyDescent="0.3">
      <c r="B474"/>
    </row>
    <row r="475" spans="2:2" s="3" customFormat="1" x14ac:dyDescent="0.3">
      <c r="B475"/>
    </row>
    <row r="476" spans="2:2" s="3" customFormat="1" x14ac:dyDescent="0.3">
      <c r="B476"/>
    </row>
    <row r="477" spans="2:2" s="3" customFormat="1" x14ac:dyDescent="0.3">
      <c r="B477"/>
    </row>
    <row r="478" spans="2:2" s="3" customFormat="1" x14ac:dyDescent="0.3">
      <c r="B478"/>
    </row>
    <row r="479" spans="2:2" s="3" customFormat="1" x14ac:dyDescent="0.3">
      <c r="B479"/>
    </row>
    <row r="480" spans="2:2" s="3" customFormat="1" x14ac:dyDescent="0.3">
      <c r="B480"/>
    </row>
    <row r="481" spans="2:2" s="3" customFormat="1" x14ac:dyDescent="0.3">
      <c r="B481"/>
    </row>
    <row r="482" spans="2:2" s="3" customFormat="1" x14ac:dyDescent="0.3">
      <c r="B482"/>
    </row>
    <row r="483" spans="2:2" s="3" customFormat="1" x14ac:dyDescent="0.3">
      <c r="B483"/>
    </row>
    <row r="484" spans="2:2" s="3" customFormat="1" x14ac:dyDescent="0.3">
      <c r="B484"/>
    </row>
    <row r="485" spans="2:2" s="3" customFormat="1" x14ac:dyDescent="0.3">
      <c r="B485"/>
    </row>
    <row r="486" spans="2:2" s="3" customFormat="1" x14ac:dyDescent="0.3">
      <c r="B486"/>
    </row>
    <row r="487" spans="2:2" s="3" customFormat="1" x14ac:dyDescent="0.3">
      <c r="B487"/>
    </row>
    <row r="488" spans="2:2" s="3" customFormat="1" x14ac:dyDescent="0.3">
      <c r="B488"/>
    </row>
    <row r="489" spans="2:2" s="3" customFormat="1" x14ac:dyDescent="0.3">
      <c r="B489"/>
    </row>
    <row r="490" spans="2:2" s="3" customFormat="1" x14ac:dyDescent="0.3">
      <c r="B490"/>
    </row>
    <row r="491" spans="2:2" s="3" customFormat="1" x14ac:dyDescent="0.3">
      <c r="B491"/>
    </row>
    <row r="492" spans="2:2" s="3" customFormat="1" x14ac:dyDescent="0.3">
      <c r="B492"/>
    </row>
    <row r="493" spans="2:2" s="3" customFormat="1" x14ac:dyDescent="0.3">
      <c r="B493"/>
    </row>
    <row r="494" spans="2:2" s="3" customFormat="1" x14ac:dyDescent="0.3">
      <c r="B494"/>
    </row>
    <row r="495" spans="2:2" s="3" customFormat="1" x14ac:dyDescent="0.3">
      <c r="B495"/>
    </row>
    <row r="496" spans="2:2" s="3" customFormat="1" x14ac:dyDescent="0.3">
      <c r="B496"/>
    </row>
    <row r="497" spans="2:19" s="3" customFormat="1" x14ac:dyDescent="0.3">
      <c r="B497"/>
    </row>
    <row r="498" spans="2:19" s="3" customFormat="1" x14ac:dyDescent="0.3">
      <c r="B498"/>
    </row>
    <row r="499" spans="2:19" s="3" customFormat="1" x14ac:dyDescent="0.3">
      <c r="B499"/>
    </row>
    <row r="500" spans="2:19" s="3" customFormat="1" x14ac:dyDescent="0.3">
      <c r="B500"/>
    </row>
    <row r="501" spans="2:19" s="3" customFormat="1" x14ac:dyDescent="0.3">
      <c r="B501"/>
    </row>
    <row r="502" spans="2:19" s="3" customFormat="1" x14ac:dyDescent="0.3">
      <c r="B502"/>
    </row>
    <row r="503" spans="2:19" s="3" customFormat="1" x14ac:dyDescent="0.3">
      <c r="B503"/>
    </row>
    <row r="504" spans="2:19" s="3" customFormat="1" x14ac:dyDescent="0.3">
      <c r="B504"/>
    </row>
    <row r="505" spans="2:19" s="3" customFormat="1" x14ac:dyDescent="0.3">
      <c r="B505"/>
    </row>
    <row r="506" spans="2:19" s="3" customFormat="1" x14ac:dyDescent="0.3">
      <c r="B506"/>
    </row>
    <row r="507" spans="2:19" s="3" customFormat="1" x14ac:dyDescent="0.3">
      <c r="B507"/>
      <c r="Q507"/>
      <c r="S507"/>
    </row>
    <row r="508" spans="2:19" s="3" customFormat="1" x14ac:dyDescent="0.3">
      <c r="B508"/>
      <c r="Q508"/>
      <c r="S508"/>
    </row>
    <row r="509" spans="2:19" s="3" customFormat="1" x14ac:dyDescent="0.3">
      <c r="B509"/>
      <c r="Q509"/>
      <c r="S509"/>
    </row>
    <row r="510" spans="2:19" s="3" customFormat="1" x14ac:dyDescent="0.3">
      <c r="B510"/>
      <c r="Q510"/>
      <c r="S510"/>
    </row>
    <row r="511" spans="2:19" s="3" customFormat="1" x14ac:dyDescent="0.3">
      <c r="B511"/>
      <c r="Q511"/>
      <c r="S511"/>
    </row>
    <row r="512" spans="2:19" s="3" customFormat="1" x14ac:dyDescent="0.3">
      <c r="B512"/>
      <c r="Q512"/>
      <c r="S512"/>
    </row>
    <row r="513" spans="2:19" s="3" customFormat="1" x14ac:dyDescent="0.3">
      <c r="B513"/>
      <c r="Q513"/>
      <c r="S513"/>
    </row>
    <row r="514" spans="2:19" s="3" customFormat="1" x14ac:dyDescent="0.3">
      <c r="B514"/>
      <c r="Q514"/>
      <c r="S514"/>
    </row>
    <row r="515" spans="2:19" s="3" customFormat="1" x14ac:dyDescent="0.3">
      <c r="B515"/>
      <c r="Q515"/>
      <c r="S515"/>
    </row>
    <row r="516" spans="2:19" s="3" customFormat="1" x14ac:dyDescent="0.3">
      <c r="B516"/>
      <c r="Q516"/>
      <c r="S516"/>
    </row>
    <row r="517" spans="2:19" s="3" customFormat="1" x14ac:dyDescent="0.3">
      <c r="B517"/>
      <c r="Q517"/>
      <c r="S517"/>
    </row>
    <row r="518" spans="2:19" s="3" customFormat="1" x14ac:dyDescent="0.3">
      <c r="B518"/>
      <c r="Q518"/>
      <c r="S518"/>
    </row>
    <row r="519" spans="2:19" s="3" customFormat="1" x14ac:dyDescent="0.3">
      <c r="B519"/>
      <c r="Q519"/>
      <c r="S519"/>
    </row>
    <row r="520" spans="2:19" s="3" customFormat="1" x14ac:dyDescent="0.3">
      <c r="B520"/>
      <c r="Q520"/>
      <c r="S520"/>
    </row>
    <row r="521" spans="2:19" s="3" customFormat="1" x14ac:dyDescent="0.3">
      <c r="B521"/>
      <c r="Q521"/>
      <c r="S521"/>
    </row>
    <row r="522" spans="2:19" s="3" customFormat="1" x14ac:dyDescent="0.3">
      <c r="B522"/>
      <c r="Q522"/>
      <c r="S522"/>
    </row>
    <row r="523" spans="2:19" s="3" customFormat="1" x14ac:dyDescent="0.3">
      <c r="B523"/>
      <c r="Q523"/>
      <c r="S523"/>
    </row>
    <row r="524" spans="2:19" s="3" customFormat="1" x14ac:dyDescent="0.3">
      <c r="B524"/>
      <c r="Q524"/>
      <c r="S524"/>
    </row>
    <row r="525" spans="2:19" s="3" customFormat="1" x14ac:dyDescent="0.3">
      <c r="B525"/>
      <c r="Q525"/>
      <c r="S525"/>
    </row>
    <row r="526" spans="2:19" s="3" customFormat="1" x14ac:dyDescent="0.3">
      <c r="B526"/>
      <c r="Q526"/>
      <c r="S526"/>
    </row>
    <row r="527" spans="2:19" s="3" customFormat="1" x14ac:dyDescent="0.3">
      <c r="B527"/>
      <c r="Q527"/>
      <c r="S527"/>
    </row>
    <row r="528" spans="2:19" s="3" customFormat="1" x14ac:dyDescent="0.3">
      <c r="B528"/>
      <c r="Q528"/>
      <c r="S528"/>
    </row>
    <row r="529" spans="2:19" s="3" customFormat="1" x14ac:dyDescent="0.3">
      <c r="B529"/>
      <c r="Q529"/>
      <c r="S529"/>
    </row>
    <row r="530" spans="2:19" s="3" customFormat="1" x14ac:dyDescent="0.3">
      <c r="B530"/>
      <c r="Q530"/>
      <c r="S530"/>
    </row>
    <row r="531" spans="2:19" s="3" customFormat="1" x14ac:dyDescent="0.3">
      <c r="B531"/>
      <c r="Q531"/>
      <c r="S531"/>
    </row>
    <row r="532" spans="2:19" s="3" customFormat="1" x14ac:dyDescent="0.3">
      <c r="B532"/>
      <c r="Q532"/>
      <c r="S532"/>
    </row>
    <row r="533" spans="2:19" s="3" customFormat="1" x14ac:dyDescent="0.3">
      <c r="B533"/>
      <c r="Q533"/>
      <c r="S533"/>
    </row>
    <row r="534" spans="2:19" s="3" customFormat="1" x14ac:dyDescent="0.3">
      <c r="B534"/>
      <c r="Q534"/>
      <c r="S534"/>
    </row>
    <row r="535" spans="2:19" s="3" customFormat="1" x14ac:dyDescent="0.3">
      <c r="B535"/>
      <c r="Q535"/>
      <c r="S535"/>
    </row>
    <row r="536" spans="2:19" s="3" customFormat="1" x14ac:dyDescent="0.3">
      <c r="B536"/>
      <c r="Q536"/>
      <c r="S536"/>
    </row>
    <row r="537" spans="2:19" s="3" customFormat="1" x14ac:dyDescent="0.3">
      <c r="B537"/>
      <c r="Q537"/>
      <c r="S537"/>
    </row>
    <row r="538" spans="2:19" s="3" customFormat="1" x14ac:dyDescent="0.3">
      <c r="B538"/>
      <c r="Q538"/>
      <c r="S538"/>
    </row>
    <row r="539" spans="2:19" s="3" customFormat="1" x14ac:dyDescent="0.3">
      <c r="B539"/>
      <c r="Q539"/>
      <c r="S539"/>
    </row>
    <row r="540" spans="2:19" s="3" customFormat="1" x14ac:dyDescent="0.3">
      <c r="B540"/>
      <c r="Q540"/>
      <c r="S540"/>
    </row>
    <row r="541" spans="2:19" s="3" customFormat="1" x14ac:dyDescent="0.3">
      <c r="B541"/>
      <c r="Q541"/>
      <c r="S541"/>
    </row>
    <row r="542" spans="2:19" s="3" customFormat="1" x14ac:dyDescent="0.3">
      <c r="B542"/>
      <c r="Q542"/>
      <c r="S542"/>
    </row>
    <row r="543" spans="2:19" s="3" customFormat="1" x14ac:dyDescent="0.3">
      <c r="B543"/>
      <c r="Q543"/>
      <c r="S543"/>
    </row>
    <row r="544" spans="2:19" s="3" customFormat="1" x14ac:dyDescent="0.3">
      <c r="B544"/>
      <c r="Q544"/>
      <c r="S544"/>
    </row>
    <row r="545" spans="2:19" s="3" customFormat="1" x14ac:dyDescent="0.3">
      <c r="B545"/>
      <c r="Q545"/>
      <c r="S545"/>
    </row>
    <row r="546" spans="2:19" s="3" customFormat="1" x14ac:dyDescent="0.3">
      <c r="B546"/>
      <c r="Q546"/>
      <c r="S546"/>
    </row>
    <row r="547" spans="2:19" s="3" customFormat="1" x14ac:dyDescent="0.3">
      <c r="B547"/>
      <c r="Q547"/>
      <c r="S547"/>
    </row>
    <row r="548" spans="2:19" s="3" customFormat="1" x14ac:dyDescent="0.3">
      <c r="B548"/>
      <c r="Q548"/>
      <c r="S548"/>
    </row>
    <row r="549" spans="2:19" s="3" customFormat="1" x14ac:dyDescent="0.3">
      <c r="B549"/>
      <c r="Q549"/>
      <c r="S549"/>
    </row>
    <row r="550" spans="2:19" s="3" customFormat="1" x14ac:dyDescent="0.3">
      <c r="B550"/>
      <c r="Q550"/>
      <c r="S550"/>
    </row>
    <row r="551" spans="2:19" s="3" customFormat="1" x14ac:dyDescent="0.3">
      <c r="B551"/>
      <c r="Q551"/>
      <c r="S551"/>
    </row>
    <row r="552" spans="2:19" s="3" customFormat="1" x14ac:dyDescent="0.3">
      <c r="B552"/>
      <c r="Q552"/>
      <c r="S552"/>
    </row>
    <row r="553" spans="2:19" s="3" customFormat="1" x14ac:dyDescent="0.3">
      <c r="B553"/>
      <c r="Q553"/>
      <c r="S553"/>
    </row>
    <row r="554" spans="2:19" s="3" customFormat="1" x14ac:dyDescent="0.3">
      <c r="B554"/>
      <c r="Q554"/>
      <c r="S554"/>
    </row>
    <row r="555" spans="2:19" s="3" customFormat="1" x14ac:dyDescent="0.3">
      <c r="B555"/>
      <c r="Q555"/>
      <c r="S555"/>
    </row>
    <row r="556" spans="2:19" s="3" customFormat="1" x14ac:dyDescent="0.3">
      <c r="B556"/>
      <c r="Q556"/>
      <c r="S556"/>
    </row>
    <row r="557" spans="2:19" s="3" customFormat="1" x14ac:dyDescent="0.3">
      <c r="B557"/>
      <c r="Q557"/>
      <c r="S557"/>
    </row>
    <row r="558" spans="2:19" s="3" customFormat="1" x14ac:dyDescent="0.3">
      <c r="B558"/>
      <c r="Q558"/>
      <c r="S558"/>
    </row>
    <row r="559" spans="2:19" s="3" customFormat="1" x14ac:dyDescent="0.3">
      <c r="B559"/>
      <c r="Q559"/>
      <c r="S559"/>
    </row>
    <row r="560" spans="2:19" s="3" customFormat="1" x14ac:dyDescent="0.3">
      <c r="B560"/>
      <c r="Q560"/>
      <c r="S560"/>
    </row>
    <row r="561" spans="2:19" s="3" customFormat="1" x14ac:dyDescent="0.3">
      <c r="B561"/>
      <c r="Q561"/>
      <c r="S561"/>
    </row>
    <row r="562" spans="2:19" s="3" customFormat="1" x14ac:dyDescent="0.3">
      <c r="B562"/>
      <c r="Q562"/>
      <c r="S562"/>
    </row>
    <row r="563" spans="2:19" s="3" customFormat="1" x14ac:dyDescent="0.3">
      <c r="B563"/>
      <c r="Q563"/>
      <c r="S563"/>
    </row>
    <row r="564" spans="2:19" s="3" customFormat="1" x14ac:dyDescent="0.3">
      <c r="B564"/>
      <c r="Q564"/>
      <c r="S564"/>
    </row>
    <row r="565" spans="2:19" s="3" customFormat="1" x14ac:dyDescent="0.3">
      <c r="B565"/>
      <c r="Q565"/>
      <c r="S565"/>
    </row>
    <row r="566" spans="2:19" s="3" customFormat="1" x14ac:dyDescent="0.3">
      <c r="B566"/>
      <c r="Q566"/>
      <c r="S566"/>
    </row>
    <row r="567" spans="2:19" s="3" customFormat="1" x14ac:dyDescent="0.3">
      <c r="B567"/>
      <c r="Q567"/>
      <c r="S567"/>
    </row>
    <row r="568" spans="2:19" s="3" customFormat="1" x14ac:dyDescent="0.3">
      <c r="B568"/>
      <c r="Q568"/>
      <c r="S568"/>
    </row>
    <row r="569" spans="2:19" s="3" customFormat="1" x14ac:dyDescent="0.3">
      <c r="B569"/>
      <c r="Q569"/>
      <c r="S569"/>
    </row>
    <row r="570" spans="2:19" s="3" customFormat="1" x14ac:dyDescent="0.3">
      <c r="B570"/>
      <c r="Q570"/>
      <c r="S570"/>
    </row>
    <row r="571" spans="2:19" s="3" customFormat="1" x14ac:dyDescent="0.3">
      <c r="B571"/>
      <c r="Q571"/>
      <c r="S571"/>
    </row>
    <row r="572" spans="2:19" s="3" customFormat="1" x14ac:dyDescent="0.3">
      <c r="B572"/>
      <c r="Q572"/>
      <c r="S572"/>
    </row>
    <row r="573" spans="2:19" s="3" customFormat="1" x14ac:dyDescent="0.3">
      <c r="B573"/>
      <c r="Q573"/>
      <c r="S573"/>
    </row>
    <row r="574" spans="2:19" s="3" customFormat="1" x14ac:dyDescent="0.3">
      <c r="B574"/>
      <c r="Q574"/>
      <c r="S574"/>
    </row>
    <row r="575" spans="2:19" s="3" customFormat="1" x14ac:dyDescent="0.3">
      <c r="B575"/>
      <c r="Q575"/>
      <c r="S575"/>
    </row>
    <row r="576" spans="2:19" s="3" customFormat="1" x14ac:dyDescent="0.3">
      <c r="B576"/>
      <c r="Q576"/>
      <c r="S576"/>
    </row>
    <row r="577" spans="2:19" s="3" customFormat="1" x14ac:dyDescent="0.3">
      <c r="B577"/>
      <c r="Q577"/>
      <c r="S577"/>
    </row>
    <row r="578" spans="2:19" s="3" customFormat="1" x14ac:dyDescent="0.3">
      <c r="B578"/>
      <c r="Q578"/>
      <c r="S578"/>
    </row>
    <row r="579" spans="2:19" s="3" customFormat="1" x14ac:dyDescent="0.3">
      <c r="B579"/>
      <c r="Q579"/>
      <c r="S579"/>
    </row>
    <row r="580" spans="2:19" s="3" customFormat="1" x14ac:dyDescent="0.3">
      <c r="B580"/>
      <c r="Q580"/>
      <c r="S580"/>
    </row>
    <row r="581" spans="2:19" s="3" customFormat="1" x14ac:dyDescent="0.3">
      <c r="B581"/>
      <c r="Q581"/>
      <c r="S581"/>
    </row>
    <row r="582" spans="2:19" s="3" customFormat="1" x14ac:dyDescent="0.3">
      <c r="B582"/>
      <c r="Q582"/>
      <c r="S582"/>
    </row>
    <row r="583" spans="2:19" s="3" customFormat="1" x14ac:dyDescent="0.3">
      <c r="B583"/>
      <c r="Q583"/>
      <c r="S583"/>
    </row>
    <row r="584" spans="2:19" s="3" customFormat="1" x14ac:dyDescent="0.3">
      <c r="B584"/>
      <c r="Q584"/>
      <c r="S584"/>
    </row>
    <row r="585" spans="2:19" s="3" customFormat="1" x14ac:dyDescent="0.3">
      <c r="B585"/>
      <c r="Q585"/>
      <c r="S585"/>
    </row>
    <row r="586" spans="2:19" s="3" customFormat="1" x14ac:dyDescent="0.3">
      <c r="B586"/>
      <c r="Q586"/>
      <c r="S586"/>
    </row>
    <row r="587" spans="2:19" s="3" customFormat="1" x14ac:dyDescent="0.3">
      <c r="B587"/>
      <c r="Q587"/>
      <c r="S587"/>
    </row>
    <row r="588" spans="2:19" s="3" customFormat="1" x14ac:dyDescent="0.3">
      <c r="B588"/>
      <c r="Q588"/>
      <c r="S588"/>
    </row>
    <row r="589" spans="2:19" s="3" customFormat="1" x14ac:dyDescent="0.3">
      <c r="B589"/>
      <c r="Q589"/>
      <c r="S589"/>
    </row>
    <row r="590" spans="2:19" s="3" customFormat="1" x14ac:dyDescent="0.3">
      <c r="B590"/>
      <c r="Q590"/>
      <c r="S590"/>
    </row>
    <row r="591" spans="2:19" s="3" customFormat="1" x14ac:dyDescent="0.3">
      <c r="B591"/>
      <c r="Q591"/>
      <c r="S591"/>
    </row>
    <row r="592" spans="2:19" s="3" customFormat="1" x14ac:dyDescent="0.3">
      <c r="B592"/>
      <c r="Q592"/>
      <c r="S592"/>
    </row>
    <row r="593" spans="2:19" s="3" customFormat="1" x14ac:dyDescent="0.3">
      <c r="B593"/>
      <c r="Q593"/>
      <c r="S593"/>
    </row>
    <row r="594" spans="2:19" s="3" customFormat="1" x14ac:dyDescent="0.3">
      <c r="B594"/>
      <c r="Q594"/>
      <c r="S594"/>
    </row>
    <row r="595" spans="2:19" s="3" customFormat="1" x14ac:dyDescent="0.3">
      <c r="B595"/>
      <c r="Q595"/>
      <c r="S595"/>
    </row>
    <row r="596" spans="2:19" s="3" customFormat="1" x14ac:dyDescent="0.3">
      <c r="B596"/>
      <c r="Q596"/>
      <c r="S596"/>
    </row>
    <row r="597" spans="2:19" s="3" customFormat="1" x14ac:dyDescent="0.3">
      <c r="B597"/>
      <c r="Q597"/>
      <c r="S597"/>
    </row>
    <row r="598" spans="2:19" s="3" customFormat="1" x14ac:dyDescent="0.3">
      <c r="B598"/>
      <c r="Q598"/>
      <c r="S598"/>
    </row>
    <row r="599" spans="2:19" s="3" customFormat="1" x14ac:dyDescent="0.3">
      <c r="B599"/>
      <c r="Q599"/>
      <c r="S599"/>
    </row>
    <row r="600" spans="2:19" s="3" customFormat="1" x14ac:dyDescent="0.3">
      <c r="B600"/>
      <c r="Q600"/>
      <c r="S600"/>
    </row>
    <row r="601" spans="2:19" s="3" customFormat="1" x14ac:dyDescent="0.3">
      <c r="B601"/>
      <c r="Q601"/>
      <c r="S601"/>
    </row>
    <row r="602" spans="2:19" s="3" customFormat="1" x14ac:dyDescent="0.3">
      <c r="B602"/>
      <c r="Q602"/>
      <c r="S602"/>
    </row>
    <row r="603" spans="2:19" s="3" customFormat="1" x14ac:dyDescent="0.3">
      <c r="B603"/>
      <c r="Q603"/>
      <c r="S603"/>
    </row>
    <row r="604" spans="2:19" s="3" customFormat="1" x14ac:dyDescent="0.3">
      <c r="B604"/>
      <c r="Q604"/>
      <c r="S604"/>
    </row>
    <row r="605" spans="2:19" s="3" customFormat="1" x14ac:dyDescent="0.3">
      <c r="B605"/>
      <c r="Q605"/>
      <c r="S605"/>
    </row>
    <row r="606" spans="2:19" s="3" customFormat="1" x14ac:dyDescent="0.3">
      <c r="B606"/>
      <c r="Q606"/>
      <c r="S606"/>
    </row>
    <row r="607" spans="2:19" s="3" customFormat="1" x14ac:dyDescent="0.3">
      <c r="B607"/>
      <c r="Q607"/>
      <c r="S607"/>
    </row>
    <row r="608" spans="2:19" s="3" customFormat="1" x14ac:dyDescent="0.3">
      <c r="B608"/>
      <c r="Q608"/>
      <c r="S608"/>
    </row>
    <row r="609" spans="2:19" s="3" customFormat="1" x14ac:dyDescent="0.3">
      <c r="B609"/>
      <c r="Q609"/>
      <c r="S609"/>
    </row>
    <row r="610" spans="2:19" s="3" customFormat="1" x14ac:dyDescent="0.3">
      <c r="B610"/>
      <c r="Q610"/>
      <c r="S610"/>
    </row>
    <row r="611" spans="2:19" s="3" customFormat="1" x14ac:dyDescent="0.3">
      <c r="B611"/>
      <c r="Q611"/>
      <c r="S611"/>
    </row>
    <row r="612" spans="2:19" s="3" customFormat="1" x14ac:dyDescent="0.3">
      <c r="B612"/>
      <c r="Q612"/>
      <c r="S612"/>
    </row>
    <row r="613" spans="2:19" s="3" customFormat="1" x14ac:dyDescent="0.3">
      <c r="B613"/>
      <c r="Q613"/>
      <c r="S613"/>
    </row>
    <row r="614" spans="2:19" s="3" customFormat="1" x14ac:dyDescent="0.3">
      <c r="B614"/>
      <c r="Q614"/>
      <c r="S614"/>
    </row>
    <row r="615" spans="2:19" s="3" customFormat="1" x14ac:dyDescent="0.3">
      <c r="B615"/>
      <c r="Q615"/>
      <c r="S615"/>
    </row>
    <row r="616" spans="2:19" s="3" customFormat="1" x14ac:dyDescent="0.3">
      <c r="B616"/>
      <c r="Q616"/>
      <c r="S616"/>
    </row>
    <row r="617" spans="2:19" s="3" customFormat="1" x14ac:dyDescent="0.3">
      <c r="B617"/>
      <c r="Q617"/>
      <c r="S617"/>
    </row>
    <row r="618" spans="2:19" s="3" customFormat="1" x14ac:dyDescent="0.3">
      <c r="B618"/>
      <c r="Q618"/>
      <c r="S618"/>
    </row>
    <row r="619" spans="2:19" s="3" customFormat="1" x14ac:dyDescent="0.3">
      <c r="B619"/>
      <c r="Q619"/>
      <c r="S619"/>
    </row>
    <row r="620" spans="2:19" s="3" customFormat="1" x14ac:dyDescent="0.3">
      <c r="B620"/>
      <c r="Q620"/>
      <c r="S620"/>
    </row>
    <row r="621" spans="2:19" s="3" customFormat="1" x14ac:dyDescent="0.3">
      <c r="B621"/>
      <c r="Q621"/>
      <c r="S621"/>
    </row>
    <row r="622" spans="2:19" s="3" customFormat="1" x14ac:dyDescent="0.3">
      <c r="B622"/>
      <c r="Q622"/>
      <c r="S622"/>
    </row>
    <row r="623" spans="2:19" s="3" customFormat="1" x14ac:dyDescent="0.3">
      <c r="B623"/>
      <c r="Q623"/>
      <c r="S623"/>
    </row>
    <row r="624" spans="2:19" s="3" customFormat="1" x14ac:dyDescent="0.3">
      <c r="B624"/>
      <c r="Q624"/>
      <c r="S624"/>
    </row>
    <row r="625" spans="2:19" s="3" customFormat="1" x14ac:dyDescent="0.3">
      <c r="B625"/>
      <c r="Q625"/>
      <c r="S625"/>
    </row>
    <row r="626" spans="2:19" s="3" customFormat="1" x14ac:dyDescent="0.3">
      <c r="B626"/>
      <c r="Q626"/>
      <c r="S626"/>
    </row>
    <row r="627" spans="2:19" s="3" customFormat="1" x14ac:dyDescent="0.3">
      <c r="B627"/>
      <c r="Q627"/>
      <c r="S627"/>
    </row>
    <row r="628" spans="2:19" s="3" customFormat="1" x14ac:dyDescent="0.3">
      <c r="B628"/>
      <c r="Q628"/>
      <c r="S628"/>
    </row>
    <row r="629" spans="2:19" s="3" customFormat="1" x14ac:dyDescent="0.3">
      <c r="B629"/>
      <c r="Q629"/>
      <c r="S629"/>
    </row>
    <row r="630" spans="2:19" s="3" customFormat="1" x14ac:dyDescent="0.3">
      <c r="B630"/>
      <c r="Q630"/>
      <c r="S630"/>
    </row>
    <row r="631" spans="2:19" s="3" customFormat="1" x14ac:dyDescent="0.3">
      <c r="B631"/>
      <c r="Q631"/>
      <c r="S631"/>
    </row>
    <row r="632" spans="2:19" s="3" customFormat="1" x14ac:dyDescent="0.3">
      <c r="B632"/>
      <c r="Q632"/>
      <c r="S632"/>
    </row>
    <row r="633" spans="2:19" s="3" customFormat="1" x14ac:dyDescent="0.3">
      <c r="B633"/>
      <c r="Q633"/>
      <c r="S633"/>
    </row>
    <row r="634" spans="2:19" s="3" customFormat="1" x14ac:dyDescent="0.3">
      <c r="B634"/>
      <c r="Q634"/>
      <c r="S634"/>
    </row>
    <row r="635" spans="2:19" s="3" customFormat="1" x14ac:dyDescent="0.3">
      <c r="B635"/>
      <c r="Q635"/>
      <c r="S635"/>
    </row>
    <row r="636" spans="2:19" s="3" customFormat="1" x14ac:dyDescent="0.3">
      <c r="B636"/>
      <c r="Q636"/>
      <c r="S636"/>
    </row>
    <row r="637" spans="2:19" s="3" customFormat="1" x14ac:dyDescent="0.3">
      <c r="B637"/>
      <c r="Q637"/>
      <c r="S637"/>
    </row>
    <row r="638" spans="2:19" s="3" customFormat="1" x14ac:dyDescent="0.3">
      <c r="B638"/>
      <c r="Q638"/>
      <c r="S638"/>
    </row>
    <row r="639" spans="2:19" s="3" customFormat="1" x14ac:dyDescent="0.3">
      <c r="B639"/>
      <c r="Q639"/>
      <c r="S639"/>
    </row>
    <row r="640" spans="2:19" s="3" customFormat="1" x14ac:dyDescent="0.3">
      <c r="B640"/>
      <c r="Q640"/>
      <c r="S640"/>
    </row>
    <row r="641" spans="2:19" s="3" customFormat="1" x14ac:dyDescent="0.3">
      <c r="B641"/>
      <c r="Q641"/>
      <c r="S641"/>
    </row>
    <row r="642" spans="2:19" s="3" customFormat="1" x14ac:dyDescent="0.3">
      <c r="B642"/>
      <c r="Q642"/>
      <c r="S642"/>
    </row>
    <row r="643" spans="2:19" s="3" customFormat="1" x14ac:dyDescent="0.3">
      <c r="B643"/>
      <c r="Q643"/>
      <c r="S643"/>
    </row>
    <row r="644" spans="2:19" s="3" customFormat="1" x14ac:dyDescent="0.3">
      <c r="B644"/>
      <c r="Q644"/>
      <c r="S644"/>
    </row>
    <row r="645" spans="2:19" s="3" customFormat="1" x14ac:dyDescent="0.3">
      <c r="B645"/>
      <c r="Q645"/>
      <c r="S645"/>
    </row>
    <row r="646" spans="2:19" s="3" customFormat="1" x14ac:dyDescent="0.3">
      <c r="B646"/>
      <c r="Q646"/>
      <c r="S646"/>
    </row>
    <row r="647" spans="2:19" s="3" customFormat="1" x14ac:dyDescent="0.3">
      <c r="B647"/>
      <c r="Q647"/>
      <c r="S647"/>
    </row>
    <row r="648" spans="2:19" s="3" customFormat="1" x14ac:dyDescent="0.3">
      <c r="B648"/>
      <c r="Q648"/>
      <c r="S648"/>
    </row>
    <row r="649" spans="2:19" s="3" customFormat="1" x14ac:dyDescent="0.3">
      <c r="B649"/>
      <c r="Q649"/>
      <c r="S649"/>
    </row>
    <row r="650" spans="2:19" s="3" customFormat="1" x14ac:dyDescent="0.3">
      <c r="B650"/>
      <c r="Q650"/>
      <c r="S650"/>
    </row>
    <row r="651" spans="2:19" s="3" customFormat="1" x14ac:dyDescent="0.3">
      <c r="B651"/>
      <c r="Q651"/>
      <c r="S651"/>
    </row>
    <row r="652" spans="2:19" s="3" customFormat="1" x14ac:dyDescent="0.3">
      <c r="B652"/>
      <c r="Q652"/>
      <c r="S652"/>
    </row>
    <row r="653" spans="2:19" s="3" customFormat="1" x14ac:dyDescent="0.3">
      <c r="B653"/>
      <c r="Q653"/>
      <c r="S653"/>
    </row>
    <row r="654" spans="2:19" s="3" customFormat="1" x14ac:dyDescent="0.3">
      <c r="B654"/>
      <c r="Q654"/>
      <c r="S654"/>
    </row>
    <row r="655" spans="2:19" s="3" customFormat="1" x14ac:dyDescent="0.3">
      <c r="B655"/>
      <c r="Q655"/>
      <c r="S655"/>
    </row>
    <row r="656" spans="2:19" s="3" customFormat="1" x14ac:dyDescent="0.3">
      <c r="B656"/>
      <c r="Q656"/>
      <c r="S656"/>
    </row>
    <row r="657" spans="2:19" s="3" customFormat="1" x14ac:dyDescent="0.3">
      <c r="B657"/>
      <c r="Q657"/>
      <c r="S657"/>
    </row>
    <row r="658" spans="2:19" s="3" customFormat="1" x14ac:dyDescent="0.3">
      <c r="B658"/>
      <c r="Q658"/>
      <c r="S658"/>
    </row>
    <row r="659" spans="2:19" s="3" customFormat="1" x14ac:dyDescent="0.3">
      <c r="B659"/>
      <c r="Q659"/>
      <c r="S659"/>
    </row>
    <row r="660" spans="2:19" s="3" customFormat="1" x14ac:dyDescent="0.3">
      <c r="B660"/>
      <c r="Q660"/>
      <c r="S660"/>
    </row>
    <row r="661" spans="2:19" s="3" customFormat="1" x14ac:dyDescent="0.3">
      <c r="B661"/>
      <c r="Q661"/>
      <c r="S661"/>
    </row>
    <row r="662" spans="2:19" s="3" customFormat="1" x14ac:dyDescent="0.3">
      <c r="B662"/>
      <c r="Q662"/>
      <c r="S662"/>
    </row>
    <row r="663" spans="2:19" s="3" customFormat="1" x14ac:dyDescent="0.3">
      <c r="B663"/>
      <c r="Q663"/>
      <c r="S663"/>
    </row>
    <row r="664" spans="2:19" s="3" customFormat="1" x14ac:dyDescent="0.3">
      <c r="B664"/>
      <c r="Q664"/>
      <c r="S664"/>
    </row>
    <row r="665" spans="2:19" s="3" customFormat="1" x14ac:dyDescent="0.3">
      <c r="B665"/>
      <c r="Q665"/>
      <c r="S665"/>
    </row>
    <row r="666" spans="2:19" s="3" customFormat="1" x14ac:dyDescent="0.3">
      <c r="B666"/>
      <c r="Q666"/>
      <c r="S666"/>
    </row>
    <row r="667" spans="2:19" s="3" customFormat="1" x14ac:dyDescent="0.3">
      <c r="B667"/>
      <c r="Q667"/>
      <c r="S667"/>
    </row>
    <row r="668" spans="2:19" s="3" customFormat="1" x14ac:dyDescent="0.3">
      <c r="B668"/>
      <c r="Q668"/>
      <c r="S668"/>
    </row>
    <row r="669" spans="2:19" s="3" customFormat="1" x14ac:dyDescent="0.3">
      <c r="B669"/>
      <c r="Q669"/>
      <c r="S669"/>
    </row>
    <row r="670" spans="2:19" s="3" customFormat="1" x14ac:dyDescent="0.3">
      <c r="B670"/>
      <c r="Q670"/>
      <c r="S670"/>
    </row>
    <row r="671" spans="2:19" s="3" customFormat="1" x14ac:dyDescent="0.3">
      <c r="B671"/>
      <c r="Q671"/>
      <c r="S671"/>
    </row>
    <row r="672" spans="2:19" s="3" customFormat="1" x14ac:dyDescent="0.3">
      <c r="B672"/>
      <c r="Q672"/>
      <c r="S672"/>
    </row>
    <row r="673" spans="2:19" s="3" customFormat="1" x14ac:dyDescent="0.3">
      <c r="B673"/>
      <c r="Q673"/>
      <c r="S673"/>
    </row>
    <row r="674" spans="2:19" s="3" customFormat="1" x14ac:dyDescent="0.3">
      <c r="B674"/>
      <c r="Q674"/>
      <c r="S674"/>
    </row>
    <row r="675" spans="2:19" s="3" customFormat="1" x14ac:dyDescent="0.3">
      <c r="B675"/>
      <c r="Q675"/>
      <c r="S675"/>
    </row>
    <row r="676" spans="2:19" s="3" customFormat="1" x14ac:dyDescent="0.3">
      <c r="B676"/>
      <c r="Q676"/>
      <c r="S676"/>
    </row>
    <row r="677" spans="2:19" s="3" customFormat="1" x14ac:dyDescent="0.3">
      <c r="B677"/>
      <c r="Q677"/>
      <c r="S677"/>
    </row>
    <row r="678" spans="2:19" s="3" customFormat="1" x14ac:dyDescent="0.3">
      <c r="B678"/>
      <c r="Q678"/>
      <c r="S678"/>
    </row>
    <row r="679" spans="2:19" s="3" customFormat="1" x14ac:dyDescent="0.3">
      <c r="B679"/>
      <c r="Q679"/>
      <c r="S679"/>
    </row>
    <row r="680" spans="2:19" s="3" customFormat="1" x14ac:dyDescent="0.3">
      <c r="B680"/>
      <c r="Q680"/>
      <c r="S680"/>
    </row>
    <row r="681" spans="2:19" s="3" customFormat="1" x14ac:dyDescent="0.3">
      <c r="B681"/>
      <c r="Q681"/>
      <c r="S681"/>
    </row>
    <row r="682" spans="2:19" s="3" customFormat="1" x14ac:dyDescent="0.3">
      <c r="B682"/>
      <c r="Q682"/>
      <c r="S682"/>
    </row>
    <row r="683" spans="2:19" s="3" customFormat="1" x14ac:dyDescent="0.3">
      <c r="B683"/>
      <c r="Q683"/>
      <c r="S683"/>
    </row>
    <row r="684" spans="2:19" s="3" customFormat="1" x14ac:dyDescent="0.3">
      <c r="B684"/>
      <c r="Q684"/>
      <c r="S684"/>
    </row>
    <row r="685" spans="2:19" s="3" customFormat="1" x14ac:dyDescent="0.3">
      <c r="B685"/>
      <c r="Q685"/>
      <c r="S685"/>
    </row>
    <row r="686" spans="2:19" s="3" customFormat="1" x14ac:dyDescent="0.3">
      <c r="B686"/>
      <c r="Q686"/>
      <c r="S686"/>
    </row>
    <row r="687" spans="2:19" s="3" customFormat="1" x14ac:dyDescent="0.3">
      <c r="B687"/>
      <c r="Q687"/>
      <c r="S687"/>
    </row>
    <row r="688" spans="2:19" s="3" customFormat="1" x14ac:dyDescent="0.3">
      <c r="B688"/>
      <c r="Q688"/>
      <c r="S688"/>
    </row>
    <row r="689" spans="2:19" s="3" customFormat="1" x14ac:dyDescent="0.3">
      <c r="B689"/>
      <c r="Q689"/>
      <c r="S689"/>
    </row>
    <row r="690" spans="2:19" s="3" customFormat="1" x14ac:dyDescent="0.3">
      <c r="B690"/>
      <c r="Q690"/>
      <c r="S690"/>
    </row>
    <row r="691" spans="2:19" s="3" customFormat="1" x14ac:dyDescent="0.3">
      <c r="B691"/>
      <c r="Q691"/>
      <c r="S691"/>
    </row>
    <row r="692" spans="2:19" s="3" customFormat="1" x14ac:dyDescent="0.3">
      <c r="B692"/>
      <c r="Q692"/>
      <c r="S692"/>
    </row>
    <row r="693" spans="2:19" s="3" customFormat="1" x14ac:dyDescent="0.3">
      <c r="B693"/>
      <c r="Q693"/>
      <c r="S693"/>
    </row>
    <row r="694" spans="2:19" s="3" customFormat="1" x14ac:dyDescent="0.3">
      <c r="B694"/>
      <c r="Q694"/>
      <c r="S694"/>
    </row>
    <row r="695" spans="2:19" s="3" customFormat="1" x14ac:dyDescent="0.3">
      <c r="B695"/>
      <c r="Q695"/>
      <c r="S695"/>
    </row>
    <row r="696" spans="2:19" s="3" customFormat="1" x14ac:dyDescent="0.3">
      <c r="B696"/>
      <c r="Q696"/>
      <c r="S696"/>
    </row>
    <row r="697" spans="2:19" s="3" customFormat="1" x14ac:dyDescent="0.3">
      <c r="B697"/>
      <c r="Q697"/>
      <c r="S697"/>
    </row>
    <row r="698" spans="2:19" s="3" customFormat="1" x14ac:dyDescent="0.3">
      <c r="B698"/>
      <c r="Q698"/>
      <c r="S698"/>
    </row>
    <row r="699" spans="2:19" s="3" customFormat="1" x14ac:dyDescent="0.3">
      <c r="B699"/>
      <c r="Q699"/>
      <c r="S699"/>
    </row>
    <row r="700" spans="2:19" s="3" customFormat="1" x14ac:dyDescent="0.3">
      <c r="B700"/>
      <c r="Q700"/>
      <c r="S700"/>
    </row>
    <row r="701" spans="2:19" s="3" customFormat="1" x14ac:dyDescent="0.3">
      <c r="B701"/>
      <c r="Q701"/>
      <c r="S701"/>
    </row>
    <row r="702" spans="2:19" s="3" customFormat="1" x14ac:dyDescent="0.3">
      <c r="B702"/>
      <c r="Q702"/>
      <c r="S702"/>
    </row>
    <row r="703" spans="2:19" s="3" customFormat="1" x14ac:dyDescent="0.3">
      <c r="B703"/>
      <c r="Q703"/>
      <c r="S703"/>
    </row>
    <row r="704" spans="2:19" s="3" customFormat="1" x14ac:dyDescent="0.3">
      <c r="B704"/>
      <c r="Q704"/>
      <c r="S704"/>
    </row>
    <row r="705" spans="2:19" s="3" customFormat="1" x14ac:dyDescent="0.3">
      <c r="B705"/>
      <c r="Q705"/>
      <c r="S705"/>
    </row>
    <row r="706" spans="2:19" s="3" customFormat="1" x14ac:dyDescent="0.3">
      <c r="B706"/>
      <c r="Q706"/>
      <c r="S706"/>
    </row>
    <row r="707" spans="2:19" s="3" customFormat="1" x14ac:dyDescent="0.3">
      <c r="B707"/>
      <c r="Q707"/>
      <c r="S707"/>
    </row>
    <row r="708" spans="2:19" s="3" customFormat="1" x14ac:dyDescent="0.3">
      <c r="B708"/>
      <c r="Q708"/>
      <c r="S708"/>
    </row>
    <row r="709" spans="2:19" s="3" customFormat="1" x14ac:dyDescent="0.3">
      <c r="B709"/>
      <c r="Q709"/>
      <c r="S709"/>
    </row>
    <row r="710" spans="2:19" s="3" customFormat="1" x14ac:dyDescent="0.3">
      <c r="B710"/>
      <c r="Q710"/>
      <c r="S710"/>
    </row>
    <row r="711" spans="2:19" s="3" customFormat="1" x14ac:dyDescent="0.3">
      <c r="B711"/>
      <c r="Q711"/>
      <c r="S711"/>
    </row>
    <row r="712" spans="2:19" s="3" customFormat="1" x14ac:dyDescent="0.3">
      <c r="B712"/>
      <c r="Q712"/>
      <c r="S712"/>
    </row>
    <row r="713" spans="2:19" s="3" customFormat="1" x14ac:dyDescent="0.3">
      <c r="B713"/>
      <c r="Q713"/>
      <c r="S713"/>
    </row>
    <row r="714" spans="2:19" s="3" customFormat="1" x14ac:dyDescent="0.3">
      <c r="B714"/>
      <c r="Q714"/>
      <c r="S714"/>
    </row>
    <row r="715" spans="2:19" s="3" customFormat="1" x14ac:dyDescent="0.3">
      <c r="B715"/>
      <c r="Q715"/>
      <c r="S715"/>
    </row>
    <row r="716" spans="2:19" s="3" customFormat="1" x14ac:dyDescent="0.3">
      <c r="B716"/>
      <c r="Q716"/>
      <c r="S716"/>
    </row>
    <row r="717" spans="2:19" s="3" customFormat="1" x14ac:dyDescent="0.3">
      <c r="B717"/>
      <c r="Q717"/>
      <c r="S717"/>
    </row>
    <row r="718" spans="2:19" s="3" customFormat="1" x14ac:dyDescent="0.3">
      <c r="B718"/>
      <c r="Q718"/>
      <c r="S718"/>
    </row>
    <row r="719" spans="2:19" s="3" customFormat="1" x14ac:dyDescent="0.3">
      <c r="B719"/>
      <c r="Q719"/>
      <c r="S719"/>
    </row>
    <row r="720" spans="2:19" s="3" customFormat="1" x14ac:dyDescent="0.3">
      <c r="B720"/>
      <c r="Q720"/>
      <c r="S720"/>
    </row>
    <row r="721" spans="2:19" s="3" customFormat="1" x14ac:dyDescent="0.3">
      <c r="B721"/>
      <c r="Q721"/>
      <c r="S721"/>
    </row>
    <row r="722" spans="2:19" s="3" customFormat="1" x14ac:dyDescent="0.3">
      <c r="B722"/>
      <c r="Q722"/>
      <c r="S722"/>
    </row>
    <row r="723" spans="2:19" s="3" customFormat="1" x14ac:dyDescent="0.3">
      <c r="B723"/>
      <c r="Q723"/>
      <c r="S723"/>
    </row>
    <row r="724" spans="2:19" s="3" customFormat="1" x14ac:dyDescent="0.3">
      <c r="B724"/>
      <c r="Q724"/>
      <c r="S724"/>
    </row>
    <row r="725" spans="2:19" s="3" customFormat="1" x14ac:dyDescent="0.3">
      <c r="B725"/>
      <c r="Q725"/>
      <c r="S725"/>
    </row>
    <row r="726" spans="2:19" s="3" customFormat="1" x14ac:dyDescent="0.3">
      <c r="B726"/>
      <c r="Q726"/>
      <c r="S726"/>
    </row>
    <row r="727" spans="2:19" s="3" customFormat="1" x14ac:dyDescent="0.3">
      <c r="B727"/>
      <c r="Q727"/>
      <c r="S727"/>
    </row>
    <row r="728" spans="2:19" s="3" customFormat="1" x14ac:dyDescent="0.3">
      <c r="B728"/>
      <c r="Q728"/>
      <c r="S728"/>
    </row>
    <row r="729" spans="2:19" s="3" customFormat="1" x14ac:dyDescent="0.3">
      <c r="B729"/>
      <c r="Q729"/>
      <c r="S729"/>
    </row>
    <row r="730" spans="2:19" s="3" customFormat="1" x14ac:dyDescent="0.3">
      <c r="B730"/>
      <c r="Q730"/>
      <c r="S730"/>
    </row>
    <row r="731" spans="2:19" s="3" customFormat="1" x14ac:dyDescent="0.3">
      <c r="B731"/>
      <c r="Q731"/>
      <c r="S731"/>
    </row>
    <row r="732" spans="2:19" s="3" customFormat="1" x14ac:dyDescent="0.3">
      <c r="B732"/>
      <c r="Q732"/>
      <c r="S732"/>
    </row>
    <row r="733" spans="2:19" s="3" customFormat="1" x14ac:dyDescent="0.3">
      <c r="B733"/>
      <c r="Q733"/>
      <c r="S733"/>
    </row>
    <row r="734" spans="2:19" s="3" customFormat="1" x14ac:dyDescent="0.3">
      <c r="B734"/>
      <c r="Q734"/>
      <c r="S734"/>
    </row>
    <row r="735" spans="2:19" s="3" customFormat="1" x14ac:dyDescent="0.3">
      <c r="B735"/>
      <c r="Q735"/>
      <c r="S735"/>
    </row>
    <row r="736" spans="2:19" s="3" customFormat="1" x14ac:dyDescent="0.3">
      <c r="B736"/>
      <c r="Q736"/>
      <c r="S736"/>
    </row>
    <row r="737" spans="2:19" s="3" customFormat="1" x14ac:dyDescent="0.3">
      <c r="B737"/>
      <c r="Q737"/>
      <c r="S737"/>
    </row>
    <row r="738" spans="2:19" s="3" customFormat="1" x14ac:dyDescent="0.3">
      <c r="B738"/>
      <c r="Q738"/>
      <c r="S738"/>
    </row>
    <row r="739" spans="2:19" s="3" customFormat="1" x14ac:dyDescent="0.3">
      <c r="B739"/>
      <c r="Q739"/>
      <c r="S739"/>
    </row>
    <row r="740" spans="2:19" s="3" customFormat="1" x14ac:dyDescent="0.3">
      <c r="B740"/>
      <c r="Q740"/>
      <c r="S740"/>
    </row>
    <row r="741" spans="2:19" s="3" customFormat="1" x14ac:dyDescent="0.3">
      <c r="B741"/>
      <c r="Q741"/>
      <c r="S741"/>
    </row>
    <row r="742" spans="2:19" s="3" customFormat="1" x14ac:dyDescent="0.3">
      <c r="B742"/>
      <c r="Q742"/>
      <c r="S742"/>
    </row>
    <row r="743" spans="2:19" s="3" customFormat="1" x14ac:dyDescent="0.3">
      <c r="B743"/>
      <c r="Q743"/>
      <c r="S743"/>
    </row>
    <row r="744" spans="2:19" s="3" customFormat="1" x14ac:dyDescent="0.3">
      <c r="B744"/>
      <c r="Q744"/>
      <c r="S744"/>
    </row>
    <row r="745" spans="2:19" s="3" customFormat="1" x14ac:dyDescent="0.3">
      <c r="B745"/>
      <c r="Q745"/>
      <c r="S745"/>
    </row>
    <row r="746" spans="2:19" s="3" customFormat="1" x14ac:dyDescent="0.3">
      <c r="B746"/>
      <c r="Q746"/>
      <c r="S746"/>
    </row>
    <row r="747" spans="2:19" s="3" customFormat="1" x14ac:dyDescent="0.3">
      <c r="B747"/>
      <c r="Q747"/>
      <c r="S747"/>
    </row>
    <row r="748" spans="2:19" s="3" customFormat="1" x14ac:dyDescent="0.3">
      <c r="B748"/>
      <c r="Q748"/>
      <c r="S748"/>
    </row>
    <row r="749" spans="2:19" s="3" customFormat="1" x14ac:dyDescent="0.3">
      <c r="B749"/>
      <c r="Q749"/>
      <c r="S749"/>
    </row>
    <row r="750" spans="2:19" s="3" customFormat="1" x14ac:dyDescent="0.3">
      <c r="B750"/>
      <c r="Q750"/>
      <c r="S750"/>
    </row>
    <row r="751" spans="2:19" s="3" customFormat="1" x14ac:dyDescent="0.3">
      <c r="B751"/>
      <c r="Q751"/>
      <c r="S751"/>
    </row>
    <row r="752" spans="2:19" s="3" customFormat="1" x14ac:dyDescent="0.3">
      <c r="B752"/>
      <c r="Q752"/>
      <c r="S752"/>
    </row>
    <row r="753" spans="2:19" s="3" customFormat="1" x14ac:dyDescent="0.3">
      <c r="B753"/>
      <c r="Q753"/>
      <c r="S753"/>
    </row>
    <row r="754" spans="2:19" s="3" customFormat="1" x14ac:dyDescent="0.3">
      <c r="B754"/>
      <c r="Q754"/>
      <c r="S754"/>
    </row>
    <row r="755" spans="2:19" s="3" customFormat="1" x14ac:dyDescent="0.3">
      <c r="B755"/>
      <c r="Q755"/>
      <c r="S755"/>
    </row>
    <row r="756" spans="2:19" s="3" customFormat="1" x14ac:dyDescent="0.3">
      <c r="B756"/>
      <c r="Q756"/>
      <c r="S756"/>
    </row>
    <row r="757" spans="2:19" s="3" customFormat="1" x14ac:dyDescent="0.3">
      <c r="B757"/>
      <c r="Q757"/>
      <c r="S757"/>
    </row>
    <row r="758" spans="2:19" s="3" customFormat="1" x14ac:dyDescent="0.3">
      <c r="B758"/>
      <c r="Q758"/>
      <c r="S758"/>
    </row>
    <row r="759" spans="2:19" s="3" customFormat="1" x14ac:dyDescent="0.3">
      <c r="B759"/>
      <c r="Q759"/>
      <c r="S759"/>
    </row>
    <row r="760" spans="2:19" s="3" customFormat="1" x14ac:dyDescent="0.3">
      <c r="B760"/>
      <c r="Q760"/>
      <c r="S760"/>
    </row>
    <row r="761" spans="2:19" s="3" customFormat="1" x14ac:dyDescent="0.3">
      <c r="B761"/>
      <c r="Q761"/>
      <c r="S761"/>
    </row>
    <row r="762" spans="2:19" s="3" customFormat="1" x14ac:dyDescent="0.3">
      <c r="B762"/>
      <c r="Q762"/>
      <c r="S762"/>
    </row>
    <row r="763" spans="2:19" s="3" customFormat="1" x14ac:dyDescent="0.3">
      <c r="B763"/>
      <c r="Q763"/>
      <c r="S763"/>
    </row>
    <row r="764" spans="2:19" s="3" customFormat="1" x14ac:dyDescent="0.3">
      <c r="B764"/>
      <c r="Q764"/>
      <c r="S764"/>
    </row>
    <row r="765" spans="2:19" s="3" customFormat="1" x14ac:dyDescent="0.3">
      <c r="B765"/>
      <c r="Q765"/>
      <c r="S765"/>
    </row>
    <row r="766" spans="2:19" s="3" customFormat="1" x14ac:dyDescent="0.3">
      <c r="B766"/>
      <c r="Q766"/>
      <c r="S766"/>
    </row>
    <row r="767" spans="2:19" s="3" customFormat="1" x14ac:dyDescent="0.3">
      <c r="B767"/>
      <c r="Q767"/>
      <c r="S767"/>
    </row>
    <row r="768" spans="2:19" s="3" customFormat="1" x14ac:dyDescent="0.3">
      <c r="B768"/>
      <c r="Q768"/>
      <c r="S768"/>
    </row>
    <row r="769" spans="2:19" s="3" customFormat="1" x14ac:dyDescent="0.3">
      <c r="B769"/>
      <c r="Q769"/>
      <c r="S769"/>
    </row>
    <row r="770" spans="2:19" s="3" customFormat="1" x14ac:dyDescent="0.3">
      <c r="B770"/>
      <c r="Q770"/>
      <c r="S770"/>
    </row>
    <row r="771" spans="2:19" s="3" customFormat="1" x14ac:dyDescent="0.3">
      <c r="B771"/>
      <c r="Q771"/>
      <c r="S771"/>
    </row>
    <row r="772" spans="2:19" s="3" customFormat="1" x14ac:dyDescent="0.3">
      <c r="B772"/>
      <c r="Q772"/>
      <c r="S772"/>
    </row>
    <row r="773" spans="2:19" s="3" customFormat="1" x14ac:dyDescent="0.3">
      <c r="B773"/>
      <c r="Q773"/>
      <c r="S773"/>
    </row>
    <row r="774" spans="2:19" s="3" customFormat="1" x14ac:dyDescent="0.3">
      <c r="B774"/>
      <c r="Q774"/>
      <c r="S774"/>
    </row>
    <row r="775" spans="2:19" s="3" customFormat="1" x14ac:dyDescent="0.3">
      <c r="B775"/>
      <c r="Q775"/>
      <c r="S775"/>
    </row>
    <row r="776" spans="2:19" s="3" customFormat="1" x14ac:dyDescent="0.3">
      <c r="B776"/>
      <c r="Q776"/>
      <c r="S776"/>
    </row>
    <row r="777" spans="2:19" s="3" customFormat="1" x14ac:dyDescent="0.3">
      <c r="B777"/>
      <c r="Q777"/>
      <c r="S777"/>
    </row>
    <row r="778" spans="2:19" s="3" customFormat="1" x14ac:dyDescent="0.3">
      <c r="B778"/>
      <c r="Q778"/>
      <c r="S778"/>
    </row>
    <row r="779" spans="2:19" s="3" customFormat="1" x14ac:dyDescent="0.3">
      <c r="B779"/>
      <c r="Q779"/>
      <c r="S779"/>
    </row>
    <row r="780" spans="2:19" s="3" customFormat="1" x14ac:dyDescent="0.3">
      <c r="B780"/>
      <c r="Q780"/>
      <c r="S780"/>
    </row>
    <row r="781" spans="2:19" s="3" customFormat="1" x14ac:dyDescent="0.3">
      <c r="B781"/>
      <c r="Q781"/>
      <c r="S781"/>
    </row>
    <row r="782" spans="2:19" s="3" customFormat="1" x14ac:dyDescent="0.3">
      <c r="B782"/>
      <c r="Q782"/>
      <c r="S782"/>
    </row>
    <row r="783" spans="2:19" s="3" customFormat="1" x14ac:dyDescent="0.3">
      <c r="B783"/>
      <c r="Q783"/>
      <c r="S783"/>
    </row>
    <row r="784" spans="2:19" s="3" customFormat="1" x14ac:dyDescent="0.3">
      <c r="B784"/>
      <c r="Q784"/>
      <c r="S784"/>
    </row>
    <row r="785" spans="2:19" s="3" customFormat="1" x14ac:dyDescent="0.3">
      <c r="B785"/>
      <c r="Q785"/>
      <c r="S785"/>
    </row>
    <row r="786" spans="2:19" s="3" customFormat="1" x14ac:dyDescent="0.3">
      <c r="B786"/>
      <c r="Q786"/>
      <c r="S786"/>
    </row>
    <row r="787" spans="2:19" s="3" customFormat="1" x14ac:dyDescent="0.3">
      <c r="B787"/>
      <c r="Q787"/>
      <c r="S787"/>
    </row>
    <row r="788" spans="2:19" s="3" customFormat="1" x14ac:dyDescent="0.3">
      <c r="B788"/>
      <c r="Q788"/>
      <c r="S788"/>
    </row>
    <row r="789" spans="2:19" s="3" customFormat="1" x14ac:dyDescent="0.3">
      <c r="B789"/>
      <c r="Q789"/>
      <c r="S789"/>
    </row>
    <row r="790" spans="2:19" s="3" customFormat="1" x14ac:dyDescent="0.3">
      <c r="B790"/>
      <c r="Q790"/>
      <c r="S790"/>
    </row>
    <row r="791" spans="2:19" s="3" customFormat="1" x14ac:dyDescent="0.3">
      <c r="B791"/>
      <c r="Q791"/>
      <c r="S791"/>
    </row>
    <row r="792" spans="2:19" s="3" customFormat="1" x14ac:dyDescent="0.3">
      <c r="B792"/>
      <c r="Q792"/>
      <c r="S792"/>
    </row>
    <row r="793" spans="2:19" s="3" customFormat="1" x14ac:dyDescent="0.3">
      <c r="B793"/>
      <c r="Q793"/>
      <c r="S793"/>
    </row>
    <row r="794" spans="2:19" s="3" customFormat="1" x14ac:dyDescent="0.3">
      <c r="B794"/>
      <c r="Q794"/>
      <c r="S794"/>
    </row>
    <row r="795" spans="2:19" s="3" customFormat="1" x14ac:dyDescent="0.3">
      <c r="B795"/>
      <c r="Q795"/>
      <c r="S795"/>
    </row>
    <row r="796" spans="2:19" s="3" customFormat="1" x14ac:dyDescent="0.3">
      <c r="B796"/>
      <c r="Q796"/>
      <c r="S796"/>
    </row>
    <row r="797" spans="2:19" s="3" customFormat="1" x14ac:dyDescent="0.3">
      <c r="B797"/>
      <c r="Q797"/>
      <c r="S797"/>
    </row>
    <row r="798" spans="2:19" s="3" customFormat="1" x14ac:dyDescent="0.3">
      <c r="B798"/>
      <c r="Q798"/>
      <c r="S798"/>
    </row>
    <row r="799" spans="2:19" s="3" customFormat="1" x14ac:dyDescent="0.3">
      <c r="B799"/>
      <c r="Q799"/>
      <c r="S799"/>
    </row>
    <row r="800" spans="2:19" s="3" customFormat="1" x14ac:dyDescent="0.3">
      <c r="B800"/>
      <c r="Q800"/>
      <c r="S800"/>
    </row>
    <row r="801" spans="2:19" s="3" customFormat="1" x14ac:dyDescent="0.3">
      <c r="B801"/>
      <c r="Q801"/>
      <c r="S801"/>
    </row>
    <row r="802" spans="2:19" s="3" customFormat="1" x14ac:dyDescent="0.3">
      <c r="B802"/>
      <c r="Q802"/>
      <c r="S802"/>
    </row>
    <row r="803" spans="2:19" s="3" customFormat="1" x14ac:dyDescent="0.3">
      <c r="B803"/>
      <c r="Q803"/>
      <c r="S803"/>
    </row>
    <row r="804" spans="2:19" s="3" customFormat="1" x14ac:dyDescent="0.3">
      <c r="B804"/>
      <c r="Q804"/>
      <c r="S804"/>
    </row>
    <row r="805" spans="2:19" s="3" customFormat="1" x14ac:dyDescent="0.3">
      <c r="B805"/>
      <c r="Q805"/>
      <c r="S805"/>
    </row>
    <row r="806" spans="2:19" s="3" customFormat="1" x14ac:dyDescent="0.3">
      <c r="B806"/>
      <c r="Q806"/>
      <c r="S806"/>
    </row>
    <row r="807" spans="2:19" s="3" customFormat="1" x14ac:dyDescent="0.3">
      <c r="B807"/>
      <c r="Q807"/>
      <c r="S807"/>
    </row>
    <row r="808" spans="2:19" s="3" customFormat="1" x14ac:dyDescent="0.3">
      <c r="B808"/>
      <c r="Q808"/>
      <c r="S808"/>
    </row>
    <row r="809" spans="2:19" s="3" customFormat="1" x14ac:dyDescent="0.3">
      <c r="B809"/>
      <c r="Q809"/>
      <c r="S809"/>
    </row>
    <row r="810" spans="2:19" s="3" customFormat="1" x14ac:dyDescent="0.3">
      <c r="B810"/>
      <c r="Q810"/>
      <c r="S810"/>
    </row>
    <row r="811" spans="2:19" s="3" customFormat="1" x14ac:dyDescent="0.3">
      <c r="B811"/>
      <c r="Q811"/>
      <c r="S811"/>
    </row>
    <row r="812" spans="2:19" s="3" customFormat="1" x14ac:dyDescent="0.3">
      <c r="B812"/>
      <c r="Q812"/>
      <c r="S812"/>
    </row>
    <row r="813" spans="2:19" s="3" customFormat="1" x14ac:dyDescent="0.3">
      <c r="B813"/>
      <c r="Q813"/>
      <c r="S813"/>
    </row>
    <row r="814" spans="2:19" s="3" customFormat="1" x14ac:dyDescent="0.3">
      <c r="B814"/>
      <c r="Q814"/>
      <c r="S814"/>
    </row>
    <row r="815" spans="2:19" s="3" customFormat="1" x14ac:dyDescent="0.3">
      <c r="B815"/>
      <c r="Q815"/>
      <c r="S815"/>
    </row>
    <row r="816" spans="2:19" s="3" customFormat="1" x14ac:dyDescent="0.3">
      <c r="B816"/>
      <c r="Q816"/>
      <c r="S816"/>
    </row>
    <row r="817" spans="2:19" s="3" customFormat="1" x14ac:dyDescent="0.3">
      <c r="B817"/>
      <c r="Q817"/>
      <c r="S817"/>
    </row>
    <row r="818" spans="2:19" s="3" customFormat="1" x14ac:dyDescent="0.3">
      <c r="B818"/>
      <c r="Q818"/>
      <c r="S818"/>
    </row>
    <row r="819" spans="2:19" s="3" customFormat="1" x14ac:dyDescent="0.3">
      <c r="B819"/>
      <c r="Q819"/>
      <c r="S819"/>
    </row>
    <row r="820" spans="2:19" s="3" customFormat="1" x14ac:dyDescent="0.3">
      <c r="B820"/>
      <c r="Q820"/>
      <c r="S820"/>
    </row>
    <row r="821" spans="2:19" s="3" customFormat="1" x14ac:dyDescent="0.3">
      <c r="B821"/>
      <c r="Q821"/>
      <c r="S821"/>
    </row>
    <row r="822" spans="2:19" s="3" customFormat="1" x14ac:dyDescent="0.3">
      <c r="B822"/>
      <c r="Q822"/>
      <c r="S822"/>
    </row>
    <row r="823" spans="2:19" s="3" customFormat="1" x14ac:dyDescent="0.3">
      <c r="B823"/>
      <c r="Q823"/>
      <c r="S823"/>
    </row>
    <row r="824" spans="2:19" s="3" customFormat="1" x14ac:dyDescent="0.3">
      <c r="B824"/>
      <c r="Q824"/>
      <c r="S824"/>
    </row>
    <row r="825" spans="2:19" s="3" customFormat="1" x14ac:dyDescent="0.3">
      <c r="B825"/>
      <c r="Q825"/>
      <c r="S825"/>
    </row>
    <row r="826" spans="2:19" s="3" customFormat="1" x14ac:dyDescent="0.3">
      <c r="B826"/>
      <c r="Q826"/>
      <c r="S826"/>
    </row>
    <row r="827" spans="2:19" s="3" customFormat="1" x14ac:dyDescent="0.3">
      <c r="B827"/>
      <c r="Q827"/>
      <c r="S827"/>
    </row>
    <row r="828" spans="2:19" s="3" customFormat="1" x14ac:dyDescent="0.3">
      <c r="B828"/>
      <c r="Q828"/>
      <c r="S828"/>
    </row>
    <row r="829" spans="2:19" s="3" customFormat="1" x14ac:dyDescent="0.3">
      <c r="B829"/>
      <c r="Q829"/>
      <c r="S829"/>
    </row>
    <row r="830" spans="2:19" s="3" customFormat="1" x14ac:dyDescent="0.3">
      <c r="B830"/>
      <c r="Q830"/>
      <c r="S830"/>
    </row>
    <row r="831" spans="2:19" s="3" customFormat="1" x14ac:dyDescent="0.3">
      <c r="B831"/>
      <c r="Q831"/>
      <c r="S831"/>
    </row>
    <row r="832" spans="2:19" s="3" customFormat="1" x14ac:dyDescent="0.3">
      <c r="B832"/>
      <c r="Q832"/>
      <c r="S832"/>
    </row>
    <row r="833" spans="2:19" s="3" customFormat="1" x14ac:dyDescent="0.3">
      <c r="B833"/>
      <c r="Q833"/>
      <c r="S833"/>
    </row>
    <row r="834" spans="2:19" s="3" customFormat="1" x14ac:dyDescent="0.3">
      <c r="B834"/>
      <c r="Q834"/>
      <c r="S834"/>
    </row>
    <row r="835" spans="2:19" s="3" customFormat="1" x14ac:dyDescent="0.3">
      <c r="B835"/>
      <c r="Q835"/>
      <c r="S835"/>
    </row>
    <row r="836" spans="2:19" s="3" customFormat="1" x14ac:dyDescent="0.3">
      <c r="B836"/>
      <c r="Q836"/>
      <c r="S836"/>
    </row>
    <row r="837" spans="2:19" s="3" customFormat="1" x14ac:dyDescent="0.3">
      <c r="B837"/>
      <c r="Q837"/>
      <c r="S837"/>
    </row>
    <row r="838" spans="2:19" s="3" customFormat="1" x14ac:dyDescent="0.3">
      <c r="B838"/>
      <c r="Q838"/>
      <c r="S838"/>
    </row>
    <row r="839" spans="2:19" s="3" customFormat="1" x14ac:dyDescent="0.3">
      <c r="B839"/>
      <c r="Q839"/>
      <c r="S839"/>
    </row>
    <row r="840" spans="2:19" s="3" customFormat="1" x14ac:dyDescent="0.3">
      <c r="B840"/>
      <c r="Q840"/>
      <c r="S840"/>
    </row>
    <row r="841" spans="2:19" s="3" customFormat="1" x14ac:dyDescent="0.3">
      <c r="B841"/>
      <c r="Q841"/>
      <c r="S841"/>
    </row>
    <row r="842" spans="2:19" s="3" customFormat="1" x14ac:dyDescent="0.3">
      <c r="B842"/>
      <c r="Q842"/>
      <c r="S842"/>
    </row>
    <row r="843" spans="2:19" s="3" customFormat="1" x14ac:dyDescent="0.3">
      <c r="B843"/>
      <c r="Q843"/>
      <c r="S843"/>
    </row>
    <row r="844" spans="2:19" s="3" customFormat="1" x14ac:dyDescent="0.3">
      <c r="B844"/>
      <c r="Q844"/>
      <c r="S844"/>
    </row>
    <row r="845" spans="2:19" s="3" customFormat="1" x14ac:dyDescent="0.3">
      <c r="B845"/>
      <c r="Q845"/>
      <c r="S845"/>
    </row>
    <row r="846" spans="2:19" s="3" customFormat="1" x14ac:dyDescent="0.3">
      <c r="B846"/>
      <c r="Q846"/>
      <c r="S846"/>
    </row>
    <row r="847" spans="2:19" s="3" customFormat="1" x14ac:dyDescent="0.3">
      <c r="B847"/>
      <c r="Q847"/>
      <c r="S847"/>
    </row>
    <row r="848" spans="2:19" s="3" customFormat="1" x14ac:dyDescent="0.3">
      <c r="B848"/>
      <c r="Q848"/>
      <c r="S848"/>
    </row>
    <row r="849" spans="2:19" s="3" customFormat="1" x14ac:dyDescent="0.3">
      <c r="B849"/>
      <c r="Q849"/>
      <c r="S849"/>
    </row>
    <row r="850" spans="2:19" s="3" customFormat="1" x14ac:dyDescent="0.3">
      <c r="B850"/>
      <c r="Q850"/>
      <c r="S850"/>
    </row>
    <row r="851" spans="2:19" s="3" customFormat="1" x14ac:dyDescent="0.3">
      <c r="B851"/>
      <c r="Q851"/>
      <c r="S851"/>
    </row>
    <row r="852" spans="2:19" s="3" customFormat="1" x14ac:dyDescent="0.3">
      <c r="B852"/>
      <c r="Q852"/>
      <c r="S852"/>
    </row>
    <row r="853" spans="2:19" s="3" customFormat="1" x14ac:dyDescent="0.3">
      <c r="B853"/>
      <c r="Q853"/>
      <c r="S853"/>
    </row>
    <row r="854" spans="2:19" s="3" customFormat="1" x14ac:dyDescent="0.3">
      <c r="B854"/>
      <c r="Q854"/>
      <c r="S854"/>
    </row>
    <row r="855" spans="2:19" s="3" customFormat="1" x14ac:dyDescent="0.3">
      <c r="B855"/>
      <c r="Q855"/>
      <c r="S855"/>
    </row>
    <row r="856" spans="2:19" s="3" customFormat="1" x14ac:dyDescent="0.3">
      <c r="B856"/>
      <c r="Q856"/>
      <c r="S856"/>
    </row>
    <row r="857" spans="2:19" s="3" customFormat="1" x14ac:dyDescent="0.3">
      <c r="B857"/>
      <c r="Q857"/>
      <c r="S857"/>
    </row>
    <row r="858" spans="2:19" s="3" customFormat="1" x14ac:dyDescent="0.3">
      <c r="B858"/>
      <c r="Q858"/>
      <c r="S858"/>
    </row>
    <row r="859" spans="2:19" s="3" customFormat="1" x14ac:dyDescent="0.3">
      <c r="B859"/>
      <c r="Q859"/>
      <c r="S859"/>
    </row>
    <row r="860" spans="2:19" s="3" customFormat="1" x14ac:dyDescent="0.3">
      <c r="B860"/>
      <c r="Q860"/>
      <c r="S860"/>
    </row>
    <row r="861" spans="2:19" s="3" customFormat="1" x14ac:dyDescent="0.3">
      <c r="B861"/>
      <c r="Q861"/>
      <c r="S861"/>
    </row>
    <row r="862" spans="2:19" s="3" customFormat="1" x14ac:dyDescent="0.3">
      <c r="B862"/>
      <c r="Q862"/>
      <c r="S862"/>
    </row>
    <row r="863" spans="2:19" s="3" customFormat="1" x14ac:dyDescent="0.3">
      <c r="B863"/>
      <c r="Q863"/>
      <c r="S863"/>
    </row>
    <row r="864" spans="2:19" s="3" customFormat="1" x14ac:dyDescent="0.3">
      <c r="B864"/>
      <c r="Q864"/>
      <c r="S864"/>
    </row>
    <row r="865" spans="2:19" s="3" customFormat="1" x14ac:dyDescent="0.3">
      <c r="B865"/>
      <c r="Q865"/>
      <c r="S865"/>
    </row>
    <row r="866" spans="2:19" s="3" customFormat="1" x14ac:dyDescent="0.3">
      <c r="B866"/>
      <c r="Q866"/>
      <c r="S866"/>
    </row>
    <row r="867" spans="2:19" s="3" customFormat="1" x14ac:dyDescent="0.3">
      <c r="B867"/>
      <c r="Q867"/>
      <c r="S867"/>
    </row>
    <row r="868" spans="2:19" s="3" customFormat="1" x14ac:dyDescent="0.3">
      <c r="B868"/>
      <c r="Q868"/>
      <c r="S868"/>
    </row>
    <row r="869" spans="2:19" s="3" customFormat="1" x14ac:dyDescent="0.3">
      <c r="B869"/>
      <c r="Q869"/>
      <c r="S869"/>
    </row>
    <row r="870" spans="2:19" s="3" customFormat="1" x14ac:dyDescent="0.3">
      <c r="B870"/>
      <c r="Q870"/>
      <c r="S870"/>
    </row>
    <row r="871" spans="2:19" s="3" customFormat="1" x14ac:dyDescent="0.3">
      <c r="B871"/>
      <c r="Q871"/>
      <c r="S871"/>
    </row>
    <row r="872" spans="2:19" s="3" customFormat="1" x14ac:dyDescent="0.3">
      <c r="B872"/>
      <c r="Q872"/>
      <c r="S872"/>
    </row>
    <row r="873" spans="2:19" s="3" customFormat="1" x14ac:dyDescent="0.3">
      <c r="B873"/>
      <c r="Q873"/>
      <c r="S873"/>
    </row>
    <row r="874" spans="2:19" s="3" customFormat="1" x14ac:dyDescent="0.3">
      <c r="B874"/>
      <c r="Q874"/>
      <c r="S874"/>
    </row>
    <row r="875" spans="2:19" s="3" customFormat="1" x14ac:dyDescent="0.3">
      <c r="B875"/>
      <c r="Q875"/>
      <c r="S875"/>
    </row>
    <row r="876" spans="2:19" s="3" customFormat="1" x14ac:dyDescent="0.3">
      <c r="B876"/>
      <c r="Q876"/>
      <c r="S876"/>
    </row>
    <row r="877" spans="2:19" s="3" customFormat="1" x14ac:dyDescent="0.3">
      <c r="B877"/>
      <c r="Q877"/>
      <c r="S877"/>
    </row>
    <row r="878" spans="2:19" s="3" customFormat="1" x14ac:dyDescent="0.3">
      <c r="B878"/>
      <c r="Q878"/>
      <c r="S878"/>
    </row>
    <row r="879" spans="2:19" s="3" customFormat="1" x14ac:dyDescent="0.3">
      <c r="B879"/>
      <c r="Q879"/>
      <c r="S879"/>
    </row>
    <row r="880" spans="2:19" s="3" customFormat="1" x14ac:dyDescent="0.3">
      <c r="B880"/>
      <c r="Q880"/>
      <c r="S880"/>
    </row>
    <row r="881" spans="2:19" s="3" customFormat="1" x14ac:dyDescent="0.3">
      <c r="B881"/>
      <c r="Q881"/>
      <c r="S881"/>
    </row>
    <row r="882" spans="2:19" s="3" customFormat="1" x14ac:dyDescent="0.3">
      <c r="B882"/>
      <c r="Q882"/>
      <c r="S882"/>
    </row>
    <row r="883" spans="2:19" s="3" customFormat="1" x14ac:dyDescent="0.3">
      <c r="B883"/>
      <c r="Q883"/>
      <c r="S883"/>
    </row>
    <row r="884" spans="2:19" s="3" customFormat="1" x14ac:dyDescent="0.3">
      <c r="B884"/>
      <c r="Q884"/>
      <c r="S884"/>
    </row>
    <row r="885" spans="2:19" s="3" customFormat="1" x14ac:dyDescent="0.3">
      <c r="B885"/>
      <c r="Q885"/>
      <c r="S885"/>
    </row>
    <row r="886" spans="2:19" s="3" customFormat="1" x14ac:dyDescent="0.3">
      <c r="B886"/>
      <c r="Q886"/>
      <c r="S886"/>
    </row>
    <row r="887" spans="2:19" s="3" customFormat="1" x14ac:dyDescent="0.3">
      <c r="B887"/>
      <c r="Q887"/>
      <c r="S887"/>
    </row>
    <row r="888" spans="2:19" s="3" customFormat="1" x14ac:dyDescent="0.3">
      <c r="B888"/>
      <c r="Q888"/>
      <c r="S888"/>
    </row>
    <row r="889" spans="2:19" s="3" customFormat="1" x14ac:dyDescent="0.3">
      <c r="B889"/>
      <c r="Q889"/>
      <c r="S889"/>
    </row>
    <row r="890" spans="2:19" s="3" customFormat="1" x14ac:dyDescent="0.3">
      <c r="B890"/>
      <c r="Q890"/>
      <c r="S890"/>
    </row>
    <row r="891" spans="2:19" s="3" customFormat="1" x14ac:dyDescent="0.3">
      <c r="B891"/>
      <c r="Q891"/>
      <c r="S891"/>
    </row>
    <row r="892" spans="2:19" s="3" customFormat="1" x14ac:dyDescent="0.3">
      <c r="B892"/>
      <c r="Q892"/>
      <c r="S892"/>
    </row>
    <row r="893" spans="2:19" s="3" customFormat="1" x14ac:dyDescent="0.3">
      <c r="B893"/>
      <c r="Q893"/>
      <c r="S893"/>
    </row>
    <row r="894" spans="2:19" s="3" customFormat="1" x14ac:dyDescent="0.3">
      <c r="B894"/>
      <c r="Q894"/>
      <c r="S894"/>
    </row>
    <row r="895" spans="2:19" s="3" customFormat="1" x14ac:dyDescent="0.3">
      <c r="B895"/>
      <c r="Q895"/>
      <c r="S895"/>
    </row>
    <row r="896" spans="2:19" s="3" customFormat="1" x14ac:dyDescent="0.3">
      <c r="B896"/>
      <c r="Q896"/>
      <c r="S896"/>
    </row>
    <row r="897" spans="2:19" s="3" customFormat="1" x14ac:dyDescent="0.3">
      <c r="B897"/>
      <c r="Q897"/>
      <c r="S897"/>
    </row>
    <row r="898" spans="2:19" s="3" customFormat="1" x14ac:dyDescent="0.3">
      <c r="B898"/>
      <c r="Q898"/>
      <c r="S898"/>
    </row>
    <row r="899" spans="2:19" s="3" customFormat="1" x14ac:dyDescent="0.3">
      <c r="B899"/>
      <c r="Q899"/>
      <c r="S899"/>
    </row>
    <row r="900" spans="2:19" s="3" customFormat="1" x14ac:dyDescent="0.3">
      <c r="B900"/>
      <c r="Q900"/>
      <c r="S900"/>
    </row>
    <row r="901" spans="2:19" s="3" customFormat="1" x14ac:dyDescent="0.3">
      <c r="B901"/>
      <c r="Q901"/>
      <c r="S901"/>
    </row>
    <row r="902" spans="2:19" s="3" customFormat="1" x14ac:dyDescent="0.3">
      <c r="B902"/>
      <c r="Q902"/>
      <c r="S902"/>
    </row>
    <row r="903" spans="2:19" s="3" customFormat="1" x14ac:dyDescent="0.3">
      <c r="B903"/>
      <c r="Q903"/>
      <c r="S903"/>
    </row>
    <row r="904" spans="2:19" s="3" customFormat="1" x14ac:dyDescent="0.3">
      <c r="B904"/>
      <c r="Q904"/>
      <c r="S904"/>
    </row>
    <row r="905" spans="2:19" s="3" customFormat="1" x14ac:dyDescent="0.3">
      <c r="B905"/>
      <c r="Q905"/>
      <c r="S905"/>
    </row>
    <row r="906" spans="2:19" s="3" customFormat="1" x14ac:dyDescent="0.3">
      <c r="B906"/>
      <c r="Q906"/>
      <c r="S906"/>
    </row>
    <row r="907" spans="2:19" s="3" customFormat="1" x14ac:dyDescent="0.3">
      <c r="B907"/>
      <c r="Q907"/>
      <c r="S907"/>
    </row>
    <row r="908" spans="2:19" s="3" customFormat="1" x14ac:dyDescent="0.3">
      <c r="B908"/>
      <c r="Q908"/>
      <c r="S908"/>
    </row>
    <row r="909" spans="2:19" s="3" customFormat="1" x14ac:dyDescent="0.3">
      <c r="B909"/>
      <c r="Q909"/>
      <c r="S909"/>
    </row>
    <row r="910" spans="2:19" s="3" customFormat="1" x14ac:dyDescent="0.3">
      <c r="B910"/>
      <c r="Q910"/>
      <c r="S910"/>
    </row>
    <row r="911" spans="2:19" s="3" customFormat="1" x14ac:dyDescent="0.3">
      <c r="B911"/>
      <c r="Q911"/>
      <c r="S911"/>
    </row>
    <row r="912" spans="2:19" s="3" customFormat="1" x14ac:dyDescent="0.3">
      <c r="B912"/>
      <c r="Q912"/>
      <c r="S912"/>
    </row>
    <row r="913" spans="2:19" s="3" customFormat="1" x14ac:dyDescent="0.3">
      <c r="B913"/>
      <c r="Q913"/>
      <c r="S913"/>
    </row>
    <row r="914" spans="2:19" s="3" customFormat="1" x14ac:dyDescent="0.3">
      <c r="B914"/>
      <c r="Q914"/>
      <c r="S914"/>
    </row>
    <row r="915" spans="2:19" s="3" customFormat="1" x14ac:dyDescent="0.3">
      <c r="B915"/>
      <c r="Q915"/>
      <c r="S915"/>
    </row>
    <row r="916" spans="2:19" s="3" customFormat="1" x14ac:dyDescent="0.3">
      <c r="B916"/>
      <c r="Q916"/>
      <c r="S916"/>
    </row>
    <row r="917" spans="2:19" s="3" customFormat="1" x14ac:dyDescent="0.3">
      <c r="B917"/>
      <c r="Q917"/>
      <c r="S917"/>
    </row>
    <row r="918" spans="2:19" s="3" customFormat="1" x14ac:dyDescent="0.3">
      <c r="B918"/>
      <c r="Q918"/>
      <c r="S918"/>
    </row>
    <row r="919" spans="2:19" s="3" customFormat="1" x14ac:dyDescent="0.3">
      <c r="B919"/>
      <c r="Q919"/>
      <c r="S919"/>
    </row>
    <row r="920" spans="2:19" s="3" customFormat="1" x14ac:dyDescent="0.3">
      <c r="B920"/>
      <c r="Q920"/>
      <c r="S920"/>
    </row>
    <row r="921" spans="2:19" s="3" customFormat="1" x14ac:dyDescent="0.3">
      <c r="B921"/>
      <c r="Q921"/>
      <c r="S921"/>
    </row>
    <row r="922" spans="2:19" s="3" customFormat="1" x14ac:dyDescent="0.3">
      <c r="B922"/>
      <c r="Q922"/>
      <c r="S922"/>
    </row>
    <row r="923" spans="2:19" s="3" customFormat="1" x14ac:dyDescent="0.3">
      <c r="B923"/>
      <c r="Q923"/>
      <c r="S923"/>
    </row>
    <row r="924" spans="2:19" s="3" customFormat="1" x14ac:dyDescent="0.3">
      <c r="B924"/>
      <c r="Q924"/>
      <c r="S924"/>
    </row>
    <row r="925" spans="2:19" s="3" customFormat="1" x14ac:dyDescent="0.3">
      <c r="B925"/>
      <c r="Q925"/>
      <c r="S925"/>
    </row>
    <row r="926" spans="2:19" s="3" customFormat="1" x14ac:dyDescent="0.3">
      <c r="B926"/>
      <c r="Q926"/>
      <c r="S926"/>
    </row>
    <row r="927" spans="2:19" s="3" customFormat="1" x14ac:dyDescent="0.3">
      <c r="B927"/>
      <c r="Q927"/>
      <c r="S927"/>
    </row>
    <row r="928" spans="2:19" s="3" customFormat="1" x14ac:dyDescent="0.3">
      <c r="B928"/>
      <c r="Q928"/>
      <c r="S928"/>
    </row>
    <row r="929" spans="2:19" s="3" customFormat="1" x14ac:dyDescent="0.3">
      <c r="B929"/>
      <c r="Q929"/>
      <c r="S929"/>
    </row>
    <row r="930" spans="2:19" s="3" customFormat="1" x14ac:dyDescent="0.3">
      <c r="B930"/>
      <c r="Q930"/>
      <c r="S930"/>
    </row>
    <row r="931" spans="2:19" s="3" customFormat="1" x14ac:dyDescent="0.3">
      <c r="B931"/>
      <c r="Q931"/>
      <c r="S931"/>
    </row>
    <row r="932" spans="2:19" s="3" customFormat="1" x14ac:dyDescent="0.3">
      <c r="B932"/>
      <c r="Q932"/>
      <c r="S932"/>
    </row>
    <row r="933" spans="2:19" s="3" customFormat="1" x14ac:dyDescent="0.3">
      <c r="B933"/>
      <c r="Q933"/>
      <c r="S933"/>
    </row>
    <row r="934" spans="2:19" s="3" customFormat="1" x14ac:dyDescent="0.3">
      <c r="B934"/>
      <c r="Q934"/>
      <c r="S934"/>
    </row>
    <row r="935" spans="2:19" s="3" customFormat="1" x14ac:dyDescent="0.3">
      <c r="B935"/>
      <c r="Q935"/>
      <c r="S935"/>
    </row>
    <row r="936" spans="2:19" s="3" customFormat="1" x14ac:dyDescent="0.3">
      <c r="B936"/>
      <c r="Q936"/>
      <c r="S936"/>
    </row>
    <row r="937" spans="2:19" s="3" customFormat="1" x14ac:dyDescent="0.3">
      <c r="B937"/>
      <c r="Q937"/>
      <c r="S937"/>
    </row>
    <row r="938" spans="2:19" s="3" customFormat="1" x14ac:dyDescent="0.3">
      <c r="B938"/>
      <c r="Q938"/>
      <c r="S938"/>
    </row>
    <row r="939" spans="2:19" s="3" customFormat="1" x14ac:dyDescent="0.3">
      <c r="B939"/>
      <c r="Q939"/>
      <c r="S939"/>
    </row>
    <row r="940" spans="2:19" s="3" customFormat="1" x14ac:dyDescent="0.3">
      <c r="B940"/>
      <c r="Q940"/>
      <c r="S940"/>
    </row>
    <row r="941" spans="2:19" s="3" customFormat="1" x14ac:dyDescent="0.3">
      <c r="B941"/>
      <c r="Q941"/>
      <c r="S941"/>
    </row>
    <row r="942" spans="2:19" s="3" customFormat="1" x14ac:dyDescent="0.3">
      <c r="B942"/>
      <c r="Q942"/>
      <c r="S942"/>
    </row>
    <row r="943" spans="2:19" s="3" customFormat="1" x14ac:dyDescent="0.3">
      <c r="B943"/>
      <c r="Q943"/>
      <c r="S943"/>
    </row>
    <row r="944" spans="2:19" s="3" customFormat="1" x14ac:dyDescent="0.3">
      <c r="B944"/>
      <c r="Q944"/>
      <c r="S944"/>
    </row>
    <row r="945" spans="2:19" s="3" customFormat="1" x14ac:dyDescent="0.3">
      <c r="B945"/>
      <c r="Q945"/>
      <c r="S945"/>
    </row>
    <row r="946" spans="2:19" s="3" customFormat="1" x14ac:dyDescent="0.3">
      <c r="B946"/>
      <c r="Q946"/>
      <c r="S946"/>
    </row>
    <row r="947" spans="2:19" s="3" customFormat="1" x14ac:dyDescent="0.3">
      <c r="B947"/>
      <c r="Q947"/>
      <c r="S947"/>
    </row>
    <row r="948" spans="2:19" s="3" customFormat="1" x14ac:dyDescent="0.3">
      <c r="B948"/>
      <c r="Q948"/>
      <c r="S948"/>
    </row>
    <row r="949" spans="2:19" s="3" customFormat="1" x14ac:dyDescent="0.3">
      <c r="B949"/>
      <c r="Q949"/>
      <c r="S949"/>
    </row>
    <row r="950" spans="2:19" s="3" customFormat="1" x14ac:dyDescent="0.3">
      <c r="B950"/>
      <c r="Q950"/>
      <c r="S950"/>
    </row>
    <row r="951" spans="2:19" s="3" customFormat="1" x14ac:dyDescent="0.3">
      <c r="B951"/>
      <c r="Q951"/>
      <c r="S951"/>
    </row>
    <row r="952" spans="2:19" s="3" customFormat="1" x14ac:dyDescent="0.3">
      <c r="B952"/>
      <c r="Q952"/>
      <c r="S952"/>
    </row>
    <row r="953" spans="2:19" s="3" customFormat="1" x14ac:dyDescent="0.3">
      <c r="B953"/>
      <c r="Q953"/>
      <c r="S953"/>
    </row>
    <row r="954" spans="2:19" s="3" customFormat="1" x14ac:dyDescent="0.3">
      <c r="B954"/>
      <c r="Q954"/>
      <c r="S954"/>
    </row>
    <row r="955" spans="2:19" s="3" customFormat="1" x14ac:dyDescent="0.3">
      <c r="B955"/>
      <c r="Q955"/>
      <c r="S955"/>
    </row>
    <row r="956" spans="2:19" s="3" customFormat="1" x14ac:dyDescent="0.3">
      <c r="B956"/>
      <c r="Q956"/>
      <c r="S956"/>
    </row>
    <row r="957" spans="2:19" s="3" customFormat="1" x14ac:dyDescent="0.3">
      <c r="B957"/>
      <c r="Q957"/>
      <c r="S957"/>
    </row>
    <row r="958" spans="2:19" s="3" customFormat="1" x14ac:dyDescent="0.3">
      <c r="B958"/>
      <c r="Q958"/>
      <c r="S958"/>
    </row>
    <row r="959" spans="2:19" s="3" customFormat="1" x14ac:dyDescent="0.3">
      <c r="B959"/>
      <c r="Q959"/>
      <c r="S959"/>
    </row>
    <row r="960" spans="2:19" s="3" customFormat="1" x14ac:dyDescent="0.3">
      <c r="B960"/>
      <c r="Q960"/>
      <c r="S960"/>
    </row>
    <row r="961" spans="2:19" s="3" customFormat="1" x14ac:dyDescent="0.3">
      <c r="B961"/>
      <c r="Q961"/>
      <c r="S961"/>
    </row>
    <row r="962" spans="2:19" s="3" customFormat="1" x14ac:dyDescent="0.3">
      <c r="B962"/>
      <c r="Q962"/>
      <c r="S962"/>
    </row>
    <row r="963" spans="2:19" s="3" customFormat="1" x14ac:dyDescent="0.3">
      <c r="B963"/>
      <c r="Q963"/>
      <c r="S963"/>
    </row>
    <row r="964" spans="2:19" s="3" customFormat="1" x14ac:dyDescent="0.3">
      <c r="B964"/>
      <c r="Q964"/>
      <c r="S964"/>
    </row>
    <row r="965" spans="2:19" s="3" customFormat="1" x14ac:dyDescent="0.3">
      <c r="B965"/>
      <c r="Q965"/>
      <c r="S965"/>
    </row>
    <row r="966" spans="2:19" s="3" customFormat="1" x14ac:dyDescent="0.3">
      <c r="B966"/>
      <c r="Q966"/>
      <c r="S966"/>
    </row>
    <row r="967" spans="2:19" s="3" customFormat="1" x14ac:dyDescent="0.3">
      <c r="B967"/>
      <c r="Q967"/>
      <c r="S967"/>
    </row>
    <row r="968" spans="2:19" s="3" customFormat="1" x14ac:dyDescent="0.3">
      <c r="B968"/>
      <c r="Q968"/>
      <c r="S968"/>
    </row>
    <row r="969" spans="2:19" s="3" customFormat="1" x14ac:dyDescent="0.3">
      <c r="B969"/>
      <c r="Q969"/>
      <c r="S969"/>
    </row>
    <row r="970" spans="2:19" s="3" customFormat="1" x14ac:dyDescent="0.3">
      <c r="B970"/>
      <c r="Q970"/>
      <c r="S970"/>
    </row>
    <row r="971" spans="2:19" s="3" customFormat="1" x14ac:dyDescent="0.3">
      <c r="B971"/>
      <c r="Q971"/>
      <c r="S971"/>
    </row>
    <row r="972" spans="2:19" s="3" customFormat="1" x14ac:dyDescent="0.3">
      <c r="B972"/>
      <c r="Q972"/>
      <c r="S972"/>
    </row>
    <row r="973" spans="2:19" s="3" customFormat="1" x14ac:dyDescent="0.3">
      <c r="B973"/>
      <c r="Q973"/>
      <c r="S973"/>
    </row>
    <row r="974" spans="2:19" s="3" customFormat="1" x14ac:dyDescent="0.3">
      <c r="B974"/>
      <c r="Q974"/>
      <c r="S974"/>
    </row>
    <row r="975" spans="2:19" s="3" customFormat="1" x14ac:dyDescent="0.3">
      <c r="B975"/>
      <c r="Q975"/>
      <c r="S975"/>
    </row>
    <row r="976" spans="2:19" s="3" customFormat="1" x14ac:dyDescent="0.3">
      <c r="B976"/>
      <c r="Q976"/>
      <c r="S976"/>
    </row>
    <row r="977" spans="2:19" s="3" customFormat="1" x14ac:dyDescent="0.3">
      <c r="B977"/>
      <c r="Q977"/>
      <c r="S977"/>
    </row>
    <row r="978" spans="2:19" s="3" customFormat="1" x14ac:dyDescent="0.3">
      <c r="B978"/>
      <c r="Q978"/>
      <c r="S978"/>
    </row>
    <row r="979" spans="2:19" s="3" customFormat="1" x14ac:dyDescent="0.3">
      <c r="B979"/>
      <c r="Q979"/>
      <c r="S979"/>
    </row>
    <row r="980" spans="2:19" s="3" customFormat="1" x14ac:dyDescent="0.3">
      <c r="B980"/>
      <c r="Q980"/>
      <c r="S980"/>
    </row>
    <row r="981" spans="2:19" s="3" customFormat="1" x14ac:dyDescent="0.3">
      <c r="B981"/>
      <c r="Q981"/>
      <c r="S981"/>
    </row>
    <row r="982" spans="2:19" s="3" customFormat="1" x14ac:dyDescent="0.3">
      <c r="B982"/>
      <c r="Q982"/>
      <c r="S982"/>
    </row>
    <row r="983" spans="2:19" s="3" customFormat="1" x14ac:dyDescent="0.3">
      <c r="B983"/>
      <c r="Q983"/>
      <c r="S983"/>
    </row>
    <row r="984" spans="2:19" s="3" customFormat="1" x14ac:dyDescent="0.3">
      <c r="B984"/>
      <c r="Q984"/>
      <c r="S984"/>
    </row>
    <row r="985" spans="2:19" s="3" customFormat="1" x14ac:dyDescent="0.3">
      <c r="B985"/>
      <c r="Q985"/>
      <c r="S985"/>
    </row>
    <row r="986" spans="2:19" s="3" customFormat="1" x14ac:dyDescent="0.3">
      <c r="B986"/>
      <c r="Q986"/>
      <c r="S986"/>
    </row>
    <row r="987" spans="2:19" s="3" customFormat="1" x14ac:dyDescent="0.3">
      <c r="B987"/>
      <c r="Q987"/>
      <c r="S987"/>
    </row>
    <row r="988" spans="2:19" s="3" customFormat="1" x14ac:dyDescent="0.3">
      <c r="B988"/>
      <c r="Q988"/>
      <c r="S988"/>
    </row>
    <row r="989" spans="2:19" s="3" customFormat="1" x14ac:dyDescent="0.3">
      <c r="B989"/>
      <c r="Q989"/>
      <c r="S989"/>
    </row>
    <row r="990" spans="2:19" s="3" customFormat="1" x14ac:dyDescent="0.3">
      <c r="B990"/>
      <c r="Q990"/>
      <c r="S990"/>
    </row>
    <row r="991" spans="2:19" s="3" customFormat="1" x14ac:dyDescent="0.3">
      <c r="B991"/>
      <c r="Q991"/>
      <c r="S991"/>
    </row>
    <row r="992" spans="2:19" s="3" customFormat="1" x14ac:dyDescent="0.3">
      <c r="B992"/>
      <c r="Q992"/>
      <c r="S992"/>
    </row>
    <row r="993" spans="2:19" s="3" customFormat="1" x14ac:dyDescent="0.3">
      <c r="B993"/>
      <c r="Q993"/>
      <c r="S993"/>
    </row>
    <row r="994" spans="2:19" s="3" customFormat="1" x14ac:dyDescent="0.3">
      <c r="B994"/>
      <c r="Q994"/>
      <c r="S994"/>
    </row>
    <row r="995" spans="2:19" s="3" customFormat="1" x14ac:dyDescent="0.3">
      <c r="B995"/>
      <c r="Q995"/>
      <c r="S995"/>
    </row>
    <row r="996" spans="2:19" s="3" customFormat="1" x14ac:dyDescent="0.3">
      <c r="B996"/>
      <c r="Q996"/>
      <c r="S996"/>
    </row>
    <row r="997" spans="2:19" s="3" customFormat="1" x14ac:dyDescent="0.3">
      <c r="B997"/>
      <c r="Q997"/>
      <c r="S997"/>
    </row>
    <row r="998" spans="2:19" s="3" customFormat="1" x14ac:dyDescent="0.3">
      <c r="B998"/>
      <c r="Q998"/>
      <c r="S998"/>
    </row>
    <row r="999" spans="2:19" s="3" customFormat="1" x14ac:dyDescent="0.3">
      <c r="B999"/>
      <c r="Q999"/>
      <c r="S999"/>
    </row>
    <row r="1000" spans="2:19" s="3" customFormat="1" x14ac:dyDescent="0.3">
      <c r="B1000"/>
      <c r="Q1000"/>
      <c r="S1000"/>
    </row>
    <row r="1001" spans="2:19" s="3" customFormat="1" x14ac:dyDescent="0.3">
      <c r="B1001"/>
      <c r="Q1001"/>
      <c r="S1001"/>
    </row>
    <row r="1002" spans="2:19" s="3" customFormat="1" x14ac:dyDescent="0.3">
      <c r="B1002"/>
      <c r="Q1002"/>
      <c r="S1002"/>
    </row>
    <row r="1003" spans="2:19" s="3" customFormat="1" x14ac:dyDescent="0.3">
      <c r="B1003"/>
      <c r="Q1003"/>
      <c r="S1003"/>
    </row>
    <row r="1004" spans="2:19" s="3" customFormat="1" x14ac:dyDescent="0.3">
      <c r="B1004"/>
      <c r="Q1004"/>
      <c r="S1004"/>
    </row>
    <row r="1005" spans="2:19" s="3" customFormat="1" x14ac:dyDescent="0.3">
      <c r="B1005"/>
      <c r="Q1005"/>
      <c r="S1005"/>
    </row>
    <row r="1006" spans="2:19" s="3" customFormat="1" x14ac:dyDescent="0.3">
      <c r="B1006"/>
      <c r="Q1006"/>
      <c r="S1006"/>
    </row>
    <row r="1007" spans="2:19" s="3" customFormat="1" x14ac:dyDescent="0.3">
      <c r="B1007"/>
      <c r="Q1007"/>
      <c r="S1007"/>
    </row>
    <row r="1008" spans="2:19" s="3" customFormat="1" x14ac:dyDescent="0.3">
      <c r="B1008"/>
      <c r="Q1008"/>
      <c r="S1008"/>
    </row>
    <row r="1009" spans="2:19" s="3" customFormat="1" x14ac:dyDescent="0.3">
      <c r="B1009"/>
      <c r="Q1009"/>
      <c r="S1009"/>
    </row>
    <row r="1010" spans="2:19" s="3" customFormat="1" x14ac:dyDescent="0.3">
      <c r="B1010"/>
      <c r="Q1010"/>
      <c r="S1010"/>
    </row>
    <row r="1011" spans="2:19" s="3" customFormat="1" x14ac:dyDescent="0.3">
      <c r="B1011"/>
      <c r="Q1011"/>
      <c r="S1011"/>
    </row>
    <row r="1012" spans="2:19" s="3" customFormat="1" x14ac:dyDescent="0.3">
      <c r="B1012"/>
      <c r="Q1012"/>
      <c r="S1012"/>
    </row>
    <row r="1013" spans="2:19" s="3" customFormat="1" x14ac:dyDescent="0.3">
      <c r="B1013"/>
      <c r="Q1013"/>
      <c r="S1013"/>
    </row>
    <row r="1014" spans="2:19" s="3" customFormat="1" x14ac:dyDescent="0.3">
      <c r="B1014"/>
      <c r="Q1014"/>
      <c r="S1014"/>
    </row>
    <row r="1015" spans="2:19" s="3" customFormat="1" x14ac:dyDescent="0.3">
      <c r="B1015"/>
      <c r="Q1015"/>
      <c r="S1015"/>
    </row>
    <row r="1016" spans="2:19" s="3" customFormat="1" x14ac:dyDescent="0.3">
      <c r="B1016"/>
      <c r="Q1016"/>
      <c r="S1016"/>
    </row>
    <row r="1017" spans="2:19" s="3" customFormat="1" x14ac:dyDescent="0.3">
      <c r="B1017"/>
      <c r="Q1017"/>
      <c r="S1017"/>
    </row>
    <row r="1018" spans="2:19" s="3" customFormat="1" x14ac:dyDescent="0.3">
      <c r="B1018"/>
      <c r="Q1018"/>
      <c r="S1018"/>
    </row>
    <row r="1019" spans="2:19" s="3" customFormat="1" x14ac:dyDescent="0.3">
      <c r="B1019"/>
      <c r="Q1019"/>
      <c r="S1019"/>
    </row>
    <row r="1020" spans="2:19" s="3" customFormat="1" x14ac:dyDescent="0.3">
      <c r="B1020"/>
      <c r="Q1020"/>
      <c r="S1020"/>
    </row>
    <row r="1021" spans="2:19" s="3" customFormat="1" x14ac:dyDescent="0.3">
      <c r="B1021"/>
      <c r="Q1021"/>
      <c r="S1021"/>
    </row>
    <row r="1022" spans="2:19" s="3" customFormat="1" x14ac:dyDescent="0.3">
      <c r="B1022"/>
      <c r="Q1022"/>
      <c r="S1022"/>
    </row>
    <row r="1023" spans="2:19" s="3" customFormat="1" x14ac:dyDescent="0.3">
      <c r="B1023"/>
      <c r="Q1023"/>
      <c r="S1023"/>
    </row>
    <row r="1024" spans="2:19" s="3" customFormat="1" x14ac:dyDescent="0.3">
      <c r="B1024"/>
      <c r="Q1024"/>
      <c r="S1024"/>
    </row>
    <row r="1025" spans="2:19" s="3" customFormat="1" x14ac:dyDescent="0.3">
      <c r="B1025"/>
      <c r="Q1025"/>
      <c r="S1025"/>
    </row>
    <row r="1026" spans="2:19" s="3" customFormat="1" x14ac:dyDescent="0.3">
      <c r="B1026"/>
      <c r="Q1026"/>
      <c r="S1026"/>
    </row>
    <row r="1027" spans="2:19" s="3" customFormat="1" x14ac:dyDescent="0.3">
      <c r="B1027"/>
      <c r="Q1027"/>
      <c r="S1027"/>
    </row>
    <row r="1028" spans="2:19" s="3" customFormat="1" x14ac:dyDescent="0.3">
      <c r="B1028"/>
      <c r="Q1028"/>
      <c r="S1028"/>
    </row>
    <row r="1029" spans="2:19" s="3" customFormat="1" x14ac:dyDescent="0.3">
      <c r="B1029"/>
      <c r="Q1029"/>
      <c r="S1029"/>
    </row>
    <row r="1030" spans="2:19" s="3" customFormat="1" x14ac:dyDescent="0.3">
      <c r="B1030"/>
      <c r="Q1030"/>
      <c r="S1030"/>
    </row>
    <row r="1031" spans="2:19" s="3" customFormat="1" x14ac:dyDescent="0.3">
      <c r="B1031"/>
      <c r="Q1031"/>
      <c r="S1031"/>
    </row>
    <row r="1032" spans="2:19" s="3" customFormat="1" x14ac:dyDescent="0.3">
      <c r="B1032"/>
      <c r="Q1032"/>
      <c r="S1032"/>
    </row>
    <row r="1033" spans="2:19" s="3" customFormat="1" x14ac:dyDescent="0.3">
      <c r="B1033"/>
      <c r="Q1033"/>
      <c r="S1033"/>
    </row>
    <row r="1034" spans="2:19" s="3" customFormat="1" x14ac:dyDescent="0.3">
      <c r="B1034"/>
      <c r="Q1034"/>
      <c r="S1034"/>
    </row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3"/>
  <sheetViews>
    <sheetView zoomScale="90" zoomScaleNormal="90" workbookViewId="0">
      <selection activeCell="Q1" sqref="Q1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22" ht="34.799999999999997" x14ac:dyDescent="0.3">
      <c r="A1" s="234" t="s">
        <v>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S1" s="31"/>
      <c r="T1" s="31"/>
      <c r="U1" s="31"/>
      <c r="V1" s="31"/>
    </row>
    <row r="2" spans="1:22" ht="34.799999999999997" x14ac:dyDescent="0.3">
      <c r="A2" s="235" t="s">
        <v>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38"/>
      <c r="R2" s="38"/>
      <c r="S2" s="38"/>
      <c r="T2" s="38"/>
      <c r="U2" s="38"/>
      <c r="V2" s="38"/>
    </row>
    <row r="3" spans="1:22" ht="37.5" customHeight="1" x14ac:dyDescent="0.3">
      <c r="A3" s="415" t="s">
        <v>25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32"/>
      <c r="R3" s="32"/>
      <c r="S3" s="32"/>
      <c r="T3" s="32"/>
      <c r="U3" s="32"/>
      <c r="V3" s="32"/>
    </row>
    <row r="4" spans="1:22" ht="15" customHeight="1" x14ac:dyDescent="0.3">
      <c r="B4" s="34" t="s">
        <v>16</v>
      </c>
      <c r="C4"/>
      <c r="D4"/>
      <c r="E4"/>
      <c r="F4"/>
      <c r="G4"/>
      <c r="H4"/>
      <c r="I4"/>
      <c r="J4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2" ht="18" x14ac:dyDescent="0.3">
      <c r="B5" s="346" t="s">
        <v>20</v>
      </c>
      <c r="C5" s="347"/>
      <c r="D5" s="347"/>
      <c r="E5" s="347"/>
      <c r="F5" s="348"/>
      <c r="G5" s="348"/>
      <c r="H5" s="348"/>
      <c r="I5" s="348"/>
      <c r="J5" s="348"/>
      <c r="K5" s="348"/>
      <c r="L5" s="348"/>
      <c r="M5" s="348"/>
      <c r="N5" s="348"/>
      <c r="O5" s="349"/>
      <c r="Q5" s="21" t="s">
        <v>21</v>
      </c>
    </row>
    <row r="6" spans="1:22" ht="15" customHeight="1" x14ac:dyDescent="0.3">
      <c r="B6" s="9"/>
      <c r="C6" s="30"/>
      <c r="D6" s="10"/>
      <c r="E6" s="27"/>
      <c r="F6" s="10"/>
      <c r="G6" s="10"/>
      <c r="H6" s="10"/>
      <c r="I6" s="10"/>
      <c r="J6" s="10"/>
      <c r="K6" s="10"/>
      <c r="L6" s="10"/>
      <c r="M6" s="10"/>
      <c r="N6" s="10"/>
      <c r="O6" s="9"/>
      <c r="Q6" s="342" t="e">
        <f>IF(OR(G7="E",G7=""),"",IF(G7="G",H7,M7))</f>
        <v>#REF!</v>
      </c>
    </row>
    <row r="7" spans="1:22" ht="17.25" customHeight="1" x14ac:dyDescent="0.35">
      <c r="B7" s="420" t="e">
        <f>+#REF!</f>
        <v>#REF!</v>
      </c>
      <c r="C7" s="74"/>
      <c r="D7" s="421" t="e">
        <f>+#REF!</f>
        <v>#REF!</v>
      </c>
      <c r="E7" s="69"/>
      <c r="F7" s="57"/>
      <c r="G7" s="407" t="e">
        <f>IF(AND(I7&lt;&gt;"",K7&lt;&gt;""),IF(I7=K7,"E",IF(I7&gt;K7,"G","P")),"")</f>
        <v>#REF!</v>
      </c>
      <c r="H7" s="422" t="e">
        <f>+#REF!</f>
        <v>#REF!</v>
      </c>
      <c r="I7" s="405" t="e">
        <f>+#REF!</f>
        <v>#REF!</v>
      </c>
      <c r="J7" s="423" t="s">
        <v>14</v>
      </c>
      <c r="K7" s="405" t="e">
        <f>+#REF!</f>
        <v>#REF!</v>
      </c>
      <c r="L7" s="407" t="e">
        <f>IF(AND(K7&lt;&gt;"",I7&lt;&gt;""),IF(K7=I7,"E",IF(K7&gt;I7,"G","P")),"")</f>
        <v>#REF!</v>
      </c>
      <c r="M7" s="422" t="e">
        <f>+#REF!</f>
        <v>#REF!</v>
      </c>
      <c r="N7" s="56"/>
      <c r="O7" s="409" t="e">
        <f>+#REF!</f>
        <v>#REF!</v>
      </c>
      <c r="Q7" s="343"/>
    </row>
    <row r="8" spans="1:22" ht="17.25" customHeight="1" x14ac:dyDescent="0.35">
      <c r="B8" s="420"/>
      <c r="C8" s="74"/>
      <c r="D8" s="421"/>
      <c r="E8" s="69"/>
      <c r="F8" s="57"/>
      <c r="G8" s="407"/>
      <c r="H8" s="422"/>
      <c r="I8" s="406"/>
      <c r="J8" s="423"/>
      <c r="K8" s="406"/>
      <c r="L8" s="407"/>
      <c r="M8" s="422"/>
      <c r="N8" s="56"/>
      <c r="O8" s="409"/>
      <c r="Q8" s="343"/>
    </row>
    <row r="9" spans="1:22" x14ac:dyDescent="0.3">
      <c r="B9" s="19"/>
      <c r="C9" s="20"/>
      <c r="D9" s="20"/>
      <c r="E9" s="20"/>
      <c r="F9" s="20"/>
      <c r="G9" s="20"/>
      <c r="H9" s="20"/>
      <c r="I9" s="20"/>
      <c r="J9" s="20"/>
      <c r="K9" s="26"/>
      <c r="L9" s="20"/>
      <c r="M9" s="20"/>
      <c r="N9" s="20"/>
      <c r="O9" s="19"/>
      <c r="Q9" s="344"/>
    </row>
    <row r="11" spans="1:22" ht="21" x14ac:dyDescent="0.3">
      <c r="B11" s="350" t="s">
        <v>22</v>
      </c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2"/>
      <c r="Q11" s="22" t="s">
        <v>23</v>
      </c>
    </row>
    <row r="12" spans="1:22" ht="15" customHeight="1" x14ac:dyDescent="0.3">
      <c r="B12" s="30"/>
      <c r="C12" s="3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"/>
      <c r="Q12" s="417" t="e">
        <f>IF(OR(G13="E",G13=""),"",IF(G13="P",H13,M13))</f>
        <v>#REF!</v>
      </c>
    </row>
    <row r="13" spans="1:22" ht="17.25" customHeight="1" x14ac:dyDescent="0.35">
      <c r="B13" s="420" t="e">
        <f>+#REF!</f>
        <v>#REF!</v>
      </c>
      <c r="C13" s="74"/>
      <c r="D13" s="421" t="e">
        <f>+#REF!</f>
        <v>#REF!</v>
      </c>
      <c r="E13" s="70"/>
      <c r="F13" s="57"/>
      <c r="G13" s="407" t="e">
        <f>IF(AND(I13&lt;&gt;"",K13&lt;&gt;""),IF(I13=K13,"E",IF(I13&gt;K13,"G","P")),"")</f>
        <v>#REF!</v>
      </c>
      <c r="H13" s="422" t="e">
        <f>+#REF!</f>
        <v>#REF!</v>
      </c>
      <c r="I13" s="405" t="e">
        <f>+#REF!</f>
        <v>#REF!</v>
      </c>
      <c r="J13" s="423" t="s">
        <v>14</v>
      </c>
      <c r="K13" s="405" t="e">
        <f>+#REF!</f>
        <v>#REF!</v>
      </c>
      <c r="L13" s="407" t="e">
        <f>IF(AND(K13&lt;&gt;"",I13&lt;&gt;""),IF(K13=I13,"E",IF(K13&gt;I13,"G","P")),"")</f>
        <v>#REF!</v>
      </c>
      <c r="M13" s="422" t="e">
        <f>+#REF!</f>
        <v>#REF!</v>
      </c>
      <c r="N13" s="425"/>
      <c r="O13" s="409" t="e">
        <f>+#REF!</f>
        <v>#REF!</v>
      </c>
      <c r="Q13" s="418"/>
    </row>
    <row r="14" spans="1:22" ht="17.25" customHeight="1" x14ac:dyDescent="0.35">
      <c r="B14" s="420"/>
      <c r="C14" s="74"/>
      <c r="D14" s="421"/>
      <c r="E14" s="70"/>
      <c r="F14" s="57"/>
      <c r="G14" s="407"/>
      <c r="H14" s="422"/>
      <c r="I14" s="406"/>
      <c r="J14" s="423"/>
      <c r="K14" s="406"/>
      <c r="L14" s="407"/>
      <c r="M14" s="422"/>
      <c r="N14" s="425"/>
      <c r="O14" s="409"/>
      <c r="Q14" s="418"/>
    </row>
    <row r="15" spans="1:22" x14ac:dyDescent="0.3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9"/>
      <c r="Q15" s="419"/>
    </row>
    <row r="16" spans="1:22" ht="10.5" customHeight="1" x14ac:dyDescent="0.3"/>
    <row r="17" spans="2:20" ht="15" customHeight="1" x14ac:dyDescent="0.3">
      <c r="B17" s="345" t="s">
        <v>24</v>
      </c>
      <c r="C17" s="345"/>
      <c r="D17" s="345"/>
      <c r="E17" s="345"/>
      <c r="F17" s="345"/>
      <c r="G17" s="345"/>
      <c r="H17" s="345"/>
      <c r="I17" s="345"/>
      <c r="J17" s="345"/>
      <c r="K17" s="345"/>
      <c r="L17" s="345"/>
      <c r="M17" s="345"/>
      <c r="N17" s="345"/>
      <c r="O17" s="345"/>
      <c r="P17" s="345"/>
      <c r="Q17" s="345"/>
    </row>
    <row r="18" spans="2:20" ht="15" customHeight="1" x14ac:dyDescent="0.3"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</row>
    <row r="19" spans="2:20" ht="15" customHeight="1" x14ac:dyDescent="0.3">
      <c r="B19" s="424" t="e">
        <f>IF(OR(G13="E",G13=""),"",IF(G13="G",H13,M13))</f>
        <v>#REF!</v>
      </c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</row>
    <row r="20" spans="2:20" ht="25.5" customHeight="1" x14ac:dyDescent="0.3">
      <c r="B20" s="424"/>
      <c r="C20" s="424"/>
      <c r="D20" s="424"/>
      <c r="E20" s="424"/>
      <c r="F20" s="424"/>
      <c r="G20" s="424"/>
      <c r="H20" s="424"/>
      <c r="I20" s="424"/>
      <c r="J20" s="424"/>
      <c r="K20" s="424"/>
      <c r="L20" s="424"/>
      <c r="M20" s="424"/>
      <c r="N20" s="424"/>
      <c r="O20" s="424"/>
      <c r="P20" s="424"/>
      <c r="Q20" s="424"/>
    </row>
    <row r="21" spans="2:20" ht="3.75" customHeight="1" x14ac:dyDescent="0.85">
      <c r="D21" s="45"/>
      <c r="E21" s="45"/>
      <c r="F21" s="45"/>
      <c r="J21" s="44"/>
      <c r="O21" s="44"/>
    </row>
    <row r="22" spans="2:20" ht="25.5" customHeight="1" x14ac:dyDescent="0.45">
      <c r="C22" s="416" t="str">
        <f>+'GRUPOS PRE JUVENIL'!D3</f>
        <v>NACIDOS 2016 2017</v>
      </c>
      <c r="D22" s="416"/>
      <c r="E22" s="416"/>
      <c r="F22" s="416"/>
      <c r="G22" s="416"/>
      <c r="H22" s="416"/>
      <c r="I22" s="416"/>
      <c r="J22" s="416"/>
      <c r="K22" s="416"/>
      <c r="O22" s="67" t="str">
        <f>+'GRUPOS PRE JUVENIL'!D4</f>
        <v>NOV 30 1 Y 2 DICIEMBRE 2024</v>
      </c>
      <c r="Q22" s="32"/>
      <c r="R22" s="32"/>
      <c r="S22" s="32"/>
      <c r="T22" s="32"/>
    </row>
    <row r="23" spans="2:20" ht="15" customHeight="1" x14ac:dyDescent="0.3">
      <c r="C23" s="416"/>
      <c r="D23" s="416"/>
      <c r="E23" s="416"/>
      <c r="F23" s="416"/>
      <c r="G23" s="416"/>
      <c r="H23" s="416"/>
      <c r="I23" s="416"/>
      <c r="J23" s="416"/>
      <c r="K23" s="416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L42"/>
  <sheetViews>
    <sheetView topLeftCell="A10" workbookViewId="0">
      <selection activeCell="B32" sqref="B32"/>
    </sheetView>
  </sheetViews>
  <sheetFormatPr baseColWidth="10" defaultRowHeight="14.4" x14ac:dyDescent="0.3"/>
  <cols>
    <col min="1" max="1" width="3.44140625" style="3" customWidth="1"/>
    <col min="2" max="2" width="11.5546875" style="3"/>
    <col min="3" max="3" width="3" style="3" customWidth="1"/>
    <col min="4" max="4" width="11.5546875" style="3"/>
    <col min="5" max="5" width="3" style="3" customWidth="1"/>
    <col min="6" max="6" width="11.5546875" style="3"/>
    <col min="7" max="7" width="2.88671875" style="3" customWidth="1"/>
    <col min="8" max="8" width="11.5546875" style="3"/>
    <col min="9" max="9" width="2.88671875" style="3" customWidth="1"/>
    <col min="10" max="10" width="11.5546875" style="3"/>
    <col min="11" max="11" width="4.5546875" style="3" customWidth="1"/>
    <col min="12" max="16384" width="11.5546875" style="3"/>
  </cols>
  <sheetData>
    <row r="1" spans="2:12" ht="22.8" x14ac:dyDescent="0.3">
      <c r="B1" s="438" t="str">
        <f>+'GRUPOS PRE JUVENIL'!D1</f>
        <v>XVIII Torneo Nacional de Fútbol Infantil</v>
      </c>
      <c r="C1" s="438"/>
      <c r="D1" s="438"/>
      <c r="E1" s="438"/>
      <c r="F1" s="438"/>
      <c r="G1" s="438"/>
      <c r="H1" s="438"/>
      <c r="I1" s="438"/>
      <c r="J1" s="438"/>
      <c r="K1" s="438"/>
      <c r="L1" s="438"/>
    </row>
    <row r="2" spans="2:12" ht="17.399999999999999" x14ac:dyDescent="0.3">
      <c r="B2" s="439" t="str">
        <f>+'GRUPOS PRE JUVENIL'!D2</f>
        <v>“COPA SOCCER MELGAR"</v>
      </c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2:12" ht="17.399999999999999" x14ac:dyDescent="0.3">
      <c r="B3" s="440" t="str">
        <f>+'GRUPOS PRE JUVENIL'!D3</f>
        <v>NACIDOS 2016 2017</v>
      </c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2:12" ht="17.399999999999999" x14ac:dyDescent="0.3">
      <c r="B4" s="441" t="str">
        <f>+'GRUPOS PRE JUVENIL'!D4</f>
        <v>NOV 30 1 Y 2 DICIEMBRE 2024</v>
      </c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2:12" ht="15.6" x14ac:dyDescent="0.3">
      <c r="B5" s="442" t="s">
        <v>35</v>
      </c>
      <c r="C5" s="442"/>
      <c r="D5" s="442"/>
      <c r="E5" s="442"/>
      <c r="F5" s="442"/>
      <c r="G5" s="442"/>
      <c r="H5" s="442"/>
      <c r="I5" s="442"/>
      <c r="J5" s="442"/>
      <c r="K5" s="442"/>
      <c r="L5" s="442"/>
    </row>
    <row r="6" spans="2:12" ht="7.5" customHeight="1" x14ac:dyDescent="0.3">
      <c r="B6" s="145"/>
      <c r="C6" s="145"/>
      <c r="D6" s="145"/>
      <c r="E6" s="145"/>
      <c r="F6" s="145"/>
      <c r="G6" s="145"/>
      <c r="H6" s="145"/>
      <c r="I6" s="145"/>
      <c r="J6" s="145"/>
    </row>
    <row r="7" spans="2:12" ht="15.6" x14ac:dyDescent="0.3">
      <c r="E7" s="135"/>
      <c r="F7" s="146" t="s">
        <v>0</v>
      </c>
      <c r="G7" s="23"/>
      <c r="H7" s="147" t="s">
        <v>44</v>
      </c>
      <c r="I7" s="92"/>
    </row>
    <row r="8" spans="2:12" ht="18" x14ac:dyDescent="0.3">
      <c r="E8" s="132"/>
      <c r="F8" s="144">
        <v>1</v>
      </c>
      <c r="H8" s="144">
        <v>4</v>
      </c>
      <c r="I8" s="23"/>
    </row>
    <row r="9" spans="2:12" ht="18" x14ac:dyDescent="0.3">
      <c r="E9" s="132"/>
      <c r="F9" s="144">
        <v>2</v>
      </c>
      <c r="H9" s="144">
        <v>5</v>
      </c>
      <c r="I9" s="23"/>
    </row>
    <row r="10" spans="2:12" ht="18" x14ac:dyDescent="0.3">
      <c r="E10" s="132"/>
      <c r="F10" s="144">
        <v>3</v>
      </c>
      <c r="H10" s="144">
        <v>6</v>
      </c>
      <c r="I10" s="23"/>
    </row>
    <row r="11" spans="2:12" ht="18" x14ac:dyDescent="0.3">
      <c r="I11" s="134"/>
    </row>
    <row r="12" spans="2:12" ht="20.399999999999999" x14ac:dyDescent="0.3">
      <c r="D12" s="431" t="s">
        <v>71</v>
      </c>
      <c r="E12" s="431"/>
      <c r="F12" s="431"/>
      <c r="G12" s="431"/>
      <c r="H12" s="431"/>
      <c r="I12" s="431"/>
      <c r="J12" s="431"/>
    </row>
    <row r="13" spans="2:12" ht="18.600000000000001" thickBot="1" x14ac:dyDescent="0.4">
      <c r="D13" s="89"/>
      <c r="E13" s="89"/>
      <c r="F13" s="89"/>
      <c r="G13" s="89"/>
      <c r="H13" s="89"/>
      <c r="I13" s="89"/>
      <c r="J13" s="89"/>
    </row>
    <row r="14" spans="2:12" ht="15" thickBot="1" x14ac:dyDescent="0.35">
      <c r="D14" s="428" t="s">
        <v>72</v>
      </c>
      <c r="E14" s="429"/>
      <c r="F14" s="430"/>
      <c r="G14" s="152" t="s">
        <v>36</v>
      </c>
      <c r="H14" s="428" t="s">
        <v>73</v>
      </c>
      <c r="I14" s="429"/>
      <c r="J14" s="430"/>
    </row>
    <row r="15" spans="2:12" ht="3.6" customHeight="1" thickBot="1" x14ac:dyDescent="0.35">
      <c r="G15" s="153"/>
    </row>
    <row r="16" spans="2:12" ht="15" thickBot="1" x14ac:dyDescent="0.35">
      <c r="D16" s="428" t="s">
        <v>74</v>
      </c>
      <c r="E16" s="429"/>
      <c r="F16" s="430"/>
      <c r="G16" s="152" t="s">
        <v>36</v>
      </c>
      <c r="H16" s="428" t="s">
        <v>75</v>
      </c>
      <c r="I16" s="429"/>
      <c r="J16" s="430"/>
    </row>
    <row r="17" spans="2:12" ht="3.6" customHeight="1" thickBot="1" x14ac:dyDescent="0.35"/>
    <row r="18" spans="2:12" ht="15" thickBot="1" x14ac:dyDescent="0.35">
      <c r="D18" s="428" t="s">
        <v>76</v>
      </c>
      <c r="E18" s="429"/>
      <c r="F18" s="430"/>
      <c r="G18" s="152" t="s">
        <v>36</v>
      </c>
      <c r="H18" s="428" t="s">
        <v>77</v>
      </c>
      <c r="I18" s="429"/>
      <c r="J18" s="430"/>
    </row>
    <row r="19" spans="2:12" ht="3.6" customHeight="1" thickBot="1" x14ac:dyDescent="0.35"/>
    <row r="20" spans="2:12" ht="15" thickBot="1" x14ac:dyDescent="0.35">
      <c r="D20" s="428" t="s">
        <v>72</v>
      </c>
      <c r="E20" s="429"/>
      <c r="F20" s="430"/>
      <c r="G20" s="152" t="s">
        <v>36</v>
      </c>
      <c r="H20" s="428" t="s">
        <v>77</v>
      </c>
      <c r="I20" s="429"/>
      <c r="J20" s="430"/>
    </row>
    <row r="21" spans="2:12" ht="3.6" customHeight="1" thickBot="1" x14ac:dyDescent="0.35">
      <c r="D21" s="108"/>
      <c r="E21" s="108"/>
      <c r="F21" s="108"/>
      <c r="G21" s="154"/>
      <c r="H21" s="108"/>
      <c r="I21" s="108"/>
      <c r="J21" s="108"/>
    </row>
    <row r="22" spans="2:12" ht="15" thickBot="1" x14ac:dyDescent="0.35">
      <c r="D22" s="428" t="s">
        <v>74</v>
      </c>
      <c r="E22" s="429"/>
      <c r="F22" s="430"/>
      <c r="G22" s="152" t="s">
        <v>36</v>
      </c>
      <c r="H22" s="428" t="s">
        <v>73</v>
      </c>
      <c r="I22" s="429"/>
      <c r="J22" s="430"/>
    </row>
    <row r="23" spans="2:12" ht="3.6" customHeight="1" thickBot="1" x14ac:dyDescent="0.35">
      <c r="G23" s="153"/>
    </row>
    <row r="24" spans="2:12" ht="15" thickBot="1" x14ac:dyDescent="0.35">
      <c r="D24" s="428" t="s">
        <v>76</v>
      </c>
      <c r="E24" s="429"/>
      <c r="F24" s="430"/>
      <c r="G24" s="152" t="s">
        <v>36</v>
      </c>
      <c r="H24" s="428" t="s">
        <v>75</v>
      </c>
      <c r="I24" s="429"/>
      <c r="J24" s="430"/>
    </row>
    <row r="26" spans="2:12" ht="14.4" customHeight="1" x14ac:dyDescent="0.3">
      <c r="B26" s="432" t="s">
        <v>79</v>
      </c>
      <c r="C26" s="432"/>
      <c r="D26" s="432"/>
      <c r="E26" s="432"/>
      <c r="F26" s="432"/>
      <c r="G26" s="432"/>
      <c r="H26" s="432"/>
      <c r="I26" s="432"/>
      <c r="J26" s="432"/>
      <c r="K26" s="432"/>
      <c r="L26" s="432"/>
    </row>
    <row r="27" spans="2:12" x14ac:dyDescent="0.3"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</row>
    <row r="28" spans="2:12" ht="18" x14ac:dyDescent="0.35">
      <c r="B28" s="426" t="s">
        <v>37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</row>
    <row r="29" spans="2:12" ht="18" customHeight="1" x14ac:dyDescent="0.3">
      <c r="B29" s="427" t="s">
        <v>80</v>
      </c>
      <c r="C29" s="427"/>
      <c r="D29" s="427"/>
      <c r="E29" s="427"/>
      <c r="F29" s="427"/>
      <c r="G29" s="427"/>
      <c r="H29" s="427"/>
      <c r="I29" s="427"/>
      <c r="J29" s="427"/>
      <c r="K29" s="427"/>
      <c r="L29" s="427"/>
    </row>
    <row r="30" spans="2:12" ht="18" customHeight="1" x14ac:dyDescent="0.3"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</row>
    <row r="31" spans="2:12" ht="14.4" customHeight="1" thickBot="1" x14ac:dyDescent="0.4">
      <c r="B31" s="89"/>
      <c r="C31" s="89"/>
      <c r="D31" s="89"/>
      <c r="E31" s="89"/>
      <c r="F31" s="89"/>
      <c r="G31" s="89"/>
      <c r="H31" s="89"/>
      <c r="I31" s="89"/>
      <c r="J31" s="89"/>
    </row>
    <row r="32" spans="2:12" ht="15" thickBot="1" x14ac:dyDescent="0.35">
      <c r="B32" s="90" t="s">
        <v>1</v>
      </c>
      <c r="C32" s="428" t="s">
        <v>61</v>
      </c>
      <c r="D32" s="429"/>
      <c r="E32" s="429"/>
      <c r="F32" s="430"/>
      <c r="G32" s="91" t="s">
        <v>36</v>
      </c>
      <c r="H32" s="428" t="s">
        <v>78</v>
      </c>
      <c r="I32" s="429"/>
      <c r="J32" s="430"/>
    </row>
    <row r="33" spans="2:10" ht="15" thickBot="1" x14ac:dyDescent="0.35"/>
    <row r="34" spans="2:10" ht="15" thickBot="1" x14ac:dyDescent="0.35">
      <c r="B34" s="90" t="s">
        <v>2</v>
      </c>
      <c r="C34" s="428" t="s">
        <v>63</v>
      </c>
      <c r="D34" s="429"/>
      <c r="E34" s="429"/>
      <c r="F34" s="430"/>
      <c r="G34" s="91" t="s">
        <v>36</v>
      </c>
      <c r="H34" s="428" t="s">
        <v>62</v>
      </c>
      <c r="I34" s="429"/>
      <c r="J34" s="430"/>
    </row>
    <row r="35" spans="2:10" ht="8.25" customHeight="1" x14ac:dyDescent="0.3"/>
    <row r="36" spans="2:10" ht="17.399999999999999" x14ac:dyDescent="0.3">
      <c r="C36" s="148"/>
      <c r="D36" s="437" t="s">
        <v>64</v>
      </c>
      <c r="E36" s="437"/>
      <c r="F36" s="437"/>
      <c r="G36" s="437"/>
      <c r="H36" s="437"/>
      <c r="I36" s="437"/>
      <c r="J36" s="437"/>
    </row>
    <row r="37" spans="2:10" ht="7.5" customHeight="1" thickBot="1" x14ac:dyDescent="0.35"/>
    <row r="38" spans="2:10" ht="26.25" customHeight="1" thickBot="1" x14ac:dyDescent="0.35">
      <c r="D38" s="433" t="s">
        <v>38</v>
      </c>
      <c r="E38" s="434"/>
      <c r="F38" s="435"/>
      <c r="G38" s="91" t="s">
        <v>36</v>
      </c>
      <c r="H38" s="433" t="s">
        <v>39</v>
      </c>
      <c r="I38" s="434"/>
      <c r="J38" s="435"/>
    </row>
    <row r="39" spans="2:10" ht="7.5" customHeight="1" x14ac:dyDescent="0.3"/>
    <row r="40" spans="2:10" ht="21" x14ac:dyDescent="0.4">
      <c r="C40" s="48"/>
      <c r="D40" s="436" t="s">
        <v>40</v>
      </c>
      <c r="E40" s="436"/>
      <c r="F40" s="436"/>
      <c r="G40" s="436"/>
      <c r="H40" s="436"/>
      <c r="I40" s="436"/>
      <c r="J40" s="436"/>
    </row>
    <row r="41" spans="2:10" ht="15" thickBot="1" x14ac:dyDescent="0.35"/>
    <row r="42" spans="2:10" ht="22.2" customHeight="1" thickBot="1" x14ac:dyDescent="0.35">
      <c r="C42" s="137"/>
      <c r="D42" s="433" t="s">
        <v>41</v>
      </c>
      <c r="E42" s="434"/>
      <c r="F42" s="435"/>
      <c r="G42" s="91" t="s">
        <v>36</v>
      </c>
      <c r="H42" s="433" t="s">
        <v>42</v>
      </c>
      <c r="I42" s="434"/>
      <c r="J42" s="435"/>
    </row>
  </sheetData>
  <mergeCells count="31">
    <mergeCell ref="B1:L1"/>
    <mergeCell ref="B2:L2"/>
    <mergeCell ref="B3:L3"/>
    <mergeCell ref="B4:L4"/>
    <mergeCell ref="B5:L5"/>
    <mergeCell ref="D42:F42"/>
    <mergeCell ref="H42:J42"/>
    <mergeCell ref="H38:J38"/>
    <mergeCell ref="H34:J34"/>
    <mergeCell ref="C32:F32"/>
    <mergeCell ref="C34:F34"/>
    <mergeCell ref="D40:J40"/>
    <mergeCell ref="D36:J36"/>
    <mergeCell ref="H32:J32"/>
    <mergeCell ref="D38:F38"/>
    <mergeCell ref="B28:L28"/>
    <mergeCell ref="B29:L30"/>
    <mergeCell ref="H22:J22"/>
    <mergeCell ref="D12:J12"/>
    <mergeCell ref="D14:F14"/>
    <mergeCell ref="H14:J14"/>
    <mergeCell ref="D16:F16"/>
    <mergeCell ref="H16:J16"/>
    <mergeCell ref="D24:F24"/>
    <mergeCell ref="H24:J24"/>
    <mergeCell ref="D18:F18"/>
    <mergeCell ref="H18:J18"/>
    <mergeCell ref="D20:F20"/>
    <mergeCell ref="H20:J20"/>
    <mergeCell ref="D22:F22"/>
    <mergeCell ref="B26:L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37"/>
  <sheetViews>
    <sheetView workbookViewId="0">
      <selection sqref="A1:L38"/>
    </sheetView>
  </sheetViews>
  <sheetFormatPr baseColWidth="10" defaultRowHeight="14.4" x14ac:dyDescent="0.3"/>
  <cols>
    <col min="1" max="1" width="3.44140625" style="3" customWidth="1"/>
    <col min="2" max="2" width="11.5546875" style="3"/>
    <col min="3" max="3" width="3" style="3" customWidth="1"/>
    <col min="4" max="4" width="11.5546875" style="3"/>
    <col min="5" max="5" width="3" style="3" customWidth="1"/>
    <col min="6" max="6" width="11.5546875" style="3"/>
    <col min="7" max="7" width="2.88671875" style="3" customWidth="1"/>
    <col min="8" max="8" width="11.5546875" style="3"/>
    <col min="9" max="9" width="2.88671875" style="3" customWidth="1"/>
    <col min="10" max="10" width="11.5546875" style="3"/>
    <col min="11" max="11" width="4.5546875" style="3" customWidth="1"/>
    <col min="12" max="16384" width="11.5546875" style="3"/>
  </cols>
  <sheetData>
    <row r="1" spans="2:12" ht="22.8" x14ac:dyDescent="0.3">
      <c r="B1" s="438" t="str">
        <f>+'GRUPOS PRE JUVENIL'!D1</f>
        <v>XVIII Torneo Nacional de Fútbol Infantil</v>
      </c>
      <c r="C1" s="438"/>
      <c r="D1" s="438"/>
      <c r="E1" s="438"/>
      <c r="F1" s="438"/>
      <c r="G1" s="438"/>
      <c r="H1" s="438"/>
      <c r="I1" s="438"/>
      <c r="J1" s="438"/>
      <c r="K1" s="438"/>
      <c r="L1" s="438"/>
    </row>
    <row r="2" spans="2:12" ht="17.399999999999999" x14ac:dyDescent="0.3">
      <c r="B2" s="439" t="str">
        <f>+'GRUPOS PRE JUVENIL'!D2</f>
        <v>“COPA SOCCER MELGAR"</v>
      </c>
      <c r="C2" s="439"/>
      <c r="D2" s="439"/>
      <c r="E2" s="439"/>
      <c r="F2" s="439"/>
      <c r="G2" s="439"/>
      <c r="H2" s="439"/>
      <c r="I2" s="439"/>
      <c r="J2" s="439"/>
      <c r="K2" s="439"/>
      <c r="L2" s="439"/>
    </row>
    <row r="3" spans="2:12" ht="17.399999999999999" x14ac:dyDescent="0.3">
      <c r="B3" s="440" t="s">
        <v>60</v>
      </c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2:12" ht="17.399999999999999" x14ac:dyDescent="0.3">
      <c r="B4" s="441" t="s">
        <v>86</v>
      </c>
      <c r="C4" s="441"/>
      <c r="D4" s="441"/>
      <c r="E4" s="441"/>
      <c r="F4" s="441"/>
      <c r="G4" s="441"/>
      <c r="H4" s="441"/>
      <c r="I4" s="441"/>
      <c r="J4" s="441"/>
      <c r="K4" s="441"/>
      <c r="L4" s="441"/>
    </row>
    <row r="5" spans="2:12" ht="15.6" x14ac:dyDescent="0.3">
      <c r="B5" s="442" t="s">
        <v>35</v>
      </c>
      <c r="C5" s="442"/>
      <c r="D5" s="442"/>
      <c r="E5" s="442"/>
      <c r="F5" s="442"/>
      <c r="G5" s="442"/>
      <c r="H5" s="442"/>
      <c r="I5" s="442"/>
      <c r="J5" s="442"/>
      <c r="K5" s="442"/>
      <c r="L5" s="442"/>
    </row>
    <row r="6" spans="2:12" ht="7.5" customHeight="1" x14ac:dyDescent="0.3">
      <c r="B6" s="145"/>
      <c r="C6" s="145"/>
      <c r="D6" s="145"/>
      <c r="E6" s="145"/>
      <c r="F6" s="145"/>
      <c r="G6" s="145"/>
      <c r="H6" s="145"/>
      <c r="I6" s="145"/>
      <c r="J6" s="145"/>
    </row>
    <row r="7" spans="2:12" ht="15.6" x14ac:dyDescent="0.3">
      <c r="E7" s="135"/>
      <c r="F7" s="146" t="s">
        <v>0</v>
      </c>
      <c r="G7" s="23"/>
      <c r="H7" s="147" t="s">
        <v>44</v>
      </c>
      <c r="I7" s="92"/>
    </row>
    <row r="8" spans="2:12" ht="18" x14ac:dyDescent="0.3">
      <c r="E8" s="132"/>
      <c r="F8" s="144">
        <v>1</v>
      </c>
      <c r="H8" s="144">
        <v>4</v>
      </c>
      <c r="I8" s="23"/>
    </row>
    <row r="9" spans="2:12" ht="18" x14ac:dyDescent="0.3">
      <c r="E9" s="132"/>
      <c r="F9" s="144">
        <v>2</v>
      </c>
      <c r="H9" s="144">
        <v>5</v>
      </c>
      <c r="I9" s="23"/>
    </row>
    <row r="10" spans="2:12" ht="18" x14ac:dyDescent="0.3">
      <c r="E10" s="132"/>
      <c r="F10" s="144">
        <v>3</v>
      </c>
      <c r="H10" s="144">
        <v>6</v>
      </c>
      <c r="I10" s="23"/>
    </row>
    <row r="11" spans="2:12" ht="7.8" customHeight="1" x14ac:dyDescent="0.3">
      <c r="I11" s="134"/>
    </row>
    <row r="12" spans="2:12" ht="20.399999999999999" x14ac:dyDescent="0.3">
      <c r="D12" s="431" t="s">
        <v>71</v>
      </c>
      <c r="E12" s="431"/>
      <c r="F12" s="431"/>
      <c r="G12" s="431"/>
      <c r="H12" s="431"/>
      <c r="I12" s="431"/>
      <c r="J12" s="431"/>
    </row>
    <row r="13" spans="2:12" ht="3.6" customHeight="1" thickBot="1" x14ac:dyDescent="0.35"/>
    <row r="14" spans="2:12" ht="15" thickBot="1" x14ac:dyDescent="0.35">
      <c r="D14" s="428" t="s">
        <v>72</v>
      </c>
      <c r="E14" s="429"/>
      <c r="F14" s="430"/>
      <c r="G14" s="152" t="s">
        <v>36</v>
      </c>
      <c r="H14" s="428" t="s">
        <v>77</v>
      </c>
      <c r="I14" s="429"/>
      <c r="J14" s="430"/>
    </row>
    <row r="15" spans="2:12" ht="3.6" customHeight="1" thickBot="1" x14ac:dyDescent="0.35">
      <c r="D15" s="108"/>
      <c r="E15" s="108"/>
      <c r="F15" s="108"/>
      <c r="G15" s="154"/>
      <c r="H15" s="108"/>
      <c r="I15" s="108"/>
      <c r="J15" s="108"/>
    </row>
    <row r="16" spans="2:12" ht="15" thickBot="1" x14ac:dyDescent="0.35">
      <c r="D16" s="428" t="s">
        <v>74</v>
      </c>
      <c r="E16" s="429"/>
      <c r="F16" s="430"/>
      <c r="G16" s="152" t="s">
        <v>36</v>
      </c>
      <c r="H16" s="428" t="s">
        <v>73</v>
      </c>
      <c r="I16" s="429"/>
      <c r="J16" s="430"/>
    </row>
    <row r="17" spans="2:12" ht="3.6" customHeight="1" thickBot="1" x14ac:dyDescent="0.35">
      <c r="G17" s="153"/>
    </row>
    <row r="18" spans="2:12" ht="15" thickBot="1" x14ac:dyDescent="0.35">
      <c r="D18" s="428" t="s">
        <v>76</v>
      </c>
      <c r="E18" s="429"/>
      <c r="F18" s="430"/>
      <c r="G18" s="152" t="s">
        <v>36</v>
      </c>
      <c r="H18" s="428" t="s">
        <v>75</v>
      </c>
      <c r="I18" s="429"/>
      <c r="J18" s="430"/>
    </row>
    <row r="19" spans="2:12" ht="14.4" customHeight="1" x14ac:dyDescent="0.3">
      <c r="B19" s="432" t="s">
        <v>81</v>
      </c>
      <c r="C19" s="432"/>
      <c r="D19" s="432"/>
      <c r="E19" s="432"/>
      <c r="F19" s="432"/>
      <c r="G19" s="432"/>
      <c r="H19" s="432"/>
      <c r="I19" s="432"/>
      <c r="J19" s="432"/>
      <c r="K19" s="432"/>
      <c r="L19" s="432"/>
    </row>
    <row r="20" spans="2:12" x14ac:dyDescent="0.3">
      <c r="B20" s="432"/>
      <c r="C20" s="432"/>
      <c r="D20" s="432"/>
      <c r="E20" s="432"/>
      <c r="F20" s="432"/>
      <c r="G20" s="432"/>
      <c r="H20" s="432"/>
      <c r="I20" s="432"/>
      <c r="J20" s="432"/>
      <c r="K20" s="432"/>
      <c r="L20" s="432"/>
    </row>
    <row r="21" spans="2:12" ht="18" x14ac:dyDescent="0.35">
      <c r="B21" s="426" t="s">
        <v>37</v>
      </c>
      <c r="C21" s="426"/>
      <c r="D21" s="426"/>
      <c r="E21" s="426"/>
      <c r="F21" s="426"/>
      <c r="G21" s="426"/>
      <c r="H21" s="426"/>
      <c r="I21" s="426"/>
      <c r="J21" s="426"/>
      <c r="K21" s="426"/>
      <c r="L21" s="426"/>
    </row>
    <row r="22" spans="2:12" ht="18" customHeight="1" x14ac:dyDescent="0.3">
      <c r="B22" s="427" t="s">
        <v>82</v>
      </c>
      <c r="C22" s="427"/>
      <c r="D22" s="427"/>
      <c r="E22" s="427"/>
      <c r="F22" s="427"/>
      <c r="G22" s="427"/>
      <c r="H22" s="427"/>
      <c r="I22" s="427"/>
      <c r="J22" s="427"/>
      <c r="K22" s="427"/>
      <c r="L22" s="427"/>
    </row>
    <row r="23" spans="2:12" ht="18" customHeight="1" x14ac:dyDescent="0.3"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</row>
    <row r="24" spans="2:12" ht="14.4" customHeight="1" thickBot="1" x14ac:dyDescent="0.4">
      <c r="B24" s="89"/>
      <c r="C24" s="89"/>
      <c r="D24" s="89"/>
      <c r="E24" s="89"/>
      <c r="F24" s="89"/>
      <c r="G24" s="89"/>
      <c r="H24" s="89"/>
      <c r="I24" s="89"/>
      <c r="J24" s="89"/>
    </row>
    <row r="25" spans="2:12" ht="14.4" customHeight="1" thickBot="1" x14ac:dyDescent="0.35">
      <c r="B25" s="155" t="s">
        <v>85</v>
      </c>
      <c r="C25" s="428" t="s">
        <v>83</v>
      </c>
      <c r="D25" s="429"/>
      <c r="E25" s="429"/>
      <c r="F25" s="430"/>
      <c r="G25" s="91" t="s">
        <v>36</v>
      </c>
      <c r="H25" s="428" t="s">
        <v>84</v>
      </c>
      <c r="I25" s="429"/>
      <c r="J25" s="430"/>
    </row>
    <row r="26" spans="2:12" ht="14.4" customHeight="1" thickBot="1" x14ac:dyDescent="0.4">
      <c r="B26" s="89"/>
      <c r="C26" s="89"/>
      <c r="D26" s="89"/>
      <c r="E26" s="89"/>
      <c r="F26" s="89"/>
      <c r="G26" s="89"/>
      <c r="H26" s="89"/>
      <c r="I26" s="89"/>
      <c r="J26" s="89"/>
    </row>
    <row r="27" spans="2:12" ht="15" thickBot="1" x14ac:dyDescent="0.35">
      <c r="B27" s="90" t="s">
        <v>1</v>
      </c>
      <c r="C27" s="428" t="s">
        <v>61</v>
      </c>
      <c r="D27" s="429"/>
      <c r="E27" s="429"/>
      <c r="F27" s="430"/>
      <c r="G27" s="91" t="s">
        <v>36</v>
      </c>
      <c r="H27" s="428" t="s">
        <v>78</v>
      </c>
      <c r="I27" s="429"/>
      <c r="J27" s="430"/>
    </row>
    <row r="28" spans="2:12" ht="15" thickBot="1" x14ac:dyDescent="0.35"/>
    <row r="29" spans="2:12" ht="15" thickBot="1" x14ac:dyDescent="0.35">
      <c r="B29" s="90" t="s">
        <v>2</v>
      </c>
      <c r="C29" s="428" t="s">
        <v>63</v>
      </c>
      <c r="D29" s="429"/>
      <c r="E29" s="429"/>
      <c r="F29" s="430"/>
      <c r="G29" s="91" t="s">
        <v>36</v>
      </c>
      <c r="H29" s="428" t="s">
        <v>62</v>
      </c>
      <c r="I29" s="429"/>
      <c r="J29" s="430"/>
    </row>
    <row r="30" spans="2:12" ht="8.25" customHeight="1" x14ac:dyDescent="0.3"/>
    <row r="31" spans="2:12" ht="17.399999999999999" x14ac:dyDescent="0.3">
      <c r="C31" s="148"/>
      <c r="D31" s="437" t="s">
        <v>64</v>
      </c>
      <c r="E31" s="437"/>
      <c r="F31" s="437"/>
      <c r="G31" s="437"/>
      <c r="H31" s="437"/>
      <c r="I31" s="437"/>
      <c r="J31" s="437"/>
    </row>
    <row r="32" spans="2:12" ht="7.5" customHeight="1" thickBot="1" x14ac:dyDescent="0.35"/>
    <row r="33" spans="3:10" ht="26.25" customHeight="1" thickBot="1" x14ac:dyDescent="0.35">
      <c r="D33" s="433" t="s">
        <v>38</v>
      </c>
      <c r="E33" s="434"/>
      <c r="F33" s="435"/>
      <c r="G33" s="91" t="s">
        <v>36</v>
      </c>
      <c r="H33" s="433" t="s">
        <v>39</v>
      </c>
      <c r="I33" s="434"/>
      <c r="J33" s="435"/>
    </row>
    <row r="34" spans="3:10" ht="7.5" customHeight="1" x14ac:dyDescent="0.3"/>
    <row r="35" spans="3:10" ht="21" x14ac:dyDescent="0.4">
      <c r="C35" s="48"/>
      <c r="D35" s="436" t="s">
        <v>40</v>
      </c>
      <c r="E35" s="436"/>
      <c r="F35" s="436"/>
      <c r="G35" s="436"/>
      <c r="H35" s="436"/>
      <c r="I35" s="436"/>
      <c r="J35" s="436"/>
    </row>
    <row r="36" spans="3:10" ht="15" thickBot="1" x14ac:dyDescent="0.35"/>
    <row r="37" spans="3:10" ht="22.2" customHeight="1" thickBot="1" x14ac:dyDescent="0.35">
      <c r="C37" s="137"/>
      <c r="D37" s="433" t="s">
        <v>41</v>
      </c>
      <c r="E37" s="434"/>
      <c r="F37" s="435"/>
      <c r="G37" s="91" t="s">
        <v>36</v>
      </c>
      <c r="H37" s="433" t="s">
        <v>42</v>
      </c>
      <c r="I37" s="434"/>
      <c r="J37" s="435"/>
    </row>
  </sheetData>
  <mergeCells count="27">
    <mergeCell ref="D31:J31"/>
    <mergeCell ref="D33:F33"/>
    <mergeCell ref="H33:J33"/>
    <mergeCell ref="D35:J35"/>
    <mergeCell ref="D37:F37"/>
    <mergeCell ref="H37:J37"/>
    <mergeCell ref="C29:F29"/>
    <mergeCell ref="H29:J29"/>
    <mergeCell ref="C25:F25"/>
    <mergeCell ref="H25:J25"/>
    <mergeCell ref="D14:F14"/>
    <mergeCell ref="H14:J14"/>
    <mergeCell ref="D16:F16"/>
    <mergeCell ref="H16:J16"/>
    <mergeCell ref="D18:F18"/>
    <mergeCell ref="H18:J18"/>
    <mergeCell ref="B19:L20"/>
    <mergeCell ref="B21:L21"/>
    <mergeCell ref="B22:L23"/>
    <mergeCell ref="C27:F27"/>
    <mergeCell ref="H27:J27"/>
    <mergeCell ref="D12:J12"/>
    <mergeCell ref="B1:L1"/>
    <mergeCell ref="B2:L2"/>
    <mergeCell ref="B3:L3"/>
    <mergeCell ref="B4:L4"/>
    <mergeCell ref="B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GRUPOS PRE JUVENIL</vt:lpstr>
      <vt:lpstr>GRUPO A</vt:lpstr>
      <vt:lpstr>GRUPO B</vt:lpstr>
      <vt:lpstr>GRUPO C</vt:lpstr>
      <vt:lpstr>CALENDARIO  (2)</vt:lpstr>
      <vt:lpstr>IMPRIMIR (A-B) 1-2</vt:lpstr>
      <vt:lpstr>IMPRIMIR (C-D) 1-2.</vt:lpstr>
      <vt:lpstr>IMPRIMIR (A-B) 3-4</vt:lpstr>
      <vt:lpstr>IMPRIMIR (C-D)3-4.</vt:lpstr>
      <vt:lpstr>IMPRIMIR 6</vt:lpstr>
      <vt:lpstr>IMPRIMIR 7</vt:lpstr>
      <vt:lpstr>Hoja1</vt:lpstr>
      <vt:lpstr>fixture 3 dias 6 equipos </vt:lpstr>
      <vt:lpstr>'CALENDARIO  (2)'!Área_de_impresión</vt:lpstr>
      <vt:lpstr>'GRUPO A'!Área_de_impresión</vt:lpstr>
      <vt:lpstr>'GRUPO B'!Área_de_impresión</vt:lpstr>
      <vt:lpstr>'GRUPO C'!Área_de_impresión</vt:lpstr>
      <vt:lpstr>'GRUPOS PRE JUVENIL'!Área_de_impresión</vt:lpstr>
      <vt:lpstr>'IMPRIMIR (A-B) 3-4'!Área_de_impresión</vt:lpstr>
      <vt:lpstr>'IMPRIMIR (C-D) 1-2.'!Área_de_impresión</vt:lpstr>
      <vt:lpstr>'IMPRIMIR 6'!Área_de_impresión</vt:lpstr>
      <vt:lpstr>'IMPRIMIR 7'!Área_de_impresión</vt:lpstr>
      <vt:lpstr>'CALENDARIO 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2024-12-03T00:28:24Z</cp:lastPrinted>
  <dcterms:created xsi:type="dcterms:W3CDTF">2015-01-09T01:36:28Z</dcterms:created>
  <dcterms:modified xsi:type="dcterms:W3CDTF">2025-04-02T13:17:37Z</dcterms:modified>
</cp:coreProperties>
</file>