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jp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ad93998cefab3876/Escritorio/PARA LA APP/"/>
    </mc:Choice>
  </mc:AlternateContent>
  <xr:revisionPtr revIDLastSave="3" documentId="13_ncr:1_{ACAD4FA2-AFDD-4C6A-A200-39E199642B68}" xr6:coauthVersionLast="47" xr6:coauthVersionMax="47" xr10:uidLastSave="{FC0EE76B-07D0-431A-9559-0F9FE0DF7F2E}"/>
  <bookViews>
    <workbookView xWindow="-108" yWindow="-108" windowWidth="23256" windowHeight="13896" tabRatio="825" xr2:uid="{00000000-000D-0000-FFFF-FFFF00000000}"/>
  </bookViews>
  <sheets>
    <sheet name="GRUPOS INFANTIL" sheetId="3" r:id="rId1"/>
    <sheet name="GRUPO A" sheetId="2" r:id="rId2"/>
    <sheet name="GRUPO B" sheetId="6" r:id="rId3"/>
    <sheet name="CUARTOS DE FINAL." sheetId="27" state="hidden" r:id="rId4"/>
    <sheet name="IMPRIMIR" sheetId="14" state="hidden" r:id="rId5"/>
    <sheet name="IMPRIMIR 2" sheetId="15" state="hidden" r:id="rId6"/>
    <sheet name="IMPRIMIR 3" sheetId="17" state="hidden" r:id="rId7"/>
    <sheet name="IMPRIMIR 3 (2)" sheetId="22" state="hidden" r:id="rId8"/>
    <sheet name="CUARTOS DE FINAL" sheetId="23" state="hidden" r:id="rId9"/>
    <sheet name="IMPRIMIR 4" sheetId="18" state="hidden" r:id="rId10"/>
    <sheet name="IMPRIMIR 5" sheetId="19" state="hidden" r:id="rId11"/>
    <sheet name="Hoja1" sheetId="24" state="hidden" r:id="rId12"/>
    <sheet name="Hoja2 (2)" sheetId="28" state="hidden" r:id="rId13"/>
    <sheet name="Hoja2 (3)" sheetId="29" state="hidden" r:id="rId14"/>
    <sheet name="Hoja2 (4)" sheetId="30" state="hidden" r:id="rId15"/>
    <sheet name="IMPRIMIR HOJA 1 (3)" sheetId="33" r:id="rId16"/>
    <sheet name="Hoja1 (2)" sheetId="31" r:id="rId17"/>
  </sheets>
  <externalReferences>
    <externalReference r:id="rId18"/>
  </externalReferences>
  <definedNames>
    <definedName name="_xlnm.Print_Area" localSheetId="8">'CUARTOS DE FINAL'!$A$1:$Q$23</definedName>
    <definedName name="_xlnm.Print_Area" localSheetId="3">'CUARTOS DE FINAL.'!$A$1:$Q$23</definedName>
    <definedName name="_xlnm.Print_Area" localSheetId="1">'GRUPO A'!$A$1:$AL$37</definedName>
    <definedName name="_xlnm.Print_Area" localSheetId="2">'GRUPO B'!$A$1:$AL$37</definedName>
    <definedName name="_xlnm.Print_Area" localSheetId="0">'GRUPOS INFANTIL'!$A$1:$M$15</definedName>
    <definedName name="_xlnm.Print_Area" localSheetId="12">'Hoja2 (2)'!$A$1:$T$45</definedName>
    <definedName name="_xlnm.Print_Area" localSheetId="13">'Hoja2 (3)'!$A$1:$T$45</definedName>
    <definedName name="_xlnm.Print_Area" localSheetId="14">'Hoja2 (4)'!$A$1:$W$74</definedName>
    <definedName name="_xlnm.Print_Area" localSheetId="4">IMPRIMIR!$A$1:$O$49</definedName>
    <definedName name="_xlnm.Print_Area" localSheetId="5">'IMPRIMIR 2'!$A$1:$O$49</definedName>
    <definedName name="_xlnm.Print_Area" localSheetId="6">'IMPRIMIR 3'!$A$1:$M$81</definedName>
    <definedName name="_xlnm.Print_Area" localSheetId="7">'IMPRIMIR 3 (2)'!$A$1:$M$81</definedName>
    <definedName name="_xlnm.Print_Area" localSheetId="9">'IMPRIMIR 4'!$A$1:$R$26</definedName>
    <definedName name="_xlnm.Print_Area" localSheetId="10">'IMPRIMIR 5'!$A$1:$R$31</definedName>
    <definedName name="_xlnm.Print_Area" localSheetId="15">'IMPRIMIR HOJA 1 (3)'!$A$1:$U$27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Q60" i="6" l="1"/>
  <c r="F35" i="33"/>
  <c r="E35" i="33"/>
  <c r="I34" i="33"/>
  <c r="F34" i="33"/>
  <c r="E34" i="33"/>
  <c r="F30" i="33"/>
  <c r="E30" i="33"/>
  <c r="F29" i="33"/>
  <c r="E29" i="33"/>
  <c r="F28" i="33"/>
  <c r="E28" i="33"/>
  <c r="I27" i="33"/>
  <c r="F27" i="33"/>
  <c r="E27" i="33"/>
  <c r="H23" i="33"/>
  <c r="G23" i="33"/>
  <c r="F23" i="33"/>
  <c r="E23" i="33"/>
  <c r="D23" i="33"/>
  <c r="H22" i="33"/>
  <c r="G22" i="33"/>
  <c r="F22" i="33"/>
  <c r="E22" i="33"/>
  <c r="D22" i="33"/>
  <c r="H21" i="33"/>
  <c r="G21" i="33"/>
  <c r="F21" i="33"/>
  <c r="E21" i="33"/>
  <c r="D21" i="33"/>
  <c r="H20" i="33"/>
  <c r="G20" i="33"/>
  <c r="F20" i="33"/>
  <c r="E20" i="33"/>
  <c r="D20" i="33"/>
  <c r="H19" i="33"/>
  <c r="G19" i="33"/>
  <c r="F19" i="33"/>
  <c r="E19" i="33"/>
  <c r="D19" i="33"/>
  <c r="H18" i="33"/>
  <c r="G18" i="33"/>
  <c r="F18" i="33"/>
  <c r="E18" i="33"/>
  <c r="D18" i="33"/>
  <c r="T17" i="33"/>
  <c r="S17" i="33"/>
  <c r="R17" i="33"/>
  <c r="Q17" i="33"/>
  <c r="P17" i="33"/>
  <c r="O17" i="33"/>
  <c r="N17" i="33"/>
  <c r="M17" i="33"/>
  <c r="L17" i="33"/>
  <c r="K17" i="33"/>
  <c r="I17" i="33"/>
  <c r="T16" i="33"/>
  <c r="S16" i="33"/>
  <c r="R16" i="33"/>
  <c r="Q16" i="33"/>
  <c r="P16" i="33"/>
  <c r="O16" i="33"/>
  <c r="N16" i="33"/>
  <c r="M16" i="33"/>
  <c r="L16" i="33"/>
  <c r="K16" i="33"/>
  <c r="B16" i="33"/>
  <c r="T15" i="33"/>
  <c r="S15" i="33"/>
  <c r="R15" i="33"/>
  <c r="Q15" i="33"/>
  <c r="P15" i="33"/>
  <c r="O15" i="33"/>
  <c r="N15" i="33"/>
  <c r="M15" i="33"/>
  <c r="L15" i="33"/>
  <c r="K15" i="33"/>
  <c r="T14" i="33"/>
  <c r="S14" i="33"/>
  <c r="R14" i="33"/>
  <c r="Q14" i="33"/>
  <c r="P14" i="33"/>
  <c r="O14" i="33"/>
  <c r="N14" i="33"/>
  <c r="M14" i="33"/>
  <c r="L14" i="33"/>
  <c r="K14" i="33"/>
  <c r="H14" i="33"/>
  <c r="G14" i="33"/>
  <c r="F14" i="33"/>
  <c r="E14" i="33"/>
  <c r="D14" i="33"/>
  <c r="T13" i="33"/>
  <c r="S13" i="33"/>
  <c r="R13" i="33"/>
  <c r="Q13" i="33"/>
  <c r="P13" i="33"/>
  <c r="O13" i="33"/>
  <c r="N13" i="33"/>
  <c r="M13" i="33"/>
  <c r="L13" i="33"/>
  <c r="K13" i="33"/>
  <c r="H13" i="33"/>
  <c r="G13" i="33"/>
  <c r="F13" i="33"/>
  <c r="E13" i="33"/>
  <c r="D13" i="33"/>
  <c r="H12" i="33"/>
  <c r="G12" i="33"/>
  <c r="F12" i="33"/>
  <c r="E12" i="33"/>
  <c r="D12" i="33"/>
  <c r="T11" i="33"/>
  <c r="S11" i="33"/>
  <c r="R11" i="33"/>
  <c r="Q11" i="33"/>
  <c r="P11" i="33"/>
  <c r="O11" i="33"/>
  <c r="N11" i="33"/>
  <c r="M11" i="33"/>
  <c r="L11" i="33"/>
  <c r="K11" i="33"/>
  <c r="H11" i="33"/>
  <c r="G11" i="33"/>
  <c r="F11" i="33"/>
  <c r="E11" i="33"/>
  <c r="D11" i="33"/>
  <c r="T10" i="33"/>
  <c r="S10" i="33"/>
  <c r="R10" i="33"/>
  <c r="Q10" i="33"/>
  <c r="P10" i="33"/>
  <c r="O10" i="33"/>
  <c r="N10" i="33"/>
  <c r="M10" i="33"/>
  <c r="L10" i="33"/>
  <c r="K10" i="33"/>
  <c r="H10" i="33"/>
  <c r="G10" i="33"/>
  <c r="F10" i="33"/>
  <c r="E10" i="33"/>
  <c r="D10" i="33"/>
  <c r="T9" i="33"/>
  <c r="S9" i="33"/>
  <c r="R9" i="33"/>
  <c r="Q9" i="33"/>
  <c r="P9" i="33"/>
  <c r="O9" i="33"/>
  <c r="N9" i="33"/>
  <c r="M9" i="33"/>
  <c r="L9" i="33"/>
  <c r="K9" i="33"/>
  <c r="H9" i="33"/>
  <c r="G9" i="33"/>
  <c r="F9" i="33"/>
  <c r="E9" i="33"/>
  <c r="D9" i="33"/>
  <c r="T8" i="33"/>
  <c r="S8" i="33"/>
  <c r="R8" i="33"/>
  <c r="Q8" i="33"/>
  <c r="P8" i="33"/>
  <c r="O8" i="33"/>
  <c r="N8" i="33"/>
  <c r="M8" i="33"/>
  <c r="L8" i="33"/>
  <c r="K8" i="33"/>
  <c r="T7" i="33"/>
  <c r="S7" i="33"/>
  <c r="R7" i="33"/>
  <c r="Q7" i="33"/>
  <c r="P7" i="33"/>
  <c r="O7" i="33"/>
  <c r="N7" i="33"/>
  <c r="M7" i="33"/>
  <c r="L7" i="33"/>
  <c r="K7" i="33"/>
  <c r="A5" i="33"/>
  <c r="A4" i="33"/>
  <c r="A3" i="33"/>
  <c r="I35" i="33" s="1"/>
  <c r="A2" i="33"/>
  <c r="A1" i="33"/>
  <c r="AG16" i="6"/>
  <c r="AG14" i="6"/>
  <c r="AG12" i="6"/>
  <c r="AG10" i="6"/>
  <c r="AF16" i="6"/>
  <c r="AF14" i="6"/>
  <c r="AF12" i="6"/>
  <c r="AF10" i="6"/>
  <c r="AG16" i="2"/>
  <c r="AG14" i="2"/>
  <c r="AG12" i="2"/>
  <c r="AG10" i="2"/>
  <c r="AF16" i="2"/>
  <c r="AF14" i="2"/>
  <c r="AF12" i="2"/>
  <c r="AF10" i="2"/>
  <c r="I9" i="33" l="1"/>
  <c r="I10" i="33"/>
  <c r="I11" i="33"/>
  <c r="I12" i="33"/>
  <c r="I19" i="33"/>
  <c r="I21" i="33"/>
  <c r="I23" i="33"/>
  <c r="I30" i="33"/>
  <c r="I29" i="33"/>
  <c r="I13" i="33"/>
  <c r="I14" i="33"/>
  <c r="I18" i="33"/>
  <c r="I20" i="33"/>
  <c r="I22" i="33"/>
  <c r="I28" i="33"/>
  <c r="J23" i="6" l="1"/>
  <c r="Q61" i="6" s="1"/>
  <c r="C1" i="31" l="1"/>
  <c r="F11" i="6" l="1"/>
  <c r="AA16" i="2" l="1"/>
  <c r="AA14" i="2"/>
  <c r="AA12" i="2"/>
  <c r="AA10" i="2"/>
  <c r="F8" i="2"/>
  <c r="Q58" i="2" s="1"/>
  <c r="AJ6" i="2"/>
  <c r="AJ8" i="2" s="1"/>
  <c r="AI16" i="6"/>
  <c r="AI14" i="6"/>
  <c r="AI12" i="6"/>
  <c r="AI10" i="6"/>
  <c r="AI16" i="2"/>
  <c r="AI14" i="2"/>
  <c r="AI12" i="2"/>
  <c r="AI10" i="2"/>
  <c r="J14" i="6"/>
  <c r="R60" i="6" s="1"/>
  <c r="E20" i="6"/>
  <c r="F20" i="6"/>
  <c r="J20" i="6"/>
  <c r="K20" i="6"/>
  <c r="AA10" i="6"/>
  <c r="E23" i="6"/>
  <c r="F23" i="6"/>
  <c r="K23" i="6"/>
  <c r="AA12" i="6"/>
  <c r="E26" i="6"/>
  <c r="F26" i="6"/>
  <c r="J26" i="6"/>
  <c r="K26" i="6"/>
  <c r="AA14" i="6"/>
  <c r="AA16" i="6"/>
  <c r="E29" i="6"/>
  <c r="F29" i="6"/>
  <c r="J29" i="6"/>
  <c r="S61" i="6" s="1"/>
  <c r="K29" i="6"/>
  <c r="J8" i="2"/>
  <c r="F14" i="2"/>
  <c r="Q60" i="2" s="1"/>
  <c r="F11" i="2"/>
  <c r="Q59" i="2" s="1"/>
  <c r="J17" i="2"/>
  <c r="F17" i="2"/>
  <c r="Q61" i="2" s="1"/>
  <c r="J14" i="2"/>
  <c r="J11" i="2"/>
  <c r="AH10" i="2" l="1"/>
  <c r="J17" i="6"/>
  <c r="R61" i="6" s="1"/>
  <c r="J11" i="6"/>
  <c r="R59" i="6" s="1"/>
  <c r="F8" i="6"/>
  <c r="AH10" i="6"/>
  <c r="F17" i="6"/>
  <c r="AH16" i="6"/>
  <c r="AJ6" i="6"/>
  <c r="F14" i="6"/>
  <c r="AH14" i="6"/>
  <c r="AH12" i="6"/>
  <c r="J8" i="6"/>
  <c r="R58" i="6" s="1"/>
  <c r="AH16" i="2"/>
  <c r="AH14" i="2"/>
  <c r="AH12" i="2"/>
  <c r="B21" i="27"/>
  <c r="B18" i="27"/>
  <c r="B55" i="29" l="1"/>
  <c r="B51" i="29"/>
  <c r="H42" i="29"/>
  <c r="F42" i="29"/>
  <c r="E42" i="29"/>
  <c r="C42" i="29"/>
  <c r="B42" i="29"/>
  <c r="H41" i="29"/>
  <c r="F41" i="29"/>
  <c r="E41" i="29"/>
  <c r="C41" i="29"/>
  <c r="B41" i="29"/>
  <c r="B39" i="29"/>
  <c r="B69" i="30"/>
  <c r="B64" i="30"/>
  <c r="B59" i="30"/>
  <c r="F57" i="30"/>
  <c r="E57" i="30"/>
  <c r="F53" i="30"/>
  <c r="E53" i="30"/>
  <c r="F49" i="30"/>
  <c r="E49" i="30"/>
  <c r="F48" i="30"/>
  <c r="E48" i="30"/>
  <c r="A57" i="30"/>
  <c r="A53" i="30"/>
  <c r="B53" i="30"/>
  <c r="B57" i="30"/>
  <c r="C57" i="30"/>
  <c r="B55" i="30"/>
  <c r="C53" i="30"/>
  <c r="B51" i="30"/>
  <c r="H49" i="30"/>
  <c r="C49" i="30"/>
  <c r="B49" i="30"/>
  <c r="H48" i="30"/>
  <c r="C48" i="30"/>
  <c r="B48" i="30"/>
  <c r="A48" i="30"/>
  <c r="B46" i="30"/>
  <c r="H44" i="30"/>
  <c r="F44" i="30"/>
  <c r="E44" i="30"/>
  <c r="C44" i="30"/>
  <c r="B44" i="30"/>
  <c r="H43" i="30"/>
  <c r="F43" i="30"/>
  <c r="E43" i="30"/>
  <c r="C43" i="30"/>
  <c r="B43" i="30"/>
  <c r="H42" i="30"/>
  <c r="F42" i="30"/>
  <c r="E42" i="30"/>
  <c r="C42" i="30"/>
  <c r="B42" i="30"/>
  <c r="H41" i="30"/>
  <c r="F41" i="30"/>
  <c r="E41" i="30"/>
  <c r="C41" i="30"/>
  <c r="B41" i="30"/>
  <c r="A41" i="30"/>
  <c r="B39" i="30"/>
  <c r="F37" i="30"/>
  <c r="E37" i="30"/>
  <c r="C37" i="30"/>
  <c r="B37" i="30"/>
  <c r="F36" i="30"/>
  <c r="E36" i="30"/>
  <c r="C36" i="30"/>
  <c r="B36" i="30"/>
  <c r="F35" i="30"/>
  <c r="E35" i="30"/>
  <c r="C35" i="30"/>
  <c r="B35" i="30"/>
  <c r="F34" i="30"/>
  <c r="E34" i="30"/>
  <c r="C34" i="30"/>
  <c r="B34" i="30"/>
  <c r="F33" i="30"/>
  <c r="E33" i="30"/>
  <c r="C33" i="30"/>
  <c r="B33" i="30"/>
  <c r="F32" i="30"/>
  <c r="E32" i="30"/>
  <c r="C32" i="30"/>
  <c r="B32" i="30"/>
  <c r="F31" i="30"/>
  <c r="E31" i="30"/>
  <c r="C31" i="30"/>
  <c r="B31" i="30"/>
  <c r="F30" i="30"/>
  <c r="E30" i="30"/>
  <c r="C30" i="30"/>
  <c r="B30" i="30"/>
  <c r="A30" i="30"/>
  <c r="B28" i="30"/>
  <c r="F26" i="30"/>
  <c r="E26" i="30"/>
  <c r="C26" i="30"/>
  <c r="B26" i="30"/>
  <c r="S25" i="30"/>
  <c r="R25" i="30"/>
  <c r="Q25" i="30"/>
  <c r="P25" i="30"/>
  <c r="O25" i="30"/>
  <c r="N25" i="30"/>
  <c r="M25" i="30"/>
  <c r="L25" i="30"/>
  <c r="K25" i="30"/>
  <c r="F25" i="30"/>
  <c r="E25" i="30"/>
  <c r="C25" i="30"/>
  <c r="B25" i="30"/>
  <c r="F24" i="30"/>
  <c r="E24" i="30"/>
  <c r="C24" i="30"/>
  <c r="B24" i="30"/>
  <c r="F23" i="30"/>
  <c r="E23" i="30"/>
  <c r="C23" i="30"/>
  <c r="B23" i="30"/>
  <c r="F22" i="30"/>
  <c r="E22" i="30"/>
  <c r="C22" i="30"/>
  <c r="B22" i="30"/>
  <c r="F21" i="30"/>
  <c r="E21" i="30"/>
  <c r="C21" i="30"/>
  <c r="B21" i="30"/>
  <c r="F20" i="30"/>
  <c r="E20" i="30"/>
  <c r="C20" i="30"/>
  <c r="B20" i="30"/>
  <c r="S19" i="30"/>
  <c r="R19" i="30"/>
  <c r="Q19" i="30"/>
  <c r="P19" i="30"/>
  <c r="O19" i="30"/>
  <c r="N19" i="30"/>
  <c r="M19" i="30"/>
  <c r="L19" i="30"/>
  <c r="K19" i="30"/>
  <c r="F19" i="30"/>
  <c r="E19" i="30"/>
  <c r="C19" i="30"/>
  <c r="B19" i="30"/>
  <c r="A19" i="30"/>
  <c r="B17" i="30"/>
  <c r="F15" i="30"/>
  <c r="E15" i="30"/>
  <c r="C15" i="30"/>
  <c r="B15" i="30"/>
  <c r="F14" i="30"/>
  <c r="E14" i="30"/>
  <c r="C14" i="30"/>
  <c r="B14" i="30"/>
  <c r="F13" i="30"/>
  <c r="E13" i="30"/>
  <c r="C13" i="30"/>
  <c r="B13" i="30"/>
  <c r="S12" i="30"/>
  <c r="R12" i="30"/>
  <c r="Q12" i="30"/>
  <c r="P12" i="30"/>
  <c r="O12" i="30"/>
  <c r="N12" i="30"/>
  <c r="M12" i="30"/>
  <c r="L12" i="30"/>
  <c r="K12" i="30"/>
  <c r="F12" i="30"/>
  <c r="E12" i="30"/>
  <c r="C12" i="30"/>
  <c r="B12" i="30"/>
  <c r="F11" i="30"/>
  <c r="E11" i="30"/>
  <c r="C11" i="30"/>
  <c r="B11" i="30"/>
  <c r="F10" i="30"/>
  <c r="E10" i="30"/>
  <c r="C10" i="30"/>
  <c r="B10" i="30"/>
  <c r="F9" i="30"/>
  <c r="E9" i="30"/>
  <c r="C9" i="30"/>
  <c r="B9" i="30"/>
  <c r="F8" i="30"/>
  <c r="E8" i="30"/>
  <c r="C8" i="30"/>
  <c r="B8" i="30"/>
  <c r="A8" i="30"/>
  <c r="S6" i="30"/>
  <c r="R6" i="30"/>
  <c r="Q6" i="30"/>
  <c r="P6" i="30"/>
  <c r="O6" i="30"/>
  <c r="N6" i="30"/>
  <c r="M6" i="30"/>
  <c r="L6" i="30"/>
  <c r="K6" i="30"/>
  <c r="B6" i="30"/>
  <c r="A4" i="30"/>
  <c r="A3" i="30"/>
  <c r="A2" i="30"/>
  <c r="A1" i="30"/>
  <c r="B57" i="29"/>
  <c r="B53" i="29"/>
  <c r="F57" i="29"/>
  <c r="E57" i="29"/>
  <c r="C57" i="29"/>
  <c r="F53" i="29"/>
  <c r="E53" i="29"/>
  <c r="C53" i="29"/>
  <c r="A53" i="29"/>
  <c r="H49" i="29"/>
  <c r="H48" i="29"/>
  <c r="E48" i="29"/>
  <c r="F48" i="29"/>
  <c r="C49" i="29"/>
  <c r="C48" i="29"/>
  <c r="B49" i="29"/>
  <c r="B48" i="29"/>
  <c r="A48" i="29"/>
  <c r="B46" i="29"/>
  <c r="F49" i="29"/>
  <c r="E49" i="29"/>
  <c r="H44" i="29"/>
  <c r="F44" i="29"/>
  <c r="E44" i="29"/>
  <c r="C44" i="29"/>
  <c r="B44" i="29"/>
  <c r="H43" i="29"/>
  <c r="F43" i="29"/>
  <c r="E43" i="29"/>
  <c r="C43" i="29"/>
  <c r="B43" i="29"/>
  <c r="A41" i="29"/>
  <c r="F37" i="29"/>
  <c r="E37" i="29"/>
  <c r="C37" i="29"/>
  <c r="B37" i="29"/>
  <c r="F36" i="29"/>
  <c r="E36" i="29"/>
  <c r="C36" i="29"/>
  <c r="B36" i="29"/>
  <c r="F35" i="29"/>
  <c r="E35" i="29"/>
  <c r="C35" i="29"/>
  <c r="B35" i="29"/>
  <c r="F34" i="29"/>
  <c r="E34" i="29"/>
  <c r="C34" i="29"/>
  <c r="B34" i="29"/>
  <c r="F33" i="29"/>
  <c r="E33" i="29"/>
  <c r="C33" i="29"/>
  <c r="B33" i="29"/>
  <c r="F32" i="29"/>
  <c r="E32" i="29"/>
  <c r="C32" i="29"/>
  <c r="B32" i="29"/>
  <c r="F31" i="29"/>
  <c r="E31" i="29"/>
  <c r="C31" i="29"/>
  <c r="B31" i="29"/>
  <c r="F30" i="29"/>
  <c r="E30" i="29"/>
  <c r="C30" i="29"/>
  <c r="B30" i="29"/>
  <c r="A30" i="29"/>
  <c r="B28" i="29"/>
  <c r="F26" i="29"/>
  <c r="E26" i="29"/>
  <c r="C26" i="29"/>
  <c r="B26" i="29"/>
  <c r="S25" i="29"/>
  <c r="R25" i="29"/>
  <c r="Q25" i="29"/>
  <c r="P25" i="29"/>
  <c r="O25" i="29"/>
  <c r="N25" i="29"/>
  <c r="M25" i="29"/>
  <c r="L25" i="29"/>
  <c r="K25" i="29"/>
  <c r="F25" i="29"/>
  <c r="E25" i="29"/>
  <c r="C25" i="29"/>
  <c r="B25" i="29"/>
  <c r="F24" i="29"/>
  <c r="E24" i="29"/>
  <c r="C24" i="29"/>
  <c r="B24" i="29"/>
  <c r="F23" i="29"/>
  <c r="E23" i="29"/>
  <c r="C23" i="29"/>
  <c r="B23" i="29"/>
  <c r="F22" i="29"/>
  <c r="E22" i="29"/>
  <c r="C22" i="29"/>
  <c r="B22" i="29"/>
  <c r="F21" i="29"/>
  <c r="E21" i="29"/>
  <c r="C21" i="29"/>
  <c r="B21" i="29"/>
  <c r="F20" i="29"/>
  <c r="E20" i="29"/>
  <c r="C20" i="29"/>
  <c r="B20" i="29"/>
  <c r="S19" i="29"/>
  <c r="R19" i="29"/>
  <c r="Q19" i="29"/>
  <c r="P19" i="29"/>
  <c r="O19" i="29"/>
  <c r="N19" i="29"/>
  <c r="M19" i="29"/>
  <c r="L19" i="29"/>
  <c r="K19" i="29"/>
  <c r="F19" i="29"/>
  <c r="E19" i="29"/>
  <c r="C19" i="29"/>
  <c r="B19" i="29"/>
  <c r="A19" i="29"/>
  <c r="B17" i="29"/>
  <c r="F15" i="29"/>
  <c r="E15" i="29"/>
  <c r="C15" i="29"/>
  <c r="B15" i="29"/>
  <c r="F14" i="29"/>
  <c r="E14" i="29"/>
  <c r="C14" i="29"/>
  <c r="B14" i="29"/>
  <c r="F13" i="29"/>
  <c r="E13" i="29"/>
  <c r="C13" i="29"/>
  <c r="B13" i="29"/>
  <c r="S12" i="29"/>
  <c r="R12" i="29"/>
  <c r="Q12" i="29"/>
  <c r="P12" i="29"/>
  <c r="O12" i="29"/>
  <c r="N12" i="29"/>
  <c r="M12" i="29"/>
  <c r="L12" i="29"/>
  <c r="K12" i="29"/>
  <c r="F12" i="29"/>
  <c r="E12" i="29"/>
  <c r="C12" i="29"/>
  <c r="B12" i="29"/>
  <c r="F11" i="29"/>
  <c r="E11" i="29"/>
  <c r="C11" i="29"/>
  <c r="B11" i="29"/>
  <c r="F10" i="29"/>
  <c r="E10" i="29"/>
  <c r="C10" i="29"/>
  <c r="B10" i="29"/>
  <c r="F9" i="29"/>
  <c r="E9" i="29"/>
  <c r="C9" i="29"/>
  <c r="B9" i="29"/>
  <c r="F8" i="29"/>
  <c r="E8" i="29"/>
  <c r="C8" i="29"/>
  <c r="B8" i="29"/>
  <c r="A8" i="29"/>
  <c r="S6" i="29"/>
  <c r="R6" i="29"/>
  <c r="Q6" i="29"/>
  <c r="P6" i="29"/>
  <c r="O6" i="29"/>
  <c r="N6" i="29"/>
  <c r="M6" i="29"/>
  <c r="L6" i="29"/>
  <c r="K6" i="29"/>
  <c r="B6" i="29"/>
  <c r="A4" i="29"/>
  <c r="A3" i="29"/>
  <c r="A2" i="29"/>
  <c r="A1" i="29"/>
  <c r="A41" i="28"/>
  <c r="H44" i="28"/>
  <c r="F44" i="28"/>
  <c r="E44" i="28"/>
  <c r="C44" i="28"/>
  <c r="B44" i="28"/>
  <c r="H43" i="28"/>
  <c r="F43" i="28"/>
  <c r="E43" i="28"/>
  <c r="C43" i="28"/>
  <c r="B43" i="28"/>
  <c r="H42" i="28"/>
  <c r="F42" i="28"/>
  <c r="E42" i="28"/>
  <c r="C42" i="28"/>
  <c r="B42" i="28"/>
  <c r="H41" i="28"/>
  <c r="F41" i="28"/>
  <c r="E41" i="28"/>
  <c r="C41" i="28"/>
  <c r="B41" i="28"/>
  <c r="B39" i="28"/>
  <c r="F37" i="28"/>
  <c r="E37" i="28"/>
  <c r="C37" i="28"/>
  <c r="B37" i="28"/>
  <c r="F36" i="28"/>
  <c r="E36" i="28"/>
  <c r="C36" i="28"/>
  <c r="B36" i="28"/>
  <c r="F35" i="28"/>
  <c r="E35" i="28"/>
  <c r="C35" i="28"/>
  <c r="B35" i="28"/>
  <c r="F34" i="28"/>
  <c r="E34" i="28"/>
  <c r="C34" i="28"/>
  <c r="B34" i="28"/>
  <c r="F33" i="28"/>
  <c r="E33" i="28"/>
  <c r="C33" i="28"/>
  <c r="B33" i="28"/>
  <c r="F32" i="28"/>
  <c r="E32" i="28"/>
  <c r="C32" i="28"/>
  <c r="B32" i="28"/>
  <c r="F31" i="28"/>
  <c r="E31" i="28"/>
  <c r="C31" i="28"/>
  <c r="B31" i="28"/>
  <c r="F30" i="28"/>
  <c r="E30" i="28"/>
  <c r="C30" i="28"/>
  <c r="B30" i="28"/>
  <c r="A30" i="28"/>
  <c r="B28" i="28"/>
  <c r="F26" i="28"/>
  <c r="E26" i="28"/>
  <c r="C26" i="28"/>
  <c r="B26" i="28"/>
  <c r="S25" i="28"/>
  <c r="R25" i="28"/>
  <c r="Q25" i="28"/>
  <c r="P25" i="28"/>
  <c r="O25" i="28"/>
  <c r="N25" i="28"/>
  <c r="M25" i="28"/>
  <c r="L25" i="28"/>
  <c r="K25" i="28"/>
  <c r="F25" i="28"/>
  <c r="E25" i="28"/>
  <c r="C25" i="28"/>
  <c r="B25" i="28"/>
  <c r="F24" i="28"/>
  <c r="E24" i="28"/>
  <c r="C24" i="28"/>
  <c r="B24" i="28"/>
  <c r="F23" i="28"/>
  <c r="E23" i="28"/>
  <c r="C23" i="28"/>
  <c r="B23" i="28"/>
  <c r="F22" i="28"/>
  <c r="E22" i="28"/>
  <c r="C22" i="28"/>
  <c r="B22" i="28"/>
  <c r="F21" i="28"/>
  <c r="E21" i="28"/>
  <c r="C21" i="28"/>
  <c r="B21" i="28"/>
  <c r="F20" i="28"/>
  <c r="E20" i="28"/>
  <c r="C20" i="28"/>
  <c r="B20" i="28"/>
  <c r="S19" i="28"/>
  <c r="R19" i="28"/>
  <c r="Q19" i="28"/>
  <c r="P19" i="28"/>
  <c r="O19" i="28"/>
  <c r="N19" i="28"/>
  <c r="M19" i="28"/>
  <c r="L19" i="28"/>
  <c r="K19" i="28"/>
  <c r="F19" i="28"/>
  <c r="E19" i="28"/>
  <c r="C19" i="28"/>
  <c r="B19" i="28"/>
  <c r="A19" i="28"/>
  <c r="B17" i="28"/>
  <c r="F15" i="28"/>
  <c r="E15" i="28"/>
  <c r="C15" i="28"/>
  <c r="B15" i="28"/>
  <c r="F14" i="28"/>
  <c r="E14" i="28"/>
  <c r="C14" i="28"/>
  <c r="B14" i="28"/>
  <c r="F13" i="28"/>
  <c r="E13" i="28"/>
  <c r="C13" i="28"/>
  <c r="B13" i="28"/>
  <c r="S12" i="28"/>
  <c r="R12" i="28"/>
  <c r="Q12" i="28"/>
  <c r="P12" i="28"/>
  <c r="O12" i="28"/>
  <c r="N12" i="28"/>
  <c r="M12" i="28"/>
  <c r="L12" i="28"/>
  <c r="K12" i="28"/>
  <c r="F12" i="28"/>
  <c r="E12" i="28"/>
  <c r="C12" i="28"/>
  <c r="B12" i="28"/>
  <c r="F11" i="28"/>
  <c r="E11" i="28"/>
  <c r="C11" i="28"/>
  <c r="B11" i="28"/>
  <c r="F10" i="28"/>
  <c r="E10" i="28"/>
  <c r="C10" i="28"/>
  <c r="B10" i="28"/>
  <c r="F9" i="28"/>
  <c r="E9" i="28"/>
  <c r="C9" i="28"/>
  <c r="B9" i="28"/>
  <c r="F8" i="28"/>
  <c r="E8" i="28"/>
  <c r="C8" i="28"/>
  <c r="B8" i="28"/>
  <c r="A8" i="28"/>
  <c r="S6" i="28"/>
  <c r="R6" i="28"/>
  <c r="Q6" i="28"/>
  <c r="P6" i="28"/>
  <c r="O6" i="28"/>
  <c r="N6" i="28"/>
  <c r="M6" i="28"/>
  <c r="L6" i="28"/>
  <c r="K6" i="28"/>
  <c r="B6" i="28"/>
  <c r="A4" i="28"/>
  <c r="A3" i="28"/>
  <c r="A2" i="28"/>
  <c r="A1" i="28"/>
  <c r="N15" i="23"/>
  <c r="N12" i="23"/>
  <c r="N9" i="23"/>
  <c r="N6" i="23"/>
  <c r="C15" i="23"/>
  <c r="D15" i="23"/>
  <c r="B15" i="23"/>
  <c r="C12" i="23"/>
  <c r="D12" i="23"/>
  <c r="B12" i="23"/>
  <c r="C9" i="23"/>
  <c r="D9" i="23"/>
  <c r="B9" i="23"/>
  <c r="C6" i="23"/>
  <c r="D6" i="23"/>
  <c r="B6" i="23"/>
  <c r="K15" i="27"/>
  <c r="F15" i="27"/>
  <c r="K12" i="27"/>
  <c r="F12" i="27"/>
  <c r="K9" i="27"/>
  <c r="F9" i="27"/>
  <c r="K6" i="27"/>
  <c r="F6" i="27"/>
  <c r="A1" i="6" l="1"/>
  <c r="A1" i="2"/>
  <c r="K15" i="23" l="1"/>
  <c r="F15" i="23"/>
  <c r="P15" i="23" s="1"/>
  <c r="K12" i="23"/>
  <c r="F12" i="23"/>
  <c r="P12" i="23" s="1"/>
  <c r="K9" i="23"/>
  <c r="F9" i="23"/>
  <c r="P9" i="23" s="1"/>
  <c r="K6" i="23"/>
  <c r="F6" i="23"/>
  <c r="P6" i="23" s="1"/>
  <c r="K74" i="22" l="1"/>
  <c r="B74" i="22"/>
  <c r="A74" i="22"/>
  <c r="K72" i="22"/>
  <c r="B72" i="22"/>
  <c r="A72" i="22"/>
  <c r="L59" i="22"/>
  <c r="K59" i="22"/>
  <c r="J59" i="22"/>
  <c r="I59" i="22"/>
  <c r="H59" i="22"/>
  <c r="G59" i="22"/>
  <c r="F59" i="22"/>
  <c r="E59" i="22"/>
  <c r="D59" i="22"/>
  <c r="B59" i="22"/>
  <c r="K56" i="22"/>
  <c r="B56" i="22"/>
  <c r="A56" i="22"/>
  <c r="K54" i="22"/>
  <c r="B54" i="22"/>
  <c r="A54" i="22"/>
  <c r="L41" i="22"/>
  <c r="K41" i="22"/>
  <c r="J41" i="22"/>
  <c r="I41" i="22"/>
  <c r="H41" i="22"/>
  <c r="G41" i="22"/>
  <c r="F41" i="22"/>
  <c r="E41" i="22"/>
  <c r="D41" i="22"/>
  <c r="B41" i="22"/>
  <c r="K38" i="22"/>
  <c r="B38" i="22"/>
  <c r="A38" i="22"/>
  <c r="K36" i="22"/>
  <c r="B36" i="22"/>
  <c r="A36" i="22"/>
  <c r="L23" i="22"/>
  <c r="K23" i="22"/>
  <c r="J23" i="22"/>
  <c r="I23" i="22"/>
  <c r="H23" i="22"/>
  <c r="G23" i="22"/>
  <c r="F23" i="22"/>
  <c r="E23" i="22"/>
  <c r="D23" i="22"/>
  <c r="B23" i="22"/>
  <c r="K21" i="22"/>
  <c r="B21" i="22"/>
  <c r="A21" i="22"/>
  <c r="K19" i="22"/>
  <c r="B19" i="22"/>
  <c r="A19" i="22"/>
  <c r="L6" i="22"/>
  <c r="K6" i="22"/>
  <c r="J6" i="22"/>
  <c r="I6" i="22"/>
  <c r="H6" i="22"/>
  <c r="G6" i="22"/>
  <c r="F6" i="22"/>
  <c r="E6" i="22"/>
  <c r="D6" i="22"/>
  <c r="B6" i="22"/>
  <c r="G4" i="22"/>
  <c r="G3" i="22"/>
  <c r="K74" i="17"/>
  <c r="K72" i="17"/>
  <c r="B74" i="17"/>
  <c r="B72" i="17"/>
  <c r="A74" i="17"/>
  <c r="A72" i="17"/>
  <c r="K56" i="17"/>
  <c r="K54" i="17"/>
  <c r="B56" i="17"/>
  <c r="B54" i="17"/>
  <c r="A56" i="17"/>
  <c r="A54" i="17"/>
  <c r="E59" i="17"/>
  <c r="F59" i="17"/>
  <c r="G59" i="17"/>
  <c r="H59" i="17"/>
  <c r="I59" i="17"/>
  <c r="J59" i="17"/>
  <c r="K59" i="17"/>
  <c r="L59" i="17"/>
  <c r="D59" i="17"/>
  <c r="B59" i="17"/>
  <c r="K38" i="17"/>
  <c r="K36" i="17"/>
  <c r="B38" i="17"/>
  <c r="B36" i="17"/>
  <c r="A38" i="17"/>
  <c r="A36" i="17"/>
  <c r="L23" i="17"/>
  <c r="K23" i="17"/>
  <c r="J23" i="17"/>
  <c r="I23" i="17"/>
  <c r="H23" i="17"/>
  <c r="G23" i="17"/>
  <c r="F23" i="17"/>
  <c r="E23" i="17"/>
  <c r="D23" i="17"/>
  <c r="B23" i="17"/>
  <c r="B6" i="17"/>
  <c r="O40" i="15"/>
  <c r="O38" i="15"/>
  <c r="B40" i="15"/>
  <c r="B38" i="15"/>
  <c r="A40" i="15"/>
  <c r="A38" i="15"/>
  <c r="O33" i="15"/>
  <c r="O31" i="15"/>
  <c r="B33" i="15"/>
  <c r="B31" i="15"/>
  <c r="A33" i="15"/>
  <c r="A31" i="15"/>
  <c r="O26" i="15"/>
  <c r="O24" i="15"/>
  <c r="B26" i="15"/>
  <c r="B24" i="15"/>
  <c r="A26" i="15"/>
  <c r="A24" i="15"/>
  <c r="O18" i="15"/>
  <c r="O16" i="15"/>
  <c r="B18" i="15"/>
  <c r="B16" i="15"/>
  <c r="A18" i="15"/>
  <c r="A16" i="15"/>
  <c r="N8" i="15"/>
  <c r="N7" i="15"/>
  <c r="N6" i="15"/>
  <c r="N5" i="15"/>
  <c r="N10" i="14"/>
  <c r="N10" i="15"/>
  <c r="J40" i="15"/>
  <c r="F40" i="15"/>
  <c r="J38" i="15"/>
  <c r="F38" i="15"/>
  <c r="J33" i="15"/>
  <c r="F33" i="15"/>
  <c r="J31" i="15"/>
  <c r="F31" i="15"/>
  <c r="J26" i="15"/>
  <c r="F26" i="15"/>
  <c r="J24" i="15"/>
  <c r="F24" i="15"/>
  <c r="J18" i="15"/>
  <c r="F18" i="15"/>
  <c r="J16" i="15"/>
  <c r="F16" i="15"/>
  <c r="B11" i="15"/>
  <c r="B10" i="15"/>
  <c r="G8" i="15"/>
  <c r="D8" i="15"/>
  <c r="B8" i="15"/>
  <c r="G7" i="15"/>
  <c r="D7" i="15"/>
  <c r="B7" i="15"/>
  <c r="G6" i="15"/>
  <c r="D6" i="15"/>
  <c r="B6" i="15"/>
  <c r="G5" i="15"/>
  <c r="D5" i="15"/>
  <c r="B5" i="15"/>
  <c r="N4" i="15"/>
  <c r="G4" i="15"/>
  <c r="D4" i="15"/>
  <c r="B4" i="15"/>
  <c r="O40" i="14" l="1"/>
  <c r="O38" i="14"/>
  <c r="B40" i="14"/>
  <c r="B38" i="14"/>
  <c r="A40" i="14"/>
  <c r="A38" i="14"/>
  <c r="J40" i="14"/>
  <c r="F40" i="14"/>
  <c r="J38" i="14"/>
  <c r="F38" i="14"/>
  <c r="O33" i="14"/>
  <c r="O31" i="14"/>
  <c r="B33" i="14"/>
  <c r="B31" i="14"/>
  <c r="A33" i="14"/>
  <c r="A31" i="14"/>
  <c r="J33" i="14"/>
  <c r="F33" i="14"/>
  <c r="J31" i="14"/>
  <c r="F31" i="14"/>
  <c r="N5" i="14"/>
  <c r="N6" i="14"/>
  <c r="N7" i="14"/>
  <c r="N8" i="14"/>
  <c r="N4" i="14"/>
  <c r="D5" i="14"/>
  <c r="D6" i="14"/>
  <c r="D7" i="14"/>
  <c r="D8" i="14"/>
  <c r="D4" i="14"/>
  <c r="P61" i="6" l="1"/>
  <c r="P60" i="6"/>
  <c r="P59" i="6"/>
  <c r="P58" i="6"/>
  <c r="Q58" i="6"/>
  <c r="F20" i="2"/>
  <c r="R58" i="2" s="1"/>
  <c r="K35" i="6"/>
  <c r="K32" i="6"/>
  <c r="E35" i="6"/>
  <c r="E32" i="6"/>
  <c r="B4" i="6"/>
  <c r="K33" i="14" l="1"/>
  <c r="G13" i="30"/>
  <c r="G12" i="30"/>
  <c r="G13" i="29"/>
  <c r="G13" i="28"/>
  <c r="G12" i="29"/>
  <c r="G12" i="28"/>
  <c r="K31" i="14"/>
  <c r="D23" i="30"/>
  <c r="D23" i="29"/>
  <c r="D23" i="28"/>
  <c r="D31" i="15"/>
  <c r="G24" i="30"/>
  <c r="G24" i="29"/>
  <c r="G24" i="28"/>
  <c r="K33" i="15"/>
  <c r="G35" i="30"/>
  <c r="G35" i="29"/>
  <c r="G35" i="28"/>
  <c r="G56" i="22"/>
  <c r="G56" i="17"/>
  <c r="D12" i="30"/>
  <c r="D12" i="29"/>
  <c r="D12" i="28"/>
  <c r="D31" i="14"/>
  <c r="D13" i="30"/>
  <c r="D13" i="29"/>
  <c r="D13" i="28"/>
  <c r="D33" i="14"/>
  <c r="G23" i="30"/>
  <c r="G23" i="29"/>
  <c r="G23" i="28"/>
  <c r="K31" i="15"/>
  <c r="D24" i="30"/>
  <c r="D24" i="29"/>
  <c r="D24" i="28"/>
  <c r="D33" i="15"/>
  <c r="D34" i="30"/>
  <c r="D34" i="29"/>
  <c r="D34" i="28"/>
  <c r="C54" i="17"/>
  <c r="C54" i="22"/>
  <c r="D35" i="30"/>
  <c r="D35" i="29"/>
  <c r="D35" i="28"/>
  <c r="C56" i="22"/>
  <c r="C56" i="17"/>
  <c r="D10" i="30"/>
  <c r="D10" i="29"/>
  <c r="D10" i="28"/>
  <c r="D21" i="30"/>
  <c r="D21" i="29"/>
  <c r="D21" i="28"/>
  <c r="D24" i="15"/>
  <c r="D32" i="30"/>
  <c r="D32" i="29"/>
  <c r="D32" i="28"/>
  <c r="C36" i="17"/>
  <c r="C36" i="22"/>
  <c r="G10" i="30"/>
  <c r="G10" i="29"/>
  <c r="G10" i="28"/>
  <c r="G21" i="30"/>
  <c r="G21" i="28"/>
  <c r="G21" i="29"/>
  <c r="K24" i="15"/>
  <c r="G32" i="30"/>
  <c r="G32" i="29"/>
  <c r="G32" i="28"/>
  <c r="G36" i="22"/>
  <c r="G36" i="17"/>
  <c r="H34" i="30"/>
  <c r="H24" i="30"/>
  <c r="J19" i="30"/>
  <c r="H35" i="30"/>
  <c r="H23" i="30"/>
  <c r="H12" i="30"/>
  <c r="H34" i="29"/>
  <c r="H24" i="29"/>
  <c r="H13" i="30"/>
  <c r="H35" i="29"/>
  <c r="H23" i="29"/>
  <c r="J19" i="29"/>
  <c r="H12" i="29"/>
  <c r="H34" i="28"/>
  <c r="H24" i="28"/>
  <c r="J19" i="28"/>
  <c r="H12" i="28"/>
  <c r="H13" i="29"/>
  <c r="H35" i="28"/>
  <c r="H23" i="28"/>
  <c r="H13" i="28"/>
  <c r="A27" i="15"/>
  <c r="A27" i="14"/>
  <c r="D14" i="30"/>
  <c r="D14" i="29"/>
  <c r="D14" i="28"/>
  <c r="D38" i="14"/>
  <c r="D25" i="30"/>
  <c r="D25" i="29"/>
  <c r="D25" i="28"/>
  <c r="D38" i="15"/>
  <c r="D36" i="30"/>
  <c r="D36" i="29"/>
  <c r="D36" i="28"/>
  <c r="C72" i="17"/>
  <c r="C72" i="22"/>
  <c r="G14" i="30"/>
  <c r="G14" i="29"/>
  <c r="G14" i="28"/>
  <c r="K38" i="14"/>
  <c r="G25" i="30"/>
  <c r="G25" i="29"/>
  <c r="G25" i="28"/>
  <c r="K38" i="15"/>
  <c r="G36" i="30"/>
  <c r="G36" i="29"/>
  <c r="G36" i="28"/>
  <c r="G72" i="22"/>
  <c r="G72" i="17"/>
  <c r="G34" i="30"/>
  <c r="G34" i="29"/>
  <c r="G34" i="28"/>
  <c r="G54" i="22"/>
  <c r="G54" i="17"/>
  <c r="H32" i="30"/>
  <c r="H22" i="30"/>
  <c r="H33" i="30"/>
  <c r="H21" i="30"/>
  <c r="H10" i="30"/>
  <c r="H32" i="29"/>
  <c r="H22" i="29"/>
  <c r="J12" i="30"/>
  <c r="H11" i="30"/>
  <c r="H33" i="29"/>
  <c r="H21" i="29"/>
  <c r="H10" i="29"/>
  <c r="H32" i="28"/>
  <c r="H22" i="28"/>
  <c r="H10" i="28"/>
  <c r="J12" i="29"/>
  <c r="H11" i="29"/>
  <c r="H33" i="28"/>
  <c r="H21" i="28"/>
  <c r="J12" i="28"/>
  <c r="H11" i="28"/>
  <c r="A20" i="15"/>
  <c r="D11" i="30"/>
  <c r="D11" i="29"/>
  <c r="D11" i="28"/>
  <c r="D22" i="30"/>
  <c r="D22" i="29"/>
  <c r="D22" i="28"/>
  <c r="D26" i="15"/>
  <c r="D33" i="30"/>
  <c r="D33" i="29"/>
  <c r="D33" i="28"/>
  <c r="C38" i="22"/>
  <c r="C38" i="17"/>
  <c r="G11" i="30"/>
  <c r="G11" i="29"/>
  <c r="G11" i="28"/>
  <c r="G22" i="30"/>
  <c r="G22" i="29"/>
  <c r="G22" i="28"/>
  <c r="K26" i="15"/>
  <c r="G33" i="30"/>
  <c r="G33" i="29"/>
  <c r="G33" i="28"/>
  <c r="G38" i="22"/>
  <c r="G38" i="17"/>
  <c r="H36" i="30"/>
  <c r="H26" i="30"/>
  <c r="J25" i="30"/>
  <c r="H37" i="30"/>
  <c r="H25" i="30"/>
  <c r="H15" i="30"/>
  <c r="H14" i="30"/>
  <c r="H36" i="29"/>
  <c r="H26" i="29"/>
  <c r="J25" i="29"/>
  <c r="H37" i="29"/>
  <c r="H25" i="29"/>
  <c r="H14" i="29"/>
  <c r="H36" i="28"/>
  <c r="H26" i="28"/>
  <c r="J25" i="28"/>
  <c r="H14" i="28"/>
  <c r="H15" i="29"/>
  <c r="H37" i="28"/>
  <c r="H25" i="28"/>
  <c r="H15" i="28"/>
  <c r="A34" i="15"/>
  <c r="A34" i="14"/>
  <c r="D15" i="30"/>
  <c r="D15" i="29"/>
  <c r="D15" i="28"/>
  <c r="D40" i="14"/>
  <c r="D26" i="30"/>
  <c r="D26" i="29"/>
  <c r="D26" i="28"/>
  <c r="D40" i="15"/>
  <c r="D37" i="30"/>
  <c r="D37" i="29"/>
  <c r="D37" i="28"/>
  <c r="C74" i="22"/>
  <c r="C74" i="17"/>
  <c r="G15" i="30"/>
  <c r="G15" i="29"/>
  <c r="G15" i="28"/>
  <c r="K40" i="14"/>
  <c r="G26" i="30"/>
  <c r="G26" i="29"/>
  <c r="G26" i="28"/>
  <c r="K40" i="15"/>
  <c r="G37" i="30"/>
  <c r="G37" i="29"/>
  <c r="G37" i="28"/>
  <c r="G74" i="22"/>
  <c r="G74" i="17"/>
  <c r="F3" i="6"/>
  <c r="B3" i="6"/>
  <c r="F3" i="2"/>
  <c r="B3" i="2"/>
  <c r="O13" i="19" l="1"/>
  <c r="O7" i="19"/>
  <c r="D13" i="19"/>
  <c r="B13" i="19"/>
  <c r="D7" i="19"/>
  <c r="B7" i="19"/>
  <c r="O10" i="18"/>
  <c r="O7" i="18"/>
  <c r="D10" i="18"/>
  <c r="C10" i="18"/>
  <c r="B10" i="18"/>
  <c r="D7" i="18"/>
  <c r="C7" i="18"/>
  <c r="B7" i="18"/>
  <c r="O26" i="14" l="1"/>
  <c r="O24" i="14"/>
  <c r="O18" i="14"/>
  <c r="O16" i="14"/>
  <c r="K21" i="17"/>
  <c r="K19" i="17"/>
  <c r="K13" i="19"/>
  <c r="K7" i="19"/>
  <c r="I13" i="19"/>
  <c r="I7" i="19"/>
  <c r="K10" i="18"/>
  <c r="K7" i="18"/>
  <c r="I10" i="18"/>
  <c r="I7" i="18"/>
  <c r="J22" i="30" l="1"/>
  <c r="J22" i="29"/>
  <c r="J22" i="28"/>
  <c r="J21" i="30"/>
  <c r="J21" i="29"/>
  <c r="J21" i="28"/>
  <c r="O20" i="30"/>
  <c r="O20" i="29"/>
  <c r="O20" i="28"/>
  <c r="M21" i="30"/>
  <c r="M21" i="29"/>
  <c r="M21" i="28"/>
  <c r="K22" i="30"/>
  <c r="K22" i="29"/>
  <c r="K22" i="28"/>
  <c r="O22" i="30"/>
  <c r="O22" i="29"/>
  <c r="O22" i="28"/>
  <c r="M23" i="30"/>
  <c r="M23" i="29"/>
  <c r="M23" i="28"/>
  <c r="Q23" i="30"/>
  <c r="Q23" i="29"/>
  <c r="Q23" i="28"/>
  <c r="I61" i="17"/>
  <c r="P26" i="30"/>
  <c r="P26" i="29"/>
  <c r="P26" i="28"/>
  <c r="I61" i="22"/>
  <c r="N20" i="30"/>
  <c r="N20" i="29"/>
  <c r="N20" i="28"/>
  <c r="R20" i="30"/>
  <c r="R20" i="29"/>
  <c r="R20" i="28"/>
  <c r="N22" i="30"/>
  <c r="N22" i="29"/>
  <c r="N22" i="28"/>
  <c r="R22" i="30"/>
  <c r="R22" i="29"/>
  <c r="R22" i="28"/>
  <c r="N23" i="30"/>
  <c r="N23" i="29"/>
  <c r="N23" i="28"/>
  <c r="R23" i="30"/>
  <c r="R23" i="29"/>
  <c r="R23" i="28"/>
  <c r="N21" i="30"/>
  <c r="N21" i="29"/>
  <c r="N21" i="28"/>
  <c r="R21" i="30"/>
  <c r="R21" i="29"/>
  <c r="R21" i="28"/>
  <c r="M20" i="30"/>
  <c r="M20" i="28"/>
  <c r="M20" i="29"/>
  <c r="Q20" i="30"/>
  <c r="Q20" i="28"/>
  <c r="Q20" i="29"/>
  <c r="K21" i="30"/>
  <c r="K21" i="29"/>
  <c r="K21" i="28"/>
  <c r="O21" i="30"/>
  <c r="O21" i="29"/>
  <c r="O21" i="28"/>
  <c r="S21" i="30"/>
  <c r="S21" i="29"/>
  <c r="S21" i="28"/>
  <c r="M22" i="30"/>
  <c r="M22" i="29"/>
  <c r="M22" i="28"/>
  <c r="Q22" i="30"/>
  <c r="Q22" i="29"/>
  <c r="Q22" i="28"/>
  <c r="K23" i="30"/>
  <c r="K23" i="29"/>
  <c r="K23" i="28"/>
  <c r="O23" i="30"/>
  <c r="O23" i="29"/>
  <c r="O23" i="28"/>
  <c r="S23" i="30"/>
  <c r="S23" i="29"/>
  <c r="S23" i="28"/>
  <c r="G61" i="17"/>
  <c r="N26" i="30"/>
  <c r="N26" i="29"/>
  <c r="N26" i="28"/>
  <c r="G61" i="22"/>
  <c r="R26" i="30"/>
  <c r="R26" i="29"/>
  <c r="R26" i="28"/>
  <c r="K61" i="22"/>
  <c r="G63" i="17"/>
  <c r="N28" i="30"/>
  <c r="N28" i="29"/>
  <c r="N28" i="28"/>
  <c r="G63" i="22"/>
  <c r="R28" i="30"/>
  <c r="R28" i="29"/>
  <c r="R28" i="28"/>
  <c r="K63" i="22"/>
  <c r="G65" i="17"/>
  <c r="N29" i="30"/>
  <c r="N29" i="29"/>
  <c r="N29" i="28"/>
  <c r="G65" i="22"/>
  <c r="R29" i="30"/>
  <c r="R29" i="29"/>
  <c r="R29" i="28"/>
  <c r="K65" i="22"/>
  <c r="G67" i="17"/>
  <c r="N30" i="30"/>
  <c r="N30" i="29"/>
  <c r="N30" i="28"/>
  <c r="G67" i="22"/>
  <c r="R30" i="30"/>
  <c r="R30" i="29"/>
  <c r="R30" i="28"/>
  <c r="K67" i="22"/>
  <c r="F61" i="17"/>
  <c r="M26" i="30"/>
  <c r="M26" i="29"/>
  <c r="M26" i="28"/>
  <c r="F61" i="22"/>
  <c r="J61" i="17"/>
  <c r="Q26" i="30"/>
  <c r="Q26" i="29"/>
  <c r="Q26" i="28"/>
  <c r="J61" i="22"/>
  <c r="D63" i="17"/>
  <c r="K28" i="30"/>
  <c r="K28" i="29"/>
  <c r="K28" i="28"/>
  <c r="D63" i="22"/>
  <c r="H63" i="17"/>
  <c r="O28" i="30"/>
  <c r="O28" i="29"/>
  <c r="O28" i="28"/>
  <c r="H63" i="22"/>
  <c r="L63" i="17"/>
  <c r="S28" i="30"/>
  <c r="S28" i="29"/>
  <c r="S28" i="28"/>
  <c r="L63" i="22"/>
  <c r="F65" i="17"/>
  <c r="M29" i="30"/>
  <c r="M29" i="29"/>
  <c r="M29" i="28"/>
  <c r="F65" i="22"/>
  <c r="J65" i="17"/>
  <c r="Q29" i="30"/>
  <c r="Q29" i="29"/>
  <c r="Q29" i="28"/>
  <c r="J65" i="22"/>
  <c r="D67" i="17"/>
  <c r="K30" i="30"/>
  <c r="K30" i="29"/>
  <c r="K30" i="28"/>
  <c r="D67" i="22"/>
  <c r="H67" i="17"/>
  <c r="O30" i="30"/>
  <c r="O30" i="29"/>
  <c r="O30" i="28"/>
  <c r="H67" i="22"/>
  <c r="L67" i="17"/>
  <c r="S30" i="30"/>
  <c r="S30" i="29"/>
  <c r="S30" i="28"/>
  <c r="L67" i="22"/>
  <c r="J20" i="30"/>
  <c r="J20" i="29"/>
  <c r="J20" i="28"/>
  <c r="P20" i="30"/>
  <c r="P20" i="29"/>
  <c r="P20" i="28"/>
  <c r="P22" i="30"/>
  <c r="P22" i="29"/>
  <c r="P22" i="28"/>
  <c r="J23" i="30"/>
  <c r="J23" i="29"/>
  <c r="J23" i="28"/>
  <c r="P23" i="30"/>
  <c r="P23" i="29"/>
  <c r="P23" i="28"/>
  <c r="P21" i="30"/>
  <c r="P21" i="28"/>
  <c r="P21" i="29"/>
  <c r="K20" i="30"/>
  <c r="K20" i="29"/>
  <c r="K20" i="28"/>
  <c r="S20" i="30"/>
  <c r="S20" i="29"/>
  <c r="S20" i="28"/>
  <c r="Q21" i="30"/>
  <c r="Q21" i="29"/>
  <c r="Q21" i="28"/>
  <c r="S22" i="30"/>
  <c r="S22" i="29"/>
  <c r="S22" i="28"/>
  <c r="B61" i="17"/>
  <c r="J26" i="30"/>
  <c r="J26" i="29"/>
  <c r="J26" i="28"/>
  <c r="B61" i="22"/>
  <c r="B63" i="17"/>
  <c r="J28" i="30"/>
  <c r="J28" i="29"/>
  <c r="J28" i="28"/>
  <c r="B63" i="22"/>
  <c r="I63" i="17"/>
  <c r="P28" i="30"/>
  <c r="P28" i="29"/>
  <c r="P28" i="28"/>
  <c r="I63" i="22"/>
  <c r="B65" i="17"/>
  <c r="J29" i="30"/>
  <c r="J29" i="29"/>
  <c r="J29" i="28"/>
  <c r="B65" i="22"/>
  <c r="I65" i="17"/>
  <c r="P29" i="30"/>
  <c r="P29" i="29"/>
  <c r="P29" i="28"/>
  <c r="I65" i="22"/>
  <c r="B67" i="17"/>
  <c r="J30" i="30"/>
  <c r="J30" i="29"/>
  <c r="J30" i="28"/>
  <c r="B67" i="22"/>
  <c r="I67" i="17"/>
  <c r="P30" i="30"/>
  <c r="P30" i="29"/>
  <c r="P30" i="28"/>
  <c r="I67" i="22"/>
  <c r="D61" i="17"/>
  <c r="K26" i="30"/>
  <c r="K26" i="29"/>
  <c r="K26" i="28"/>
  <c r="D61" i="22"/>
  <c r="H61" i="17"/>
  <c r="O26" i="30"/>
  <c r="O26" i="29"/>
  <c r="O26" i="28"/>
  <c r="H61" i="22"/>
  <c r="L61" i="17"/>
  <c r="S26" i="30"/>
  <c r="S26" i="29"/>
  <c r="S26" i="28"/>
  <c r="L61" i="22"/>
  <c r="F63" i="17"/>
  <c r="M28" i="30"/>
  <c r="M28" i="29"/>
  <c r="M28" i="28"/>
  <c r="F63" i="22"/>
  <c r="J63" i="17"/>
  <c r="Q28" i="30"/>
  <c r="Q28" i="29"/>
  <c r="Q28" i="28"/>
  <c r="J63" i="22"/>
  <c r="D65" i="17"/>
  <c r="K29" i="30"/>
  <c r="K29" i="29"/>
  <c r="K29" i="28"/>
  <c r="D65" i="22"/>
  <c r="H65" i="17"/>
  <c r="O29" i="30"/>
  <c r="O29" i="29"/>
  <c r="O29" i="28"/>
  <c r="H65" i="22"/>
  <c r="L65" i="17"/>
  <c r="S29" i="30"/>
  <c r="S29" i="29"/>
  <c r="S29" i="28"/>
  <c r="L65" i="22"/>
  <c r="F67" i="17"/>
  <c r="M30" i="30"/>
  <c r="M30" i="29"/>
  <c r="M30" i="28"/>
  <c r="F67" i="22"/>
  <c r="J67" i="17"/>
  <c r="Q30" i="30"/>
  <c r="Q30" i="29"/>
  <c r="Q30" i="28"/>
  <c r="J67" i="22"/>
  <c r="K61" i="17"/>
  <c r="K63" i="17"/>
  <c r="K65" i="17"/>
  <c r="K67" i="17"/>
  <c r="L9" i="27"/>
  <c r="L6" i="27"/>
  <c r="C22" i="19"/>
  <c r="O22" i="19"/>
  <c r="J14" i="18"/>
  <c r="C14" i="18"/>
  <c r="L41" i="17"/>
  <c r="L6" i="17"/>
  <c r="I41" i="17"/>
  <c r="H41" i="17"/>
  <c r="G41" i="17"/>
  <c r="F41" i="17"/>
  <c r="E41" i="17"/>
  <c r="D41" i="17"/>
  <c r="J41" i="17"/>
  <c r="K41" i="17"/>
  <c r="G12" i="27" l="1"/>
  <c r="D43" i="29" s="1"/>
  <c r="G15" i="27"/>
  <c r="G15" i="23" s="1"/>
  <c r="L20" i="30"/>
  <c r="L20" i="29"/>
  <c r="L20" i="28"/>
  <c r="L22" i="30"/>
  <c r="L22" i="29"/>
  <c r="L22" i="28"/>
  <c r="E65" i="17"/>
  <c r="L29" i="30"/>
  <c r="L29" i="29"/>
  <c r="L29" i="28"/>
  <c r="E65" i="22"/>
  <c r="E67" i="17"/>
  <c r="L30" i="30"/>
  <c r="L30" i="29"/>
  <c r="L30" i="28"/>
  <c r="E67" i="22"/>
  <c r="G42" i="29"/>
  <c r="G42" i="30"/>
  <c r="G42" i="28"/>
  <c r="L9" i="23"/>
  <c r="L23" i="30"/>
  <c r="L23" i="29"/>
  <c r="L23" i="28"/>
  <c r="G41" i="29"/>
  <c r="G41" i="30"/>
  <c r="G41" i="28"/>
  <c r="L6" i="23"/>
  <c r="P6" i="27"/>
  <c r="E61" i="17"/>
  <c r="L26" i="30"/>
  <c r="L26" i="29"/>
  <c r="L26" i="28"/>
  <c r="E61" i="22"/>
  <c r="E63" i="17"/>
  <c r="L28" i="30"/>
  <c r="L28" i="29"/>
  <c r="L28" i="28"/>
  <c r="E63" i="22"/>
  <c r="L21" i="30"/>
  <c r="L21" i="28"/>
  <c r="L21" i="29"/>
  <c r="L10" i="18"/>
  <c r="L13" i="19"/>
  <c r="L7" i="19"/>
  <c r="G13" i="19"/>
  <c r="G7" i="19"/>
  <c r="G10" i="18"/>
  <c r="G7" i="18"/>
  <c r="L7" i="18"/>
  <c r="P15" i="27" l="1"/>
  <c r="G49" i="30" s="1"/>
  <c r="D43" i="30"/>
  <c r="D44" i="28"/>
  <c r="D43" i="28"/>
  <c r="G12" i="23"/>
  <c r="D44" i="29"/>
  <c r="D44" i="30"/>
  <c r="D48" i="30"/>
  <c r="K20" i="2" l="1"/>
  <c r="K23" i="2"/>
  <c r="K26" i="2"/>
  <c r="K29" i="2"/>
  <c r="K32" i="2"/>
  <c r="K35" i="2"/>
  <c r="E35" i="2"/>
  <c r="E32" i="2"/>
  <c r="E29" i="2"/>
  <c r="E26" i="2"/>
  <c r="E23" i="2"/>
  <c r="E20" i="2"/>
  <c r="L46" i="2"/>
  <c r="J46" i="2"/>
  <c r="L43" i="2"/>
  <c r="J43" i="2"/>
  <c r="J35" i="2"/>
  <c r="F35" i="2"/>
  <c r="J32" i="2"/>
  <c r="F32" i="2"/>
  <c r="J29" i="2"/>
  <c r="S61" i="2" s="1"/>
  <c r="F29" i="2"/>
  <c r="S59" i="2" s="1"/>
  <c r="J26" i="2"/>
  <c r="S60" i="2" s="1"/>
  <c r="F26" i="2"/>
  <c r="S58" i="2" s="1"/>
  <c r="J23" i="2"/>
  <c r="R61" i="2" s="1"/>
  <c r="F23" i="2"/>
  <c r="R60" i="2" s="1"/>
  <c r="J20" i="2"/>
  <c r="R59" i="2" s="1"/>
  <c r="G21" i="22" l="1"/>
  <c r="G31" i="30"/>
  <c r="G31" i="29"/>
  <c r="G31" i="28"/>
  <c r="D9" i="30"/>
  <c r="D9" i="29"/>
  <c r="D9" i="28"/>
  <c r="D20" i="30"/>
  <c r="D20" i="29"/>
  <c r="D20" i="28"/>
  <c r="D18" i="15"/>
  <c r="G19" i="22"/>
  <c r="G30" i="30"/>
  <c r="G30" i="29"/>
  <c r="G30" i="28"/>
  <c r="K16" i="15"/>
  <c r="G19" i="30"/>
  <c r="G19" i="28"/>
  <c r="G19" i="29"/>
  <c r="G8" i="30"/>
  <c r="G8" i="29"/>
  <c r="G8" i="28"/>
  <c r="D30" i="30"/>
  <c r="D30" i="29"/>
  <c r="D30" i="28"/>
  <c r="C19" i="22"/>
  <c r="K18" i="15"/>
  <c r="G20" i="30"/>
  <c r="G20" i="29"/>
  <c r="G20" i="28"/>
  <c r="G9" i="30"/>
  <c r="G9" i="29"/>
  <c r="G9" i="28"/>
  <c r="D8" i="30"/>
  <c r="D8" i="29"/>
  <c r="D8" i="28"/>
  <c r="D19" i="30"/>
  <c r="D19" i="29"/>
  <c r="D19" i="28"/>
  <c r="D31" i="28"/>
  <c r="D31" i="30"/>
  <c r="D31" i="29"/>
  <c r="D16" i="15"/>
  <c r="C21" i="22"/>
  <c r="B21" i="17"/>
  <c r="A21" i="17"/>
  <c r="G4" i="17"/>
  <c r="G3" i="17"/>
  <c r="B19" i="17"/>
  <c r="A19" i="17"/>
  <c r="B41" i="17"/>
  <c r="D6" i="17"/>
  <c r="E6" i="17"/>
  <c r="F6" i="17"/>
  <c r="G6" i="17"/>
  <c r="H6" i="17"/>
  <c r="I6" i="17"/>
  <c r="J6" i="17"/>
  <c r="K6" i="17"/>
  <c r="J26" i="14"/>
  <c r="F26" i="14"/>
  <c r="B26" i="14"/>
  <c r="A26" i="14"/>
  <c r="J24" i="14"/>
  <c r="F24" i="14"/>
  <c r="B24" i="14"/>
  <c r="A24" i="14"/>
  <c r="B18" i="14" l="1"/>
  <c r="A18" i="14"/>
  <c r="B16" i="14"/>
  <c r="A16" i="14"/>
  <c r="B11" i="14"/>
  <c r="B10" i="14"/>
  <c r="G5" i="14"/>
  <c r="G6" i="14"/>
  <c r="G7" i="14"/>
  <c r="G8" i="14"/>
  <c r="G4" i="14"/>
  <c r="B5" i="14"/>
  <c r="B6" i="14"/>
  <c r="B7" i="14"/>
  <c r="B8" i="14"/>
  <c r="B4" i="14"/>
  <c r="J18" i="14"/>
  <c r="F18" i="14"/>
  <c r="J16" i="14"/>
  <c r="F16" i="14"/>
  <c r="P59" i="2" l="1"/>
  <c r="P60" i="2"/>
  <c r="P61" i="2"/>
  <c r="P58" i="2"/>
  <c r="K26" i="14"/>
  <c r="K24" i="14"/>
  <c r="D26" i="14"/>
  <c r="D24" i="14"/>
  <c r="L46" i="6"/>
  <c r="J46" i="6"/>
  <c r="L43" i="6"/>
  <c r="J43" i="6"/>
  <c r="J35" i="6"/>
  <c r="T60" i="6" s="1"/>
  <c r="F35" i="6"/>
  <c r="T59" i="6" s="1"/>
  <c r="J32" i="6"/>
  <c r="T61" i="6" s="1"/>
  <c r="AE16" i="6" s="1"/>
  <c r="F32" i="6"/>
  <c r="T58" i="6" s="1"/>
  <c r="S59" i="6"/>
  <c r="S60" i="6"/>
  <c r="S58" i="6"/>
  <c r="Q59" i="6"/>
  <c r="T61" i="2"/>
  <c r="T58" i="2"/>
  <c r="T60" i="2"/>
  <c r="T59" i="2"/>
  <c r="B4" i="2"/>
  <c r="G21" i="17"/>
  <c r="K18" i="14"/>
  <c r="G19" i="17"/>
  <c r="D18" i="14"/>
  <c r="C19" i="17"/>
  <c r="K16" i="14"/>
  <c r="C21" i="17"/>
  <c r="D16" i="14"/>
  <c r="AD14" i="2" l="1"/>
  <c r="AE14" i="2"/>
  <c r="AC14" i="2"/>
  <c r="AC16" i="2"/>
  <c r="AD16" i="2"/>
  <c r="AE16" i="2"/>
  <c r="AD14" i="6"/>
  <c r="AC14" i="6"/>
  <c r="AE14" i="6"/>
  <c r="AD10" i="6"/>
  <c r="AE10" i="6"/>
  <c r="AC10" i="6"/>
  <c r="AE12" i="2"/>
  <c r="AD12" i="2"/>
  <c r="AC12" i="2"/>
  <c r="AE10" i="2"/>
  <c r="AC10" i="2"/>
  <c r="AD10" i="2"/>
  <c r="AC16" i="6"/>
  <c r="AD16" i="6"/>
  <c r="AE12" i="6"/>
  <c r="AD12" i="6"/>
  <c r="AC12" i="6"/>
  <c r="H20" i="30"/>
  <c r="H31" i="30"/>
  <c r="H30" i="30"/>
  <c r="H19" i="30"/>
  <c r="H8" i="30"/>
  <c r="J6" i="30"/>
  <c r="H9" i="30"/>
  <c r="H31" i="29"/>
  <c r="H30" i="29"/>
  <c r="H19" i="29"/>
  <c r="H8" i="29"/>
  <c r="J6" i="29"/>
  <c r="H20" i="28"/>
  <c r="H8" i="28"/>
  <c r="J6" i="28"/>
  <c r="H20" i="29"/>
  <c r="H9" i="29"/>
  <c r="H31" i="28"/>
  <c r="H30" i="28"/>
  <c r="H19" i="28"/>
  <c r="H9" i="28"/>
  <c r="A12" i="15"/>
  <c r="A20" i="14"/>
  <c r="A12" i="14"/>
  <c r="AB10" i="6" l="1"/>
  <c r="AJ10" i="6" s="1"/>
  <c r="AB14" i="2"/>
  <c r="AJ14" i="2" s="1"/>
  <c r="AB10" i="2"/>
  <c r="AJ10" i="2" s="1"/>
  <c r="AB12" i="2"/>
  <c r="AJ12" i="2" s="1"/>
  <c r="AB16" i="6"/>
  <c r="AJ16" i="6" s="1"/>
  <c r="AB14" i="6"/>
  <c r="AJ14" i="6" s="1"/>
  <c r="AB16" i="2"/>
  <c r="AJ16" i="2" s="1"/>
  <c r="AB12" i="6"/>
  <c r="AJ12" i="6" s="1"/>
  <c r="J7" i="28"/>
  <c r="J7" i="30"/>
  <c r="J7" i="29"/>
  <c r="P7" i="28"/>
  <c r="P7" i="30"/>
  <c r="P7" i="29"/>
  <c r="J9" i="30"/>
  <c r="J9" i="29"/>
  <c r="J9" i="28"/>
  <c r="P9" i="30"/>
  <c r="P9" i="29"/>
  <c r="P9" i="28"/>
  <c r="J10" i="28"/>
  <c r="J10" i="30"/>
  <c r="J10" i="29"/>
  <c r="P10" i="28"/>
  <c r="P10" i="30"/>
  <c r="P10" i="29"/>
  <c r="K7" i="30"/>
  <c r="K7" i="29"/>
  <c r="K7" i="28"/>
  <c r="O7" i="30"/>
  <c r="O7" i="29"/>
  <c r="O7" i="28"/>
  <c r="S7" i="30"/>
  <c r="S7" i="29"/>
  <c r="S7" i="28"/>
  <c r="M8" i="30"/>
  <c r="M8" i="29"/>
  <c r="M8" i="28"/>
  <c r="Q8" i="30"/>
  <c r="Q8" i="29"/>
  <c r="Q8" i="28"/>
  <c r="K9" i="28"/>
  <c r="K9" i="30"/>
  <c r="K9" i="29"/>
  <c r="O9" i="28"/>
  <c r="O9" i="30"/>
  <c r="O9" i="29"/>
  <c r="S9" i="28"/>
  <c r="S9" i="30"/>
  <c r="S9" i="29"/>
  <c r="M10" i="30"/>
  <c r="M10" i="29"/>
  <c r="M10" i="28"/>
  <c r="Q10" i="30"/>
  <c r="Q10" i="29"/>
  <c r="Q10" i="28"/>
  <c r="J8" i="28"/>
  <c r="J8" i="30"/>
  <c r="J8" i="29"/>
  <c r="P8" i="28"/>
  <c r="P8" i="30"/>
  <c r="P8" i="29"/>
  <c r="N7" i="28"/>
  <c r="N7" i="30"/>
  <c r="N7" i="29"/>
  <c r="R7" i="28"/>
  <c r="R7" i="30"/>
  <c r="R7" i="29"/>
  <c r="N8" i="28"/>
  <c r="N8" i="30"/>
  <c r="N8" i="29"/>
  <c r="R8" i="28"/>
  <c r="R8" i="30"/>
  <c r="R8" i="29"/>
  <c r="N9" i="30"/>
  <c r="N9" i="29"/>
  <c r="N9" i="28"/>
  <c r="R9" i="30"/>
  <c r="R9" i="29"/>
  <c r="R9" i="28"/>
  <c r="N10" i="28"/>
  <c r="N10" i="30"/>
  <c r="N10" i="29"/>
  <c r="R10" i="28"/>
  <c r="R10" i="30"/>
  <c r="R10" i="29"/>
  <c r="M7" i="30"/>
  <c r="M7" i="29"/>
  <c r="M7" i="28"/>
  <c r="Q7" i="30"/>
  <c r="Q7" i="29"/>
  <c r="Q7" i="28"/>
  <c r="K8" i="30"/>
  <c r="K8" i="29"/>
  <c r="K8" i="28"/>
  <c r="O8" i="30"/>
  <c r="O8" i="29"/>
  <c r="O8" i="28"/>
  <c r="S8" i="30"/>
  <c r="S8" i="29"/>
  <c r="S8" i="28"/>
  <c r="M9" i="28"/>
  <c r="M9" i="30"/>
  <c r="M9" i="29"/>
  <c r="Q9" i="28"/>
  <c r="Q9" i="30"/>
  <c r="Q9" i="29"/>
  <c r="K10" i="30"/>
  <c r="K10" i="29"/>
  <c r="K10" i="28"/>
  <c r="O10" i="30"/>
  <c r="O10" i="29"/>
  <c r="O10" i="28"/>
  <c r="S10" i="30"/>
  <c r="S10" i="29"/>
  <c r="S10" i="28"/>
  <c r="I8" i="22"/>
  <c r="B10" i="22"/>
  <c r="I10" i="22"/>
  <c r="B12" i="22"/>
  <c r="I12" i="22"/>
  <c r="B14" i="22"/>
  <c r="I14" i="22"/>
  <c r="D8" i="22"/>
  <c r="H8" i="22"/>
  <c r="F10" i="22"/>
  <c r="J10" i="22"/>
  <c r="D12" i="22"/>
  <c r="H12" i="22"/>
  <c r="L12" i="22"/>
  <c r="F14" i="22"/>
  <c r="J14" i="22"/>
  <c r="B8" i="22"/>
  <c r="G8" i="22"/>
  <c r="G10" i="22"/>
  <c r="G12" i="22"/>
  <c r="G14" i="22"/>
  <c r="F8" i="22"/>
  <c r="J8" i="22"/>
  <c r="D10" i="22"/>
  <c r="H10" i="22"/>
  <c r="F12" i="22"/>
  <c r="J12" i="22"/>
  <c r="D14" i="22"/>
  <c r="H14" i="22"/>
  <c r="L8" i="17"/>
  <c r="L8" i="22"/>
  <c r="K8" i="22"/>
  <c r="K10" i="22"/>
  <c r="K12" i="22"/>
  <c r="K14" i="22"/>
  <c r="L10" i="17"/>
  <c r="L10" i="22"/>
  <c r="L14" i="17"/>
  <c r="L14" i="22"/>
  <c r="L12" i="17"/>
  <c r="B12" i="17"/>
  <c r="I12" i="17"/>
  <c r="D12" i="17"/>
  <c r="J10" i="17"/>
  <c r="H10" i="17"/>
  <c r="F10" i="17"/>
  <c r="H12" i="17"/>
  <c r="G12" i="17"/>
  <c r="K10" i="17"/>
  <c r="I10" i="17"/>
  <c r="G10" i="17"/>
  <c r="D10" i="17"/>
  <c r="J12" i="17"/>
  <c r="F12" i="17"/>
  <c r="D8" i="17"/>
  <c r="I8" i="17"/>
  <c r="B8" i="17"/>
  <c r="H8" i="17"/>
  <c r="K12" i="17"/>
  <c r="B10" i="17"/>
  <c r="G8" i="17"/>
  <c r="K8" i="17"/>
  <c r="F8" i="17"/>
  <c r="J8" i="17"/>
  <c r="Z16" i="2" l="1"/>
  <c r="Z14" i="2"/>
  <c r="Z12" i="2"/>
  <c r="Z10" i="2"/>
  <c r="Z12" i="6"/>
  <c r="Z14" i="6"/>
  <c r="Z10" i="6"/>
  <c r="AJ8" i="6" s="1"/>
  <c r="Z16" i="6"/>
  <c r="L9" i="30"/>
  <c r="L9" i="29"/>
  <c r="L9" i="28"/>
  <c r="L10" i="28"/>
  <c r="L10" i="30"/>
  <c r="L10" i="29"/>
  <c r="L7" i="28"/>
  <c r="L7" i="30"/>
  <c r="L7" i="29"/>
  <c r="L8" i="28"/>
  <c r="L8" i="30"/>
  <c r="L8" i="29"/>
  <c r="E8" i="22"/>
  <c r="E10" i="22"/>
  <c r="E12" i="22"/>
  <c r="E14" i="22"/>
  <c r="E8" i="17"/>
  <c r="E12" i="17"/>
  <c r="E10" i="17"/>
  <c r="Q10" i="2" l="1"/>
  <c r="S10" i="2"/>
  <c r="Y12" i="2"/>
  <c r="X14" i="2"/>
  <c r="V14" i="2"/>
  <c r="P12" i="2"/>
  <c r="V10" i="2"/>
  <c r="S12" i="2"/>
  <c r="U12" i="2"/>
  <c r="Y16" i="2"/>
  <c r="T12" i="2"/>
  <c r="W16" i="2"/>
  <c r="V12" i="2"/>
  <c r="Q12" i="2"/>
  <c r="T10" i="2"/>
  <c r="P14" i="2"/>
  <c r="U14" i="2"/>
  <c r="P10" i="2"/>
  <c r="W14" i="2"/>
  <c r="P16" i="2"/>
  <c r="X16" i="2"/>
  <c r="Q14" i="2"/>
  <c r="S14" i="2"/>
  <c r="S16" i="2"/>
  <c r="X10" i="2"/>
  <c r="Y14" i="2"/>
  <c r="V16" i="2"/>
  <c r="U16" i="2"/>
  <c r="U10" i="2"/>
  <c r="T14" i="2"/>
  <c r="Y10" i="2"/>
  <c r="W12" i="2"/>
  <c r="T16" i="2"/>
  <c r="Q16" i="2"/>
  <c r="X12" i="2"/>
  <c r="W10" i="2"/>
  <c r="U12" i="6"/>
  <c r="S16" i="6"/>
  <c r="V12" i="6"/>
  <c r="T12" i="6"/>
  <c r="U10" i="6"/>
  <c r="S10" i="6"/>
  <c r="Q10" i="6"/>
  <c r="T14" i="6"/>
  <c r="S14" i="6"/>
  <c r="Y16" i="6"/>
  <c r="P12" i="6"/>
  <c r="P10" i="6"/>
  <c r="X16" i="6"/>
  <c r="T10" i="6"/>
  <c r="Q12" i="6"/>
  <c r="X14" i="6"/>
  <c r="P14" i="6"/>
  <c r="T16" i="6"/>
  <c r="Y10" i="6"/>
  <c r="Y12" i="6"/>
  <c r="X12" i="6"/>
  <c r="U16" i="6"/>
  <c r="X10" i="6"/>
  <c r="Y14" i="6"/>
  <c r="P16" i="6"/>
  <c r="W14" i="6"/>
  <c r="Q16" i="6"/>
  <c r="W12" i="6"/>
  <c r="Q14" i="6"/>
  <c r="W16" i="6"/>
  <c r="V14" i="6"/>
  <c r="V16" i="6"/>
  <c r="W10" i="6"/>
  <c r="V10" i="6"/>
  <c r="S12" i="6"/>
  <c r="U14" i="6"/>
  <c r="W34" i="6" l="1"/>
  <c r="W35" i="6"/>
  <c r="W34" i="2"/>
  <c r="W35" i="2"/>
  <c r="R10" i="2"/>
  <c r="R16" i="2"/>
  <c r="R12" i="2"/>
  <c r="AK14" i="2"/>
  <c r="AK12" i="2"/>
  <c r="AK10" i="2"/>
  <c r="R14" i="2"/>
  <c r="AK16" i="2"/>
  <c r="O15" i="30"/>
  <c r="H47" i="22"/>
  <c r="H47" i="17"/>
  <c r="O15" i="29"/>
  <c r="H29" i="22"/>
  <c r="O15" i="28"/>
  <c r="H29" i="17"/>
  <c r="L47" i="17"/>
  <c r="L29" i="17"/>
  <c r="S15" i="30"/>
  <c r="L47" i="22"/>
  <c r="S15" i="28"/>
  <c r="S15" i="29"/>
  <c r="L29" i="22"/>
  <c r="J13" i="29"/>
  <c r="B25" i="17"/>
  <c r="J13" i="28"/>
  <c r="B25" i="22"/>
  <c r="B43" i="17"/>
  <c r="B43" i="22"/>
  <c r="J13" i="30"/>
  <c r="N14" i="29"/>
  <c r="G27" i="22"/>
  <c r="N14" i="28"/>
  <c r="G27" i="17"/>
  <c r="G45" i="17"/>
  <c r="N14" i="30"/>
  <c r="G45" i="22"/>
  <c r="R12" i="6"/>
  <c r="M14" i="28"/>
  <c r="F27" i="17"/>
  <c r="M14" i="30"/>
  <c r="F45" i="22"/>
  <c r="F45" i="17"/>
  <c r="M14" i="29"/>
  <c r="F27" i="22"/>
  <c r="P15" i="30"/>
  <c r="I47" i="22"/>
  <c r="P15" i="29"/>
  <c r="I29" i="22"/>
  <c r="P15" i="28"/>
  <c r="I29" i="17"/>
  <c r="I47" i="17"/>
  <c r="D49" i="17"/>
  <c r="K17" i="28"/>
  <c r="D31" i="17"/>
  <c r="K17" i="30"/>
  <c r="D49" i="22"/>
  <c r="K17" i="29"/>
  <c r="D31" i="22"/>
  <c r="AK10" i="6"/>
  <c r="R13" i="29"/>
  <c r="K25" i="22"/>
  <c r="K43" i="22"/>
  <c r="R13" i="28"/>
  <c r="K25" i="17"/>
  <c r="K43" i="17"/>
  <c r="R13" i="30"/>
  <c r="S13" i="30"/>
  <c r="L43" i="22"/>
  <c r="L43" i="17"/>
  <c r="S13" i="29"/>
  <c r="L25" i="22"/>
  <c r="S13" i="28"/>
  <c r="L25" i="17"/>
  <c r="K14" i="28"/>
  <c r="D27" i="17"/>
  <c r="D45" i="17"/>
  <c r="K14" i="29"/>
  <c r="K14" i="30"/>
  <c r="D45" i="22"/>
  <c r="D27" i="22"/>
  <c r="J14" i="30"/>
  <c r="B45" i="22"/>
  <c r="J14" i="29"/>
  <c r="B27" i="22"/>
  <c r="J14" i="28"/>
  <c r="B27" i="17"/>
  <c r="B45" i="17"/>
  <c r="K13" i="30"/>
  <c r="D43" i="22"/>
  <c r="K13" i="29"/>
  <c r="D25" i="22"/>
  <c r="K13" i="28"/>
  <c r="D25" i="17"/>
  <c r="D43" i="17"/>
  <c r="P14" i="29"/>
  <c r="I27" i="22"/>
  <c r="P14" i="30"/>
  <c r="P14" i="28"/>
  <c r="I27" i="17"/>
  <c r="I45" i="22"/>
  <c r="I45" i="17"/>
  <c r="Q14" i="29"/>
  <c r="J27" i="22"/>
  <c r="Q14" i="28"/>
  <c r="J27" i="17"/>
  <c r="J45" i="17"/>
  <c r="J45" i="22"/>
  <c r="Q14" i="30"/>
  <c r="S14" i="30"/>
  <c r="L45" i="22"/>
  <c r="S14" i="29"/>
  <c r="L27" i="22"/>
  <c r="L45" i="17"/>
  <c r="S14" i="28"/>
  <c r="L27" i="17"/>
  <c r="N15" i="29"/>
  <c r="G29" i="22"/>
  <c r="N15" i="28"/>
  <c r="G29" i="17"/>
  <c r="N15" i="30"/>
  <c r="G47" i="17"/>
  <c r="G47" i="22"/>
  <c r="P13" i="29"/>
  <c r="I25" i="22"/>
  <c r="P13" i="28"/>
  <c r="I25" i="17"/>
  <c r="I43" i="17"/>
  <c r="P13" i="30"/>
  <c r="I43" i="22"/>
  <c r="Q17" i="29"/>
  <c r="J31" i="22"/>
  <c r="J49" i="22"/>
  <c r="Q17" i="28"/>
  <c r="J31" i="17"/>
  <c r="J49" i="17"/>
  <c r="Q17" i="30"/>
  <c r="Q15" i="30"/>
  <c r="J47" i="22"/>
  <c r="Q15" i="29"/>
  <c r="J29" i="22"/>
  <c r="Q15" i="28"/>
  <c r="J29" i="17"/>
  <c r="J47" i="17"/>
  <c r="H49" i="17"/>
  <c r="O17" i="30"/>
  <c r="H49" i="22"/>
  <c r="O17" i="28"/>
  <c r="H31" i="22"/>
  <c r="O17" i="29"/>
  <c r="H31" i="17"/>
  <c r="N17" i="29"/>
  <c r="G31" i="22"/>
  <c r="N17" i="30"/>
  <c r="N17" i="28"/>
  <c r="G31" i="17"/>
  <c r="G49" i="22"/>
  <c r="G49" i="17"/>
  <c r="N13" i="29"/>
  <c r="G25" i="22"/>
  <c r="G43" i="22"/>
  <c r="N13" i="28"/>
  <c r="G25" i="17"/>
  <c r="N13" i="30"/>
  <c r="G43" i="17"/>
  <c r="L49" i="17"/>
  <c r="S17" i="30"/>
  <c r="L49" i="22"/>
  <c r="S17" i="28"/>
  <c r="L31" i="22"/>
  <c r="S17" i="29"/>
  <c r="L31" i="17"/>
  <c r="R10" i="6"/>
  <c r="F43" i="17"/>
  <c r="M13" i="30"/>
  <c r="F43" i="22"/>
  <c r="M13" i="29"/>
  <c r="F25" i="22"/>
  <c r="M13" i="28"/>
  <c r="F25" i="17"/>
  <c r="R16" i="6"/>
  <c r="M17" i="28"/>
  <c r="F31" i="17"/>
  <c r="F49" i="17"/>
  <c r="F31" i="22"/>
  <c r="M17" i="30"/>
  <c r="F49" i="22"/>
  <c r="M17" i="29"/>
  <c r="I49" i="17"/>
  <c r="P17" i="30"/>
  <c r="I49" i="22"/>
  <c r="P17" i="29"/>
  <c r="I31" i="22"/>
  <c r="I31" i="17"/>
  <c r="P17" i="28"/>
  <c r="AK14" i="6"/>
  <c r="K47" i="17"/>
  <c r="R15" i="29"/>
  <c r="K29" i="22"/>
  <c r="K47" i="22"/>
  <c r="R15" i="28"/>
  <c r="K29" i="17"/>
  <c r="R15" i="30"/>
  <c r="Q13" i="28"/>
  <c r="J25" i="17"/>
  <c r="J43" i="17"/>
  <c r="Q13" i="30"/>
  <c r="J43" i="22"/>
  <c r="J25" i="22"/>
  <c r="Q13" i="29"/>
  <c r="K15" i="30"/>
  <c r="D47" i="22"/>
  <c r="K15" i="29"/>
  <c r="D29" i="22"/>
  <c r="K15" i="28"/>
  <c r="D29" i="17"/>
  <c r="D47" i="17"/>
  <c r="J17" i="28"/>
  <c r="B31" i="22"/>
  <c r="J17" i="29"/>
  <c r="B49" i="17"/>
  <c r="J17" i="30"/>
  <c r="B31" i="17"/>
  <c r="B49" i="22"/>
  <c r="R14" i="29"/>
  <c r="K27" i="22"/>
  <c r="K45" i="17"/>
  <c r="AK12" i="6"/>
  <c r="R14" i="28"/>
  <c r="K27" i="17"/>
  <c r="R14" i="30"/>
  <c r="K45" i="22"/>
  <c r="J15" i="28"/>
  <c r="B47" i="22"/>
  <c r="B47" i="17"/>
  <c r="J15" i="30"/>
  <c r="B29" i="22"/>
  <c r="J15" i="29"/>
  <c r="B29" i="17"/>
  <c r="AK16" i="6"/>
  <c r="R17" i="30"/>
  <c r="K49" i="22"/>
  <c r="R17" i="29"/>
  <c r="K31" i="22"/>
  <c r="R17" i="28"/>
  <c r="K31" i="17"/>
  <c r="K49" i="17"/>
  <c r="R14" i="6"/>
  <c r="M15" i="29"/>
  <c r="F29" i="22"/>
  <c r="M15" i="28"/>
  <c r="F29" i="17"/>
  <c r="F47" i="17"/>
  <c r="M15" i="30"/>
  <c r="F47" i="22"/>
  <c r="O13" i="30"/>
  <c r="H43" i="22"/>
  <c r="O13" i="29"/>
  <c r="H25" i="22"/>
  <c r="H43" i="17"/>
  <c r="O13" i="28"/>
  <c r="H25" i="17"/>
  <c r="O14" i="30"/>
  <c r="H45" i="22"/>
  <c r="O14" i="29"/>
  <c r="H27" i="22"/>
  <c r="O14" i="28"/>
  <c r="H27" i="17"/>
  <c r="H45" i="17"/>
  <c r="G9" i="27"/>
  <c r="D42" i="29" s="1"/>
  <c r="L15" i="27"/>
  <c r="Q12" i="19"/>
  <c r="B19" i="19"/>
  <c r="B65" i="30"/>
  <c r="B70" i="30"/>
  <c r="G57" i="30" l="1"/>
  <c r="H13" i="19"/>
  <c r="M7" i="18"/>
  <c r="M10" i="18"/>
  <c r="L12" i="27"/>
  <c r="G6" i="27"/>
  <c r="L13" i="30"/>
  <c r="E43" i="22"/>
  <c r="E25" i="17"/>
  <c r="E43" i="17"/>
  <c r="L13" i="29"/>
  <c r="E25" i="22"/>
  <c r="L13" i="28"/>
  <c r="L14" i="29"/>
  <c r="E27" i="22"/>
  <c r="E45" i="17"/>
  <c r="L14" i="30"/>
  <c r="L14" i="28"/>
  <c r="E45" i="22"/>
  <c r="E27" i="17"/>
  <c r="L15" i="28"/>
  <c r="E47" i="17"/>
  <c r="E29" i="22"/>
  <c r="E29" i="17"/>
  <c r="L15" i="30"/>
  <c r="E47" i="22"/>
  <c r="L15" i="29"/>
  <c r="L17" i="29"/>
  <c r="E31" i="22"/>
  <c r="E31" i="17"/>
  <c r="E49" i="22"/>
  <c r="L17" i="28"/>
  <c r="L17" i="30"/>
  <c r="E49" i="17"/>
  <c r="P9" i="27"/>
  <c r="D49" i="30" s="1"/>
  <c r="G9" i="23"/>
  <c r="D42" i="28"/>
  <c r="D42" i="30"/>
  <c r="B60" i="30"/>
  <c r="G44" i="30"/>
  <c r="G44" i="29"/>
  <c r="L15" i="23"/>
  <c r="G44" i="28"/>
  <c r="E14" i="17"/>
  <c r="I14" i="17"/>
  <c r="B14" i="17"/>
  <c r="J14" i="17"/>
  <c r="K14" i="17"/>
  <c r="D14" i="17"/>
  <c r="F14" i="17"/>
  <c r="G14" i="17"/>
  <c r="H14" i="17"/>
  <c r="M13" i="19" l="1"/>
  <c r="D57" i="30"/>
  <c r="G43" i="29"/>
  <c r="G43" i="30"/>
  <c r="L12" i="23"/>
  <c r="G43" i="28"/>
  <c r="P12" i="27"/>
  <c r="G48" i="30" s="1"/>
  <c r="G6" i="23"/>
  <c r="D41" i="28"/>
  <c r="D41" i="29"/>
  <c r="D41" i="30"/>
  <c r="E7" i="18"/>
  <c r="S7" i="18" s="1"/>
  <c r="E10" i="18"/>
  <c r="S10" i="18" s="1"/>
  <c r="Q10" i="18" l="1"/>
  <c r="Q7" i="18"/>
  <c r="D53" i="30"/>
  <c r="H7" i="19"/>
  <c r="G53" i="30"/>
  <c r="M7" i="19"/>
  <c r="Q6" i="19" s="1"/>
</calcChain>
</file>

<file path=xl/sharedStrings.xml><?xml version="1.0" encoding="utf-8"?>
<sst xmlns="http://schemas.openxmlformats.org/spreadsheetml/2006/main" count="484" uniqueCount="136">
  <si>
    <t>GRUPO A</t>
  </si>
  <si>
    <t>GRUPO B</t>
  </si>
  <si>
    <t>LLAVE A</t>
  </si>
  <si>
    <t>LLAVE B</t>
  </si>
  <si>
    <t>PARTIDOS</t>
  </si>
  <si>
    <t xml:space="preserve">Campeonato Nacional de Futbol </t>
  </si>
  <si>
    <t>“COPA FUTURO TALENTO”</t>
  </si>
  <si>
    <t>Pts.</t>
  </si>
  <si>
    <t>Gan.</t>
  </si>
  <si>
    <t>Emp.</t>
  </si>
  <si>
    <t>Per.</t>
  </si>
  <si>
    <t>GF</t>
  </si>
  <si>
    <t>GC</t>
  </si>
  <si>
    <t>Dif.</t>
  </si>
  <si>
    <t>POSICIONES</t>
  </si>
  <si>
    <t>-</t>
  </si>
  <si>
    <t>PJ</t>
  </si>
  <si>
    <t>Observación: Si el partido se define por penales, éstos deben sumarse al resultado.</t>
  </si>
  <si>
    <t>Ganador</t>
  </si>
  <si>
    <t>DEFINICIÓN DEL TORNEO</t>
  </si>
  <si>
    <t>SEMIFINALES</t>
  </si>
  <si>
    <t>Partido por el TERCER PUESTO</t>
  </si>
  <si>
    <t>TERCER PUESTO</t>
  </si>
  <si>
    <t>FINAL DEL CAMPEONATO</t>
  </si>
  <si>
    <t>SEGUNDO PUESTO</t>
  </si>
  <si>
    <t>CAMPEÓN “COPA FUTURO TALENTO”</t>
  </si>
  <si>
    <t>FINAL DEL TORNEO</t>
  </si>
  <si>
    <t/>
  </si>
  <si>
    <t>Sede Administrativa Cra 13 No 6-43  Barrio La Florida</t>
  </si>
  <si>
    <t>Celular  310 241 33 76    Fijo 2 450 593</t>
  </si>
  <si>
    <t>soccermelgar@outlook.com</t>
  </si>
  <si>
    <t>Melgar - Tolima</t>
  </si>
  <si>
    <t>La organización no se hace responsable de las posibles lesiones ocasionadas dentro y fuera del campo de juego, accidentes o perdidas de elementos durante el transcurso del torneo.</t>
  </si>
  <si>
    <r>
      <t xml:space="preserve">PARTIDOS                 </t>
    </r>
    <r>
      <rPr>
        <i/>
        <sz val="18"/>
        <color rgb="FFFFFF00"/>
        <rFont val="Calibri"/>
        <family val="2"/>
        <scheme val="minor"/>
      </rPr>
      <t>fecha 1</t>
    </r>
  </si>
  <si>
    <r>
      <t xml:space="preserve">PARTIDOS                 </t>
    </r>
    <r>
      <rPr>
        <i/>
        <sz val="18"/>
        <color rgb="FFFF0000"/>
        <rFont val="Calibri"/>
        <family val="2"/>
        <scheme val="minor"/>
      </rPr>
      <t>fecha 3 ULTIMA</t>
    </r>
  </si>
  <si>
    <t>Tj</t>
  </si>
  <si>
    <t>.</t>
  </si>
  <si>
    <t>CANCHA 1</t>
  </si>
  <si>
    <t>CANCHA 2</t>
  </si>
  <si>
    <t>GRUPO C</t>
  </si>
  <si>
    <t>GRUPO D</t>
  </si>
  <si>
    <t>NOTA: LA ORGANIZACIÓN DEL TORNEO NO SE HACE RESPONSABLE DE ACCIDENTES O PERDIDA DE ELEMENTOS DURANTE EL TRANSCURSO DEL TORNEO.                                                                                                           Les recordamos traer el seguro de salud de los deportistas.                                                                                                          Tarjeta de identidad Original,  Registro Civil.</t>
  </si>
  <si>
    <r>
      <t xml:space="preserve">PARTIDOS                 </t>
    </r>
    <r>
      <rPr>
        <i/>
        <sz val="18"/>
        <color rgb="FFFFFF00"/>
        <rFont val="Calibri"/>
        <family val="2"/>
        <scheme val="minor"/>
      </rPr>
      <t>fecha 2</t>
    </r>
  </si>
  <si>
    <t>CUARTOS DE FINAL</t>
  </si>
  <si>
    <t>LLAVE 1</t>
  </si>
  <si>
    <t>LLAVE 2</t>
  </si>
  <si>
    <t>FASE GRUPOS</t>
  </si>
  <si>
    <t>PRIMERO DEL GRUPO A</t>
  </si>
  <si>
    <t>vs</t>
  </si>
  <si>
    <t>PRIMERO DEL GRUPO C</t>
  </si>
  <si>
    <t>PRIMERO DEL GRUPO B</t>
  </si>
  <si>
    <t>PRIMERO DEL GRUPO D</t>
  </si>
  <si>
    <t>SEGUNDO DEL GRUPO A</t>
  </si>
  <si>
    <t>SEGUNDO DEL GRUPO C</t>
  </si>
  <si>
    <t>SEGUNDO DEL GRUPO B</t>
  </si>
  <si>
    <t>SEGUNDO DEL GRUPO D</t>
  </si>
  <si>
    <t>GANADOR LLAVE A</t>
  </si>
  <si>
    <t>GANADOR LLAVE B</t>
  </si>
  <si>
    <t>SEMIFINAL</t>
  </si>
  <si>
    <t>LLAVE C</t>
  </si>
  <si>
    <t>LLAVE D</t>
  </si>
  <si>
    <t>GANADOR LLAVE C</t>
  </si>
  <si>
    <t>GANADOR LLAVE D</t>
  </si>
  <si>
    <t>FINAL</t>
  </si>
  <si>
    <t>TERCER Y CUARTO LUGAR</t>
  </si>
  <si>
    <t>PERDEDOR LLAVE 1</t>
  </si>
  <si>
    <t>PERDEDOR LLAVE 2</t>
  </si>
  <si>
    <t>GANADOR LLAVE 1</t>
  </si>
  <si>
    <t>GANADOR LLAVE 2</t>
  </si>
  <si>
    <t>CANCHA</t>
  </si>
  <si>
    <t>HORA</t>
  </si>
  <si>
    <t>EQUIPO</t>
  </si>
  <si>
    <t>MARCADOR</t>
  </si>
  <si>
    <t>GRUPO</t>
  </si>
  <si>
    <t>CALENDARIO OFICIAL</t>
  </si>
  <si>
    <t>PALMARA</t>
  </si>
  <si>
    <t>LLAVE</t>
  </si>
  <si>
    <t>01:10. p.m.</t>
  </si>
  <si>
    <t>03:00. p.m.</t>
  </si>
  <si>
    <t>04:20. p.m.</t>
  </si>
  <si>
    <t>LAS VEGAS</t>
  </si>
  <si>
    <t>INTERGRUPOS</t>
  </si>
  <si>
    <t>PRIMERO GRUPO A</t>
  </si>
  <si>
    <t>PRIMERO GRUPO B</t>
  </si>
  <si>
    <t>El partido intergrupo garantiza jugar como minimo 4 partidos a todos los equipos participantes.</t>
  </si>
  <si>
    <t># 1 GRUPO A</t>
  </si>
  <si>
    <t># 2 GRUPO A</t>
  </si>
  <si>
    <t># 3 GRUPO A</t>
  </si>
  <si>
    <t># 4 GRUPO A</t>
  </si>
  <si>
    <t># 5 GRUPO B</t>
  </si>
  <si>
    <t># 6 GRUPO B</t>
  </si>
  <si>
    <t># 7 GRUPO B</t>
  </si>
  <si>
    <t># 8 GRUPO B</t>
  </si>
  <si>
    <t>SEGUNDO GRUPO B</t>
  </si>
  <si>
    <t>SEGUNDO GRUPO A</t>
  </si>
  <si>
    <t>04:00. p.m.</t>
  </si>
  <si>
    <t>BABY FUTBOL</t>
  </si>
  <si>
    <t>Nacidos Año 2005-2006</t>
  </si>
  <si>
    <t xml:space="preserve">IV Campeonato Nacional de Futbol </t>
  </si>
  <si>
    <t>07:15. a.m.</t>
  </si>
  <si>
    <t>08:20. a.m.</t>
  </si>
  <si>
    <t>12:00. m.d.</t>
  </si>
  <si>
    <t>09:50. a.m.</t>
  </si>
  <si>
    <t>10:50. a.m.</t>
  </si>
  <si>
    <t>02:30. p.m.</t>
  </si>
  <si>
    <t>01:15. p.m.</t>
  </si>
  <si>
    <t>03:25. p.m.</t>
  </si>
  <si>
    <t>04:30. p.m.</t>
  </si>
  <si>
    <t>CATEGORIA</t>
  </si>
  <si>
    <t>FASE GRUPOSS</t>
  </si>
  <si>
    <t>Pasan a la ronda semifinal, el PRIMERO DE CADA GRUPO, se jugara el lunes festivo en la mañana</t>
  </si>
  <si>
    <t>PERDEDOR LLAVE A</t>
  </si>
  <si>
    <t>PERDEDOR LLAVE B</t>
  </si>
  <si>
    <t>CATEGORÍA</t>
  </si>
  <si>
    <t>“COPA SOCCER MELGAR”</t>
  </si>
  <si>
    <t>TERCER LUGAR GRUPO A</t>
  </si>
  <si>
    <t>CUARTO LUGAR GRUPO A</t>
  </si>
  <si>
    <t>TERCER LUGAR GRUPO B</t>
  </si>
  <si>
    <t>CUARTO LUGAR GRUPO B</t>
  </si>
  <si>
    <t>FINAL 
COPA ORO</t>
  </si>
  <si>
    <t>TERCER LUGAR
COPA ORO</t>
  </si>
  <si>
    <t>TERCER LUGAR
COPA PLATA</t>
  </si>
  <si>
    <t>PARTIDOS           FECHA 1</t>
  </si>
  <si>
    <t>FINAL
COPA PLATA</t>
  </si>
  <si>
    <t>XVIII Torneo Nacional de Fútbol Infantil</t>
  </si>
  <si>
    <t>NACIDOS 2008 2009</t>
  </si>
  <si>
    <t>NOV 30 1 Y 2 DICIEMBRE 2024</t>
  </si>
  <si>
    <t>CANCHA 1 CLUB POLICIA</t>
  </si>
  <si>
    <t>H&amp;C.SPORT</t>
  </si>
  <si>
    <t>A10 ACADEMY</t>
  </si>
  <si>
    <t>CLUB DEPORTIVO EL DIAMANTE</t>
  </si>
  <si>
    <t>REAL BOGOTÁ</t>
  </si>
  <si>
    <t>TALENTO TOLIMENSE</t>
  </si>
  <si>
    <t>ALIANZA TOLIMENSE</t>
  </si>
  <si>
    <t>LE MAX TEAM</t>
  </si>
  <si>
    <t>CLUB DEPORTIVO SANPAY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</si>
</sst>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400]h:mm:ss\ AM/PM"/>
  </numFmts>
  <fonts count="122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20"/>
      <color theme="1"/>
      <name val="Times New Roman"/>
      <family val="1"/>
    </font>
    <font>
      <b/>
      <sz val="20"/>
      <color rgb="FFFF0000"/>
      <name val="Times New Roman"/>
      <family val="1"/>
    </font>
    <font>
      <b/>
      <sz val="20"/>
      <color rgb="FF008000"/>
      <name val="Times New Roman"/>
      <family val="1"/>
    </font>
    <font>
      <b/>
      <sz val="28"/>
      <color rgb="FF008000"/>
      <name val="Times New Roman"/>
      <family val="1"/>
    </font>
    <font>
      <i/>
      <sz val="14"/>
      <color theme="1"/>
      <name val="Calibri"/>
      <family val="2"/>
      <scheme val="minor"/>
    </font>
    <font>
      <b/>
      <sz val="14"/>
      <color rgb="FFD14F52"/>
      <name val="Calibri"/>
      <family val="2"/>
      <scheme val="minor"/>
    </font>
    <font>
      <sz val="14"/>
      <name val="Calibri"/>
      <family val="2"/>
      <scheme val="minor"/>
    </font>
    <font>
      <i/>
      <sz val="14"/>
      <color theme="0"/>
      <name val="Calibri"/>
      <family val="2"/>
      <scheme val="minor"/>
    </font>
    <font>
      <sz val="11"/>
      <name val="Calibri"/>
      <family val="2"/>
      <scheme val="minor"/>
    </font>
    <font>
      <b/>
      <sz val="14"/>
      <name val="Calibri"/>
      <family val="2"/>
      <scheme val="minor"/>
    </font>
    <font>
      <b/>
      <sz val="14"/>
      <color theme="0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i/>
      <sz val="18"/>
      <color theme="0"/>
      <name val="Calibri"/>
      <family val="2"/>
      <scheme val="minor"/>
    </font>
    <font>
      <sz val="18"/>
      <color theme="1"/>
      <name val="Calibri"/>
      <family val="2"/>
      <scheme val="minor"/>
    </font>
    <font>
      <sz val="14"/>
      <color theme="0"/>
      <name val="Calibri"/>
      <family val="2"/>
      <scheme val="minor"/>
    </font>
    <font>
      <b/>
      <i/>
      <sz val="11"/>
      <color theme="0"/>
      <name val="Calibri"/>
      <family val="2"/>
      <scheme val="minor"/>
    </font>
    <font>
      <i/>
      <sz val="11"/>
      <color theme="0"/>
      <name val="Calibri"/>
      <family val="2"/>
      <scheme val="minor"/>
    </font>
    <font>
      <sz val="48"/>
      <color rgb="FF00B050"/>
      <name val="Times New Roman"/>
      <family val="1"/>
    </font>
    <font>
      <sz val="48"/>
      <color rgb="FFFF0000"/>
      <name val="Times New Roman"/>
      <family val="1"/>
    </font>
    <font>
      <b/>
      <sz val="20"/>
      <color rgb="FF00B050"/>
      <name val="Times New Roman"/>
      <family val="1"/>
    </font>
    <font>
      <b/>
      <sz val="11"/>
      <name val="Calibri"/>
      <family val="2"/>
      <scheme val="minor"/>
    </font>
    <font>
      <b/>
      <sz val="12"/>
      <color rgb="FFD14F52"/>
      <name val="Calibri"/>
      <family val="2"/>
      <scheme val="minor"/>
    </font>
    <font>
      <b/>
      <sz val="12"/>
      <name val="Calibri"/>
      <family val="2"/>
      <scheme val="minor"/>
    </font>
    <font>
      <sz val="12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i/>
      <sz val="16"/>
      <color theme="0"/>
      <name val="Calibri"/>
      <family val="2"/>
      <scheme val="minor"/>
    </font>
    <font>
      <b/>
      <i/>
      <sz val="14"/>
      <color theme="0"/>
      <name val="Calibri"/>
      <family val="2"/>
      <scheme val="minor"/>
    </font>
    <font>
      <b/>
      <i/>
      <sz val="26"/>
      <color rgb="FFD14F52"/>
      <name val="Times New Roman"/>
      <family val="1"/>
    </font>
    <font>
      <b/>
      <sz val="36"/>
      <color theme="1"/>
      <name val="Calibri"/>
      <family val="2"/>
      <scheme val="minor"/>
    </font>
    <font>
      <sz val="36"/>
      <color theme="1"/>
      <name val="Calibri"/>
      <family val="2"/>
      <scheme val="minor"/>
    </font>
    <font>
      <b/>
      <sz val="18"/>
      <color rgb="FF002060"/>
      <name val="Times New Roman"/>
      <family val="1"/>
    </font>
    <font>
      <sz val="48"/>
      <color theme="1"/>
      <name val="Imprint MT Shadow"/>
      <family val="5"/>
    </font>
    <font>
      <b/>
      <sz val="24"/>
      <color rgb="FF008000"/>
      <name val="Times New Roman"/>
      <family val="1"/>
    </font>
    <font>
      <b/>
      <sz val="36"/>
      <color rgb="FF006600"/>
      <name val="Times New Roman"/>
      <family val="1"/>
    </font>
    <font>
      <b/>
      <sz val="24"/>
      <color rgb="FF006600"/>
      <name val="Times New Roman"/>
      <family val="1"/>
    </font>
    <font>
      <sz val="26"/>
      <color theme="1"/>
      <name val="Imprint MT Shadow"/>
      <family val="5"/>
    </font>
    <font>
      <b/>
      <sz val="40"/>
      <name val="Calibri"/>
      <family val="2"/>
      <scheme val="minor"/>
    </font>
    <font>
      <b/>
      <sz val="11"/>
      <color theme="1"/>
      <name val="Times New Roman"/>
      <family val="1"/>
    </font>
    <font>
      <sz val="12"/>
      <color theme="1"/>
      <name val="Times New Roman"/>
      <family val="1"/>
    </font>
    <font>
      <i/>
      <sz val="18"/>
      <color rgb="FFFF0000"/>
      <name val="Calibri"/>
      <family val="2"/>
      <scheme val="minor"/>
    </font>
    <font>
      <i/>
      <sz val="18"/>
      <color rgb="FFFFFF00"/>
      <name val="Calibri"/>
      <family val="2"/>
      <scheme val="minor"/>
    </font>
    <font>
      <sz val="24"/>
      <color rgb="FF00B050"/>
      <name val="Calibri"/>
      <family val="2"/>
      <scheme val="minor"/>
    </font>
    <font>
      <sz val="13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22"/>
      <color rgb="FF002060"/>
      <name val="Times New Roman"/>
      <family val="1"/>
    </font>
    <font>
      <b/>
      <sz val="36"/>
      <name val="Calibri"/>
      <family val="2"/>
      <scheme val="minor"/>
    </font>
    <font>
      <i/>
      <sz val="14"/>
      <name val="Calibri"/>
      <family val="2"/>
      <scheme val="minor"/>
    </font>
    <font>
      <b/>
      <sz val="24"/>
      <name val="Calibri"/>
      <family val="2"/>
      <scheme val="minor"/>
    </font>
    <font>
      <b/>
      <sz val="22"/>
      <color theme="1"/>
      <name val="Calibri"/>
      <family val="2"/>
      <scheme val="minor"/>
    </font>
    <font>
      <b/>
      <sz val="13"/>
      <name val="Calibri"/>
      <family val="2"/>
      <scheme val="minor"/>
    </font>
    <font>
      <b/>
      <sz val="13"/>
      <color theme="1"/>
      <name val="Calibri"/>
      <family val="2"/>
      <scheme val="minor"/>
    </font>
    <font>
      <b/>
      <i/>
      <sz val="13"/>
      <color theme="1"/>
      <name val="Calibri"/>
      <family val="2"/>
      <scheme val="minor"/>
    </font>
    <font>
      <b/>
      <sz val="18"/>
      <color rgb="FFFF0000"/>
      <name val="Calibri"/>
      <family val="2"/>
      <scheme val="minor"/>
    </font>
    <font>
      <b/>
      <sz val="22"/>
      <color rgb="FFFF0000"/>
      <name val="Times New Roman"/>
      <family val="1"/>
    </font>
    <font>
      <b/>
      <sz val="16"/>
      <color rgb="FFFF0000"/>
      <name val="Calibri"/>
      <family val="2"/>
      <scheme val="minor"/>
    </font>
    <font>
      <sz val="40"/>
      <color theme="1"/>
      <name val="Imprint MT Shadow"/>
      <family val="5"/>
    </font>
    <font>
      <b/>
      <sz val="11"/>
      <color theme="0" tint="-0.14999847407452621"/>
      <name val="Calibri"/>
      <family val="2"/>
      <scheme val="minor"/>
    </font>
    <font>
      <sz val="13"/>
      <color theme="0"/>
      <name val="Calibri"/>
      <family val="2"/>
      <scheme val="minor"/>
    </font>
    <font>
      <b/>
      <sz val="13"/>
      <color theme="0" tint="-0.14999847407452621"/>
      <name val="Calibri"/>
      <family val="2"/>
      <scheme val="minor"/>
    </font>
    <font>
      <b/>
      <sz val="20"/>
      <color rgb="FF006600"/>
      <name val="Calibri"/>
      <family val="2"/>
      <scheme val="minor"/>
    </font>
    <font>
      <sz val="20"/>
      <color theme="1"/>
      <name val="Calibri"/>
      <family val="2"/>
      <scheme val="minor"/>
    </font>
    <font>
      <b/>
      <sz val="20"/>
      <color rgb="FFFF0000"/>
      <name val="Calibri"/>
      <family val="2"/>
      <scheme val="minor"/>
    </font>
    <font>
      <b/>
      <sz val="26"/>
      <color theme="1"/>
      <name val="Calibri"/>
      <family val="2"/>
      <scheme val="minor"/>
    </font>
    <font>
      <b/>
      <sz val="26"/>
      <color rgb="FF002060"/>
      <name val="Calibri"/>
      <family val="2"/>
      <scheme val="minor"/>
    </font>
    <font>
      <sz val="11"/>
      <color theme="9" tint="-0.249977111117893"/>
      <name val="Calibri"/>
      <family val="2"/>
      <scheme val="minor"/>
    </font>
    <font>
      <b/>
      <sz val="12"/>
      <color theme="1"/>
      <name val="Times New Roman"/>
      <family val="1"/>
    </font>
    <font>
      <b/>
      <sz val="12"/>
      <color rgb="FF006600"/>
      <name val="Calibri"/>
      <family val="2"/>
      <scheme val="minor"/>
    </font>
    <font>
      <b/>
      <sz val="20"/>
      <color rgb="FF002060"/>
      <name val="Calibri"/>
      <family val="2"/>
      <scheme val="minor"/>
    </font>
    <font>
      <b/>
      <sz val="20"/>
      <color theme="9" tint="-0.249977111117893"/>
      <name val="Calibri"/>
      <family val="2"/>
      <scheme val="minor"/>
    </font>
    <font>
      <b/>
      <sz val="12"/>
      <color theme="9" tint="-0.249977111117893"/>
      <name val="Calibri"/>
      <family val="2"/>
      <scheme val="minor"/>
    </font>
    <font>
      <b/>
      <sz val="35"/>
      <color rgb="FFFF0000"/>
      <name val="Times New Roman"/>
      <family val="1"/>
    </font>
    <font>
      <b/>
      <sz val="35"/>
      <color rgb="FF002060"/>
      <name val="Times New Roman"/>
      <family val="1"/>
    </font>
    <font>
      <b/>
      <sz val="35"/>
      <color theme="9" tint="-0.249977111117893"/>
      <name val="Times New Roman"/>
      <family val="1"/>
    </font>
    <font>
      <b/>
      <sz val="35"/>
      <color rgb="FF00B050"/>
      <name val="Times New Roman"/>
      <family val="1"/>
    </font>
    <font>
      <b/>
      <sz val="24"/>
      <color theme="9" tint="-0.249977111117893"/>
      <name val="Calibri"/>
      <family val="2"/>
      <scheme val="minor"/>
    </font>
    <font>
      <b/>
      <sz val="24"/>
      <color rgb="FF002060"/>
      <name val="Calibri"/>
      <family val="2"/>
      <scheme val="minor"/>
    </font>
    <font>
      <b/>
      <sz val="24"/>
      <color rgb="FFFF0000"/>
      <name val="Calibri"/>
      <family val="2"/>
      <scheme val="minor"/>
    </font>
    <font>
      <b/>
      <sz val="24"/>
      <color rgb="FF00B050"/>
      <name val="Calibri"/>
      <family val="2"/>
      <scheme val="minor"/>
    </font>
    <font>
      <b/>
      <i/>
      <sz val="36"/>
      <color rgb="FFD14F52"/>
      <name val="Times New Roman"/>
      <family val="1"/>
    </font>
    <font>
      <b/>
      <sz val="11"/>
      <color rgb="FFD14F52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8"/>
      <color rgb="FF008000"/>
      <name val="Times New Roman"/>
      <family val="1"/>
    </font>
    <font>
      <b/>
      <sz val="14"/>
      <color rgb="FF008000"/>
      <name val="Times New Roman"/>
      <family val="1"/>
    </font>
    <font>
      <b/>
      <sz val="12"/>
      <name val="Times New Roman"/>
      <family val="1"/>
    </font>
    <font>
      <b/>
      <sz val="12"/>
      <color rgb="FF008000"/>
      <name val="Times New Roman"/>
      <family val="1"/>
    </font>
    <font>
      <b/>
      <sz val="12"/>
      <color rgb="FF00B050"/>
      <name val="Times New Roman"/>
      <family val="1"/>
    </font>
    <font>
      <b/>
      <sz val="12"/>
      <color rgb="FFFF0000"/>
      <name val="Times New Roman"/>
      <family val="1"/>
    </font>
    <font>
      <b/>
      <sz val="12"/>
      <color rgb="FF002060"/>
      <name val="Times New Roman"/>
      <family val="1"/>
    </font>
    <font>
      <b/>
      <sz val="12"/>
      <color rgb="FF7030A0"/>
      <name val="Times New Roman"/>
      <family val="1"/>
    </font>
    <font>
      <b/>
      <sz val="10"/>
      <color rgb="FFFF0000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22"/>
      <color rgb="FF006600"/>
      <name val="Times New Roman"/>
      <family val="1"/>
    </font>
    <font>
      <b/>
      <sz val="22"/>
      <color rgb="FF006600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40"/>
      <color theme="1"/>
      <name val="Calibri"/>
      <family val="2"/>
      <scheme val="minor"/>
    </font>
    <font>
      <b/>
      <sz val="30"/>
      <color theme="1"/>
      <name val="Calibri"/>
      <family val="2"/>
      <scheme val="minor"/>
    </font>
    <font>
      <b/>
      <sz val="35"/>
      <color theme="0"/>
      <name val="Calibri"/>
      <family val="2"/>
      <scheme val="minor"/>
    </font>
    <font>
      <b/>
      <sz val="30"/>
      <color theme="0"/>
      <name val="Calibri"/>
      <family val="2"/>
      <scheme val="minor"/>
    </font>
    <font>
      <b/>
      <sz val="22"/>
      <color theme="0"/>
      <name val="Calibri"/>
      <family val="2"/>
      <scheme val="minor"/>
    </font>
    <font>
      <sz val="16"/>
      <color theme="1"/>
      <name val="Calibri"/>
      <family val="2"/>
      <scheme val="minor"/>
    </font>
    <font>
      <b/>
      <sz val="16"/>
      <name val="Times New Roman"/>
      <family val="1"/>
    </font>
    <font>
      <b/>
      <sz val="16"/>
      <color theme="1"/>
      <name val="Times New Roman"/>
      <family val="1"/>
    </font>
    <font>
      <b/>
      <sz val="11"/>
      <color rgb="FF0000FF"/>
      <name val="Calibri"/>
      <family val="2"/>
      <scheme val="minor"/>
    </font>
    <font>
      <b/>
      <sz val="32"/>
      <color rgb="FF008000"/>
      <name val="Times New Roman"/>
      <family val="1"/>
    </font>
    <font>
      <sz val="40"/>
      <color rgb="FFFF0000"/>
      <name val="Calibri"/>
      <family val="2"/>
      <scheme val="minor"/>
    </font>
    <font>
      <b/>
      <sz val="32"/>
      <color rgb="FF0000FF"/>
      <name val="Calibri"/>
      <family val="2"/>
      <scheme val="minor"/>
    </font>
    <font>
      <b/>
      <sz val="24"/>
      <color theme="1"/>
      <name val="Calibri"/>
      <family val="2"/>
      <scheme val="minor"/>
    </font>
    <font>
      <sz val="24"/>
      <color theme="1"/>
      <name val="Calibri"/>
      <family val="2"/>
      <scheme val="minor"/>
    </font>
    <font>
      <b/>
      <sz val="14"/>
      <color rgb="FFFF0000"/>
      <name val="Calibri"/>
      <family val="2"/>
      <scheme val="minor"/>
    </font>
    <font>
      <b/>
      <sz val="26"/>
      <color rgb="FF006600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18"/>
      <name val="Calibri"/>
      <family val="2"/>
      <scheme val="minor"/>
    </font>
    <font>
      <b/>
      <sz val="48"/>
      <color rgb="FF006600"/>
      <name val="Times New Roman"/>
      <family val="1"/>
    </font>
    <font>
      <b/>
      <sz val="28"/>
      <color rgb="FF006600"/>
      <name val="Calibri"/>
      <family val="2"/>
      <scheme val="minor"/>
    </font>
    <font>
      <b/>
      <sz val="20"/>
      <color rgb="FF0000FF"/>
      <name val="Calibri"/>
      <family val="2"/>
      <scheme val="minor"/>
    </font>
  </fonts>
  <fills count="21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D2EAC8"/>
        <bgColor indexed="64"/>
      </patternFill>
    </fill>
    <fill>
      <patternFill patternType="solid">
        <fgColor rgb="FFF8F8F8"/>
        <bgColor indexed="64"/>
      </patternFill>
    </fill>
    <fill>
      <patternFill patternType="solid">
        <fgColor rgb="FF62A6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D14F5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7F7F7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0000FF"/>
        <bgColor indexed="64"/>
      </patternFill>
    </fill>
    <fill>
      <patternFill patternType="solid">
        <fgColor rgb="FF003300"/>
        <bgColor indexed="64"/>
      </patternFill>
    </fill>
    <fill>
      <patternFill patternType="solid">
        <fgColor theme="9" tint="0.39997558519241921"/>
        <bgColor indexed="64"/>
      </patternFill>
    </fill>
  </fills>
  <borders count="76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0" tint="-0.34998626667073579"/>
      </left>
      <right/>
      <top style="thin">
        <color theme="0" tint="-0.34998626667073579"/>
      </top>
      <bottom/>
      <diagonal/>
    </border>
    <border>
      <left/>
      <right/>
      <top style="thin">
        <color theme="0" tint="-0.34998626667073579"/>
      </top>
      <bottom/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/>
      <right style="thin">
        <color theme="0" tint="-0.34998626667073579"/>
      </right>
      <top/>
      <bottom/>
      <diagonal/>
    </border>
    <border>
      <left/>
      <right/>
      <top/>
      <bottom style="thin">
        <color theme="0" tint="-0.34998626667073579"/>
      </bottom>
      <diagonal/>
    </border>
    <border>
      <left style="thin">
        <color theme="0" tint="-0.34998626667073579"/>
      </left>
      <right/>
      <top style="thin">
        <color theme="0" tint="-0.34998626667073579"/>
      </top>
      <bottom style="thin">
        <color theme="0" tint="-0.34998626667073579"/>
      </bottom>
      <diagonal/>
    </border>
    <border>
      <left/>
      <right/>
      <top style="thin">
        <color theme="0" tint="-0.34998626667073579"/>
      </top>
      <bottom style="thin">
        <color theme="0" tint="-0.34998626667073579"/>
      </bottom>
      <diagonal/>
    </border>
    <border>
      <left/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/>
      <diagonal/>
    </border>
    <border>
      <left style="thin">
        <color theme="0" tint="-0.34998626667073579"/>
      </left>
      <right style="thin">
        <color theme="0" tint="-0.34998626667073579"/>
      </right>
      <top/>
      <bottom/>
      <diagonal/>
    </border>
    <border>
      <left style="thin">
        <color theme="0" tint="-0.34998626667073579"/>
      </left>
      <right style="thin">
        <color theme="0" tint="-0.34998626667073579"/>
      </right>
      <top/>
      <bottom style="thin">
        <color theme="0" tint="-0.34998626667073579"/>
      </bottom>
      <diagonal/>
    </border>
    <border>
      <left style="thin">
        <color theme="0" tint="-0.249977111117893"/>
      </left>
      <right style="thin">
        <color theme="0" tint="-0.249977111117893"/>
      </right>
      <top/>
      <bottom style="thin">
        <color theme="0" tint="-0.249977111117893"/>
      </bottom>
      <diagonal/>
    </border>
    <border>
      <left style="thin">
        <color theme="0" tint="-0.34998626667073579"/>
      </left>
      <right style="thin">
        <color theme="0" tint="-0.249977111117893"/>
      </right>
      <top style="thin">
        <color theme="0" tint="-0.249977111117893"/>
      </top>
      <bottom/>
      <diagonal/>
    </border>
    <border>
      <left style="thin">
        <color theme="0" tint="-0.34998626667073579"/>
      </left>
      <right style="thin">
        <color theme="0" tint="-0.249977111117893"/>
      </right>
      <top/>
      <bottom style="thin">
        <color theme="0" tint="-0.249977111117893"/>
      </bottom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/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/>
      <diagonal/>
    </border>
    <border>
      <left style="thin">
        <color theme="0" tint="-0.499984740745262"/>
      </left>
      <right style="thin">
        <color theme="0" tint="-0.499984740745262"/>
      </right>
      <top/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/>
      <bottom/>
      <diagonal/>
    </border>
    <border>
      <left style="thin">
        <color theme="0" tint="-0.34998626667073579"/>
      </left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theme="0" tint="-0.249977111117893"/>
      </bottom>
      <diagonal/>
    </border>
    <border>
      <left style="thin">
        <color theme="0" tint="-0.34998626667073579"/>
      </left>
      <right/>
      <top/>
      <bottom style="thin">
        <color theme="0" tint="-0.249977111117893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rgb="FFFF0000"/>
      </left>
      <right style="thin">
        <color theme="0" tint="-0.34998626667073579"/>
      </right>
      <top style="medium">
        <color rgb="FFFF0000"/>
      </top>
      <bottom/>
      <diagonal/>
    </border>
    <border>
      <left style="thin">
        <color theme="0" tint="-0.34998626667073579"/>
      </left>
      <right style="thin">
        <color theme="0" tint="-0.34998626667073579"/>
      </right>
      <top style="medium">
        <color rgb="FFFF0000"/>
      </top>
      <bottom/>
      <diagonal/>
    </border>
    <border>
      <left/>
      <right style="medium">
        <color rgb="FFFF0000"/>
      </right>
      <top style="medium">
        <color rgb="FFFF0000"/>
      </top>
      <bottom/>
      <diagonal/>
    </border>
    <border>
      <left style="medium">
        <color rgb="FFFF0000"/>
      </left>
      <right style="thin">
        <color theme="0" tint="-0.34998626667073579"/>
      </right>
      <top/>
      <bottom style="medium">
        <color rgb="FFFF0000"/>
      </bottom>
      <diagonal/>
    </border>
    <border>
      <left style="thin">
        <color theme="0" tint="-0.34998626667073579"/>
      </left>
      <right style="thin">
        <color theme="0" tint="-0.34998626667073579"/>
      </right>
      <top/>
      <bottom style="medium">
        <color rgb="FFFF0000"/>
      </bottom>
      <diagonal/>
    </border>
    <border>
      <left/>
      <right style="medium">
        <color rgb="FFFF0000"/>
      </right>
      <top/>
      <bottom style="medium">
        <color rgb="FFFF0000"/>
      </bottom>
      <diagonal/>
    </border>
    <border>
      <left style="medium">
        <color theme="0" tint="-0.34998626667073579"/>
      </left>
      <right style="thin">
        <color theme="0" tint="-0.34998626667073579"/>
      </right>
      <top style="medium">
        <color theme="0" tint="-0.34998626667073579"/>
      </top>
      <bottom/>
      <diagonal/>
    </border>
    <border>
      <left style="thin">
        <color theme="0" tint="-0.34998626667073579"/>
      </left>
      <right style="thin">
        <color theme="0" tint="-0.34998626667073579"/>
      </right>
      <top style="medium">
        <color theme="0" tint="-0.34998626667073579"/>
      </top>
      <bottom/>
      <diagonal/>
    </border>
    <border>
      <left/>
      <right style="medium">
        <color theme="0" tint="-0.34998626667073579"/>
      </right>
      <top style="medium">
        <color theme="0" tint="-0.34998626667073579"/>
      </top>
      <bottom/>
      <diagonal/>
    </border>
    <border>
      <left style="medium">
        <color theme="0" tint="-0.34998626667073579"/>
      </left>
      <right style="thin">
        <color theme="0" tint="-0.34998626667073579"/>
      </right>
      <top/>
      <bottom style="medium">
        <color theme="0" tint="-0.34998626667073579"/>
      </bottom>
      <diagonal/>
    </border>
    <border>
      <left style="thin">
        <color theme="0" tint="-0.34998626667073579"/>
      </left>
      <right style="thin">
        <color theme="0" tint="-0.34998626667073579"/>
      </right>
      <top/>
      <bottom style="medium">
        <color theme="0" tint="-0.34998626667073579"/>
      </bottom>
      <diagonal/>
    </border>
    <border>
      <left/>
      <right style="medium">
        <color theme="0" tint="-0.34998626667073579"/>
      </right>
      <top/>
      <bottom style="medium">
        <color theme="0" tint="-0.34998626667073579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7" fillId="0" borderId="0" applyNumberFormat="0" applyFill="0" applyBorder="0" applyAlignment="0" applyProtection="0"/>
  </cellStyleXfs>
  <cellXfs count="482">
    <xf numFmtId="0" fontId="0" fillId="0" borderId="0" xfId="0"/>
    <xf numFmtId="0" fontId="0" fillId="2" borderId="0" xfId="0" applyFill="1" applyAlignment="1">
      <alignment horizontal="center" vertical="center"/>
    </xf>
    <xf numFmtId="0" fontId="4" fillId="2" borderId="0" xfId="0" applyFont="1" applyFill="1"/>
    <xf numFmtId="0" fontId="0" fillId="2" borderId="0" xfId="0" applyFill="1"/>
    <xf numFmtId="0" fontId="5" fillId="2" borderId="0" xfId="0" applyFont="1" applyFill="1"/>
    <xf numFmtId="0" fontId="0" fillId="2" borderId="0" xfId="0" applyFill="1" applyAlignment="1">
      <alignment horizontal="center"/>
    </xf>
    <xf numFmtId="0" fontId="0" fillId="6" borderId="12" xfId="0" applyFill="1" applyBorder="1"/>
    <xf numFmtId="0" fontId="0" fillId="6" borderId="5" xfId="0" applyFill="1" applyBorder="1"/>
    <xf numFmtId="0" fontId="0" fillId="6" borderId="0" xfId="0" applyFill="1"/>
    <xf numFmtId="0" fontId="2" fillId="6" borderId="0" xfId="0" applyFont="1" applyFill="1"/>
    <xf numFmtId="0" fontId="0" fillId="6" borderId="0" xfId="0" applyFill="1" applyAlignment="1">
      <alignment horizontal="center" vertical="center"/>
    </xf>
    <xf numFmtId="0" fontId="3" fillId="0" borderId="0" xfId="0" applyFont="1"/>
    <xf numFmtId="0" fontId="3" fillId="2" borderId="0" xfId="0" applyFont="1" applyFill="1"/>
    <xf numFmtId="0" fontId="18" fillId="7" borderId="9" xfId="0" applyFont="1" applyFill="1" applyBorder="1" applyAlignment="1">
      <alignment horizontal="center" vertical="center"/>
    </xf>
    <xf numFmtId="0" fontId="19" fillId="2" borderId="0" xfId="0" applyFont="1" applyFill="1"/>
    <xf numFmtId="0" fontId="12" fillId="2" borderId="0" xfId="0" applyFont="1" applyFill="1" applyAlignment="1">
      <alignment vertical="center"/>
    </xf>
    <xf numFmtId="0" fontId="15" fillId="2" borderId="0" xfId="0" applyFont="1" applyFill="1" applyAlignment="1">
      <alignment vertical="center"/>
    </xf>
    <xf numFmtId="0" fontId="20" fillId="2" borderId="0" xfId="0" applyFont="1" applyFill="1" applyAlignment="1">
      <alignment vertical="center"/>
    </xf>
    <xf numFmtId="0" fontId="3" fillId="2" borderId="0" xfId="0" applyFont="1" applyFill="1" applyAlignment="1">
      <alignment vertical="center"/>
    </xf>
    <xf numFmtId="0" fontId="12" fillId="2" borderId="0" xfId="0" applyFont="1" applyFill="1" applyAlignment="1">
      <alignment horizontal="center" vertical="center"/>
    </xf>
    <xf numFmtId="0" fontId="3" fillId="2" borderId="0" xfId="0" applyFont="1" applyFill="1" applyProtection="1">
      <protection locked="0"/>
    </xf>
    <xf numFmtId="0" fontId="21" fillId="2" borderId="0" xfId="0" applyFont="1" applyFill="1" applyAlignment="1">
      <alignment horizontal="right"/>
    </xf>
    <xf numFmtId="0" fontId="22" fillId="2" borderId="0" xfId="0" applyFont="1" applyFill="1" applyAlignment="1">
      <alignment horizontal="right"/>
    </xf>
    <xf numFmtId="0" fontId="13" fillId="2" borderId="0" xfId="0" applyFont="1" applyFill="1"/>
    <xf numFmtId="0" fontId="1" fillId="2" borderId="0" xfId="0" applyFont="1" applyFill="1"/>
    <xf numFmtId="0" fontId="0" fillId="6" borderId="14" xfId="0" applyFill="1" applyBorder="1"/>
    <xf numFmtId="0" fontId="0" fillId="6" borderId="8" xfId="0" applyFill="1" applyBorder="1"/>
    <xf numFmtId="0" fontId="12" fillId="7" borderId="0" xfId="0" applyFont="1" applyFill="1" applyAlignment="1">
      <alignment horizontal="center" vertical="center"/>
    </xf>
    <xf numFmtId="0" fontId="33" fillId="9" borderId="0" xfId="0" applyFont="1" applyFill="1" applyAlignment="1">
      <alignment horizontal="center" vertical="center"/>
    </xf>
    <xf numFmtId="0" fontId="31" fillId="2" borderId="0" xfId="0" applyFont="1" applyFill="1"/>
    <xf numFmtId="49" fontId="26" fillId="6" borderId="0" xfId="0" applyNumberFormat="1" applyFont="1" applyFill="1" applyAlignment="1">
      <alignment horizontal="center"/>
    </xf>
    <xf numFmtId="0" fontId="2" fillId="6" borderId="14" xfId="0" applyFont="1" applyFill="1" applyBorder="1"/>
    <xf numFmtId="0" fontId="0" fillId="6" borderId="8" xfId="0" applyFill="1" applyBorder="1" applyAlignment="1">
      <alignment vertical="center"/>
    </xf>
    <xf numFmtId="0" fontId="0" fillId="10" borderId="0" xfId="0" applyFill="1"/>
    <xf numFmtId="0" fontId="2" fillId="10" borderId="8" xfId="0" applyFont="1" applyFill="1" applyBorder="1"/>
    <xf numFmtId="0" fontId="0" fillId="10" borderId="8" xfId="0" applyFill="1" applyBorder="1"/>
    <xf numFmtId="0" fontId="0" fillId="6" borderId="4" xfId="0" applyFill="1" applyBorder="1"/>
    <xf numFmtId="0" fontId="8" fillId="2" borderId="0" xfId="0" applyFont="1" applyFill="1" applyAlignment="1">
      <alignment vertical="center"/>
    </xf>
    <xf numFmtId="0" fontId="7" fillId="2" borderId="0" xfId="0" applyFont="1" applyFill="1" applyAlignment="1">
      <alignment vertical="center"/>
    </xf>
    <xf numFmtId="0" fontId="7" fillId="2" borderId="0" xfId="0" applyFont="1" applyFill="1" applyAlignment="1">
      <alignment horizontal="center" vertical="center"/>
    </xf>
    <xf numFmtId="0" fontId="30" fillId="2" borderId="0" xfId="0" applyFont="1" applyFill="1" applyAlignment="1">
      <alignment vertical="center"/>
    </xf>
    <xf numFmtId="0" fontId="36" fillId="2" borderId="0" xfId="0" applyFont="1" applyFill="1"/>
    <xf numFmtId="164" fontId="2" fillId="3" borderId="0" xfId="0" applyNumberFormat="1" applyFont="1" applyFill="1" applyAlignment="1">
      <alignment vertical="center"/>
    </xf>
    <xf numFmtId="164" fontId="2" fillId="4" borderId="0" xfId="0" applyNumberFormat="1" applyFont="1" applyFill="1" applyAlignment="1">
      <alignment vertical="center"/>
    </xf>
    <xf numFmtId="0" fontId="2" fillId="3" borderId="7" xfId="0" applyFont="1" applyFill="1" applyBorder="1" applyAlignment="1">
      <alignment vertical="center"/>
    </xf>
    <xf numFmtId="0" fontId="2" fillId="4" borderId="7" xfId="0" applyFont="1" applyFill="1" applyBorder="1" applyAlignment="1">
      <alignment vertical="center"/>
    </xf>
    <xf numFmtId="16" fontId="2" fillId="3" borderId="0" xfId="0" applyNumberFormat="1" applyFont="1" applyFill="1" applyAlignment="1">
      <alignment vertical="center"/>
    </xf>
    <xf numFmtId="16" fontId="2" fillId="4" borderId="0" xfId="0" applyNumberFormat="1" applyFont="1" applyFill="1" applyAlignment="1">
      <alignment vertical="center"/>
    </xf>
    <xf numFmtId="0" fontId="40" fillId="2" borderId="0" xfId="0" applyFont="1" applyFill="1"/>
    <xf numFmtId="0" fontId="3" fillId="6" borderId="0" xfId="0" applyFont="1" applyFill="1" applyAlignment="1">
      <alignment horizontal="center"/>
    </xf>
    <xf numFmtId="0" fontId="41" fillId="2" borderId="0" xfId="0" applyFont="1" applyFill="1"/>
    <xf numFmtId="0" fontId="0" fillId="2" borderId="33" xfId="0" applyFill="1" applyBorder="1" applyAlignment="1">
      <alignment horizontal="center"/>
    </xf>
    <xf numFmtId="0" fontId="48" fillId="2" borderId="0" xfId="0" applyFont="1" applyFill="1" applyAlignment="1">
      <alignment horizontal="center"/>
    </xf>
    <xf numFmtId="0" fontId="48" fillId="2" borderId="0" xfId="0" applyFont="1" applyFill="1"/>
    <xf numFmtId="0" fontId="0" fillId="2" borderId="33" xfId="0" applyFill="1" applyBorder="1"/>
    <xf numFmtId="0" fontId="8" fillId="2" borderId="0" xfId="0" applyFont="1" applyFill="1" applyAlignment="1">
      <alignment horizontal="center" vertical="center"/>
    </xf>
    <xf numFmtId="1" fontId="0" fillId="2" borderId="0" xfId="0" applyNumberFormat="1" applyFill="1" applyAlignment="1">
      <alignment horizontal="center" vertical="center"/>
    </xf>
    <xf numFmtId="1" fontId="0" fillId="2" borderId="0" xfId="0" applyNumberFormat="1" applyFill="1"/>
    <xf numFmtId="1" fontId="2" fillId="2" borderId="0" xfId="0" applyNumberFormat="1" applyFont="1" applyFill="1" applyAlignment="1">
      <alignment vertical="center"/>
    </xf>
    <xf numFmtId="0" fontId="31" fillId="2" borderId="0" xfId="0" applyFont="1" applyFill="1" applyAlignment="1">
      <alignment horizontal="center" vertical="center"/>
    </xf>
    <xf numFmtId="1" fontId="3" fillId="2" borderId="0" xfId="0" applyNumberFormat="1" applyFont="1" applyFill="1"/>
    <xf numFmtId="1" fontId="0" fillId="2" borderId="0" xfId="0" applyNumberFormat="1" applyFill="1" applyAlignment="1">
      <alignment horizontal="center"/>
    </xf>
    <xf numFmtId="0" fontId="37" fillId="2" borderId="0" xfId="0" applyFont="1" applyFill="1"/>
    <xf numFmtId="0" fontId="38" fillId="2" borderId="0" xfId="0" applyFont="1" applyFill="1" applyAlignment="1">
      <alignment horizontal="center" vertical="center"/>
    </xf>
    <xf numFmtId="0" fontId="53" fillId="2" borderId="0" xfId="0" applyFont="1" applyFill="1" applyAlignment="1">
      <alignment horizontal="center" vertical="center"/>
    </xf>
    <xf numFmtId="0" fontId="14" fillId="2" borderId="0" xfId="0" applyFont="1" applyFill="1" applyAlignment="1">
      <alignment vertical="center"/>
    </xf>
    <xf numFmtId="0" fontId="11" fillId="2" borderId="0" xfId="0" applyFont="1" applyFill="1" applyAlignment="1">
      <alignment vertical="center"/>
    </xf>
    <xf numFmtId="0" fontId="13" fillId="2" borderId="0" xfId="0" applyFont="1" applyFill="1" applyAlignment="1">
      <alignment vertical="center"/>
    </xf>
    <xf numFmtId="0" fontId="53" fillId="2" borderId="0" xfId="0" applyFont="1" applyFill="1" applyAlignment="1">
      <alignment vertical="center"/>
    </xf>
    <xf numFmtId="0" fontId="13" fillId="2" borderId="0" xfId="0" applyFont="1" applyFill="1" applyAlignment="1">
      <alignment horizontal="center" vertical="center"/>
    </xf>
    <xf numFmtId="0" fontId="13" fillId="2" borderId="0" xfId="0" applyFont="1" applyFill="1" applyProtection="1">
      <protection locked="0"/>
    </xf>
    <xf numFmtId="0" fontId="54" fillId="2" borderId="0" xfId="0" applyFont="1" applyFill="1"/>
    <xf numFmtId="0" fontId="55" fillId="2" borderId="0" xfId="0" applyFont="1" applyFill="1"/>
    <xf numFmtId="0" fontId="49" fillId="6" borderId="7" xfId="0" applyFont="1" applyFill="1" applyBorder="1" applyAlignment="1">
      <alignment horizontal="center"/>
    </xf>
    <xf numFmtId="0" fontId="57" fillId="6" borderId="0" xfId="0" applyFont="1" applyFill="1"/>
    <xf numFmtId="0" fontId="49" fillId="2" borderId="0" xfId="0" applyFont="1" applyFill="1"/>
    <xf numFmtId="0" fontId="49" fillId="6" borderId="0" xfId="0" applyFont="1" applyFill="1" applyAlignment="1">
      <alignment horizontal="center" vertical="center"/>
    </xf>
    <xf numFmtId="0" fontId="57" fillId="6" borderId="0" xfId="0" applyFont="1" applyFill="1" applyAlignment="1">
      <alignment horizontal="center"/>
    </xf>
    <xf numFmtId="0" fontId="58" fillId="6" borderId="13" xfId="0" applyFont="1" applyFill="1" applyBorder="1" applyAlignment="1">
      <alignment horizontal="center"/>
    </xf>
    <xf numFmtId="0" fontId="57" fillId="0" borderId="0" xfId="0" applyFont="1" applyAlignment="1">
      <alignment horizontal="left"/>
    </xf>
    <xf numFmtId="0" fontId="57" fillId="6" borderId="0" xfId="0" applyFont="1" applyFill="1" applyAlignment="1">
      <alignment vertical="center"/>
    </xf>
    <xf numFmtId="16" fontId="57" fillId="3" borderId="0" xfId="0" applyNumberFormat="1" applyFont="1" applyFill="1" applyAlignment="1">
      <alignment horizontal="center" vertical="center"/>
    </xf>
    <xf numFmtId="164" fontId="57" fillId="3" borderId="0" xfId="0" applyNumberFormat="1" applyFont="1" applyFill="1" applyAlignment="1">
      <alignment horizontal="center" vertical="center"/>
    </xf>
    <xf numFmtId="0" fontId="57" fillId="3" borderId="0" xfId="0" applyFont="1" applyFill="1" applyAlignment="1">
      <alignment horizontal="center" vertical="center"/>
    </xf>
    <xf numFmtId="16" fontId="57" fillId="4" borderId="0" xfId="0" applyNumberFormat="1" applyFont="1" applyFill="1" applyAlignment="1">
      <alignment horizontal="center" vertical="center"/>
    </xf>
    <xf numFmtId="164" fontId="57" fillId="4" borderId="0" xfId="0" applyNumberFormat="1" applyFont="1" applyFill="1" applyAlignment="1">
      <alignment horizontal="center" vertical="center"/>
    </xf>
    <xf numFmtId="0" fontId="57" fillId="8" borderId="6" xfId="0" applyFont="1" applyFill="1" applyBorder="1" applyAlignment="1" applyProtection="1">
      <alignment horizontal="center" vertical="center"/>
      <protection locked="0"/>
    </xf>
    <xf numFmtId="0" fontId="57" fillId="4" borderId="0" xfId="0" applyFont="1" applyFill="1" applyAlignment="1">
      <alignment horizontal="center" vertical="center"/>
    </xf>
    <xf numFmtId="0" fontId="59" fillId="2" borderId="0" xfId="0" applyFont="1" applyFill="1"/>
    <xf numFmtId="0" fontId="60" fillId="2" borderId="0" xfId="0" applyFont="1" applyFill="1"/>
    <xf numFmtId="0" fontId="61" fillId="2" borderId="0" xfId="0" applyFont="1" applyFill="1"/>
    <xf numFmtId="0" fontId="42" fillId="2" borderId="0" xfId="0" applyFont="1" applyFill="1" applyAlignment="1">
      <alignment vertical="center"/>
    </xf>
    <xf numFmtId="0" fontId="63" fillId="8" borderId="6" xfId="0" applyFont="1" applyFill="1" applyBorder="1" applyAlignment="1" applyProtection="1">
      <alignment horizontal="center" vertical="center"/>
      <protection locked="0"/>
    </xf>
    <xf numFmtId="0" fontId="49" fillId="2" borderId="0" xfId="0" applyFont="1" applyFill="1" applyAlignment="1">
      <alignment horizontal="left"/>
    </xf>
    <xf numFmtId="0" fontId="57" fillId="4" borderId="0" xfId="0" applyFont="1" applyFill="1" applyAlignment="1">
      <alignment horizontal="left" vertical="center"/>
    </xf>
    <xf numFmtId="0" fontId="57" fillId="3" borderId="0" xfId="0" applyFont="1" applyFill="1" applyAlignment="1">
      <alignment horizontal="left" vertical="center"/>
    </xf>
    <xf numFmtId="0" fontId="57" fillId="10" borderId="0" xfId="0" applyFont="1" applyFill="1"/>
    <xf numFmtId="0" fontId="57" fillId="6" borderId="0" xfId="0" applyFont="1" applyFill="1" applyAlignment="1">
      <alignment horizontal="right" vertical="center"/>
    </xf>
    <xf numFmtId="16" fontId="57" fillId="4" borderId="0" xfId="0" applyNumberFormat="1" applyFont="1" applyFill="1" applyAlignment="1">
      <alignment horizontal="left" vertical="center"/>
    </xf>
    <xf numFmtId="0" fontId="64" fillId="6" borderId="0" xfId="0" applyFont="1" applyFill="1" applyAlignment="1">
      <alignment horizontal="center"/>
    </xf>
    <xf numFmtId="0" fontId="65" fillId="8" borderId="6" xfId="0" applyFont="1" applyFill="1" applyBorder="1" applyAlignment="1" applyProtection="1">
      <alignment horizontal="center" vertical="center"/>
      <protection locked="0"/>
    </xf>
    <xf numFmtId="0" fontId="2" fillId="3" borderId="0" xfId="0" applyFont="1" applyFill="1" applyAlignment="1">
      <alignment vertical="center"/>
    </xf>
    <xf numFmtId="0" fontId="2" fillId="4" borderId="0" xfId="0" applyFont="1" applyFill="1" applyAlignment="1">
      <alignment vertical="center"/>
    </xf>
    <xf numFmtId="1" fontId="2" fillId="3" borderId="6" xfId="0" applyNumberFormat="1" applyFont="1" applyFill="1" applyBorder="1" applyAlignment="1">
      <alignment horizontal="center" vertical="center"/>
    </xf>
    <xf numFmtId="1" fontId="2" fillId="4" borderId="6" xfId="0" applyNumberFormat="1" applyFont="1" applyFill="1" applyBorder="1" applyAlignment="1">
      <alignment horizontal="center" vertical="center"/>
    </xf>
    <xf numFmtId="1" fontId="2" fillId="3" borderId="6" xfId="0" applyNumberFormat="1" applyFont="1" applyFill="1" applyBorder="1" applyAlignment="1">
      <alignment vertical="center"/>
    </xf>
    <xf numFmtId="1" fontId="2" fillId="4" borderId="6" xfId="0" applyNumberFormat="1" applyFont="1" applyFill="1" applyBorder="1" applyAlignment="1">
      <alignment vertical="center"/>
    </xf>
    <xf numFmtId="0" fontId="4" fillId="2" borderId="2" xfId="0" applyFont="1" applyFill="1" applyBorder="1" applyAlignment="1">
      <alignment horizontal="center" vertical="center" wrapText="1"/>
    </xf>
    <xf numFmtId="0" fontId="67" fillId="2" borderId="0" xfId="0" applyFont="1" applyFill="1"/>
    <xf numFmtId="0" fontId="57" fillId="3" borderId="0" xfId="0" applyFont="1" applyFill="1" applyAlignment="1">
      <alignment horizontal="center" vertical="center" wrapText="1"/>
    </xf>
    <xf numFmtId="0" fontId="57" fillId="4" borderId="0" xfId="0" applyFont="1" applyFill="1" applyAlignment="1">
      <alignment horizontal="center" vertical="center" wrapText="1"/>
    </xf>
    <xf numFmtId="0" fontId="0" fillId="6" borderId="22" xfId="0" applyFill="1" applyBorder="1"/>
    <xf numFmtId="0" fontId="56" fillId="6" borderId="13" xfId="0" applyFont="1" applyFill="1" applyBorder="1"/>
    <xf numFmtId="0" fontId="49" fillId="6" borderId="22" xfId="0" applyFont="1" applyFill="1" applyBorder="1" applyAlignment="1">
      <alignment horizontal="center" vertical="center"/>
    </xf>
    <xf numFmtId="0" fontId="71" fillId="2" borderId="0" xfId="0" applyFont="1" applyFill="1"/>
    <xf numFmtId="0" fontId="71" fillId="2" borderId="0" xfId="0" applyFont="1" applyFill="1" applyAlignment="1">
      <alignment horizontal="center" vertical="center"/>
    </xf>
    <xf numFmtId="0" fontId="66" fillId="2" borderId="3" xfId="0" applyFont="1" applyFill="1" applyBorder="1" applyAlignment="1">
      <alignment horizontal="center" vertical="center"/>
    </xf>
    <xf numFmtId="0" fontId="31" fillId="2" borderId="3" xfId="0" applyFont="1" applyFill="1" applyBorder="1" applyAlignment="1">
      <alignment horizontal="center" vertical="center" wrapText="1"/>
    </xf>
    <xf numFmtId="0" fontId="68" fillId="2" borderId="3" xfId="0" applyFont="1" applyFill="1" applyBorder="1" applyAlignment="1">
      <alignment horizontal="center" vertical="center"/>
    </xf>
    <xf numFmtId="0" fontId="57" fillId="8" borderId="12" xfId="0" applyFont="1" applyFill="1" applyBorder="1" applyAlignment="1" applyProtection="1">
      <alignment horizontal="center" vertical="center"/>
      <protection locked="0"/>
    </xf>
    <xf numFmtId="0" fontId="66" fillId="2" borderId="0" xfId="0" applyFont="1" applyFill="1" applyAlignment="1">
      <alignment horizontal="center" vertical="center"/>
    </xf>
    <xf numFmtId="0" fontId="31" fillId="2" borderId="0" xfId="0" applyFont="1" applyFill="1" applyAlignment="1">
      <alignment horizontal="center" vertical="center" wrapText="1"/>
    </xf>
    <xf numFmtId="0" fontId="73" fillId="2" borderId="3" xfId="0" applyFont="1" applyFill="1" applyBorder="1" applyAlignment="1">
      <alignment horizontal="center" vertical="center"/>
    </xf>
    <xf numFmtId="0" fontId="75" fillId="2" borderId="3" xfId="0" applyFont="1" applyFill="1" applyBorder="1" applyAlignment="1">
      <alignment horizontal="center"/>
    </xf>
    <xf numFmtId="0" fontId="76" fillId="2" borderId="3" xfId="0" applyFont="1" applyFill="1" applyBorder="1" applyAlignment="1">
      <alignment horizontal="center" vertical="center"/>
    </xf>
    <xf numFmtId="0" fontId="34" fillId="2" borderId="0" xfId="0" applyFont="1" applyFill="1" applyAlignment="1">
      <alignment horizontal="left" vertical="center"/>
    </xf>
    <xf numFmtId="0" fontId="85" fillId="2" borderId="0" xfId="0" applyFont="1" applyFill="1" applyAlignment="1">
      <alignment horizontal="left" vertical="center"/>
    </xf>
    <xf numFmtId="0" fontId="30" fillId="0" borderId="0" xfId="0" applyFont="1" applyAlignment="1">
      <alignment vertical="center"/>
    </xf>
    <xf numFmtId="0" fontId="0" fillId="11" borderId="5" xfId="0" applyFill="1" applyBorder="1"/>
    <xf numFmtId="0" fontId="2" fillId="6" borderId="0" xfId="0" applyFont="1" applyFill="1" applyAlignment="1">
      <alignment horizontal="center" vertical="center"/>
    </xf>
    <xf numFmtId="0" fontId="0" fillId="6" borderId="0" xfId="0" applyFill="1" applyAlignment="1">
      <alignment vertical="center"/>
    </xf>
    <xf numFmtId="0" fontId="2" fillId="11" borderId="0" xfId="0" applyFont="1" applyFill="1" applyAlignment="1">
      <alignment horizontal="center" vertical="center"/>
    </xf>
    <xf numFmtId="0" fontId="86" fillId="11" borderId="0" xfId="0" applyFont="1" applyFill="1" applyAlignment="1">
      <alignment horizontal="center" vertical="center"/>
    </xf>
    <xf numFmtId="0" fontId="16" fillId="6" borderId="0" xfId="0" applyFont="1" applyFill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11" borderId="0" xfId="0" applyFont="1" applyFill="1"/>
    <xf numFmtId="0" fontId="91" fillId="2" borderId="0" xfId="0" applyFont="1" applyFill="1" applyAlignment="1">
      <alignment horizontal="center" vertical="center"/>
    </xf>
    <xf numFmtId="0" fontId="92" fillId="2" borderId="1" xfId="1" applyFont="1" applyFill="1" applyBorder="1" applyAlignment="1">
      <alignment horizontal="center" vertical="center"/>
    </xf>
    <xf numFmtId="0" fontId="93" fillId="2" borderId="0" xfId="1" applyFont="1" applyFill="1" applyBorder="1" applyAlignment="1">
      <alignment horizontal="center" vertical="center"/>
    </xf>
    <xf numFmtId="0" fontId="94" fillId="2" borderId="1" xfId="1" applyFont="1" applyFill="1" applyBorder="1" applyAlignment="1">
      <alignment horizontal="center" vertical="center"/>
    </xf>
    <xf numFmtId="0" fontId="29" fillId="2" borderId="0" xfId="0" applyFont="1" applyFill="1"/>
    <xf numFmtId="0" fontId="93" fillId="2" borderId="1" xfId="1" applyFont="1" applyFill="1" applyBorder="1" applyAlignment="1">
      <alignment horizontal="center" vertical="center"/>
    </xf>
    <xf numFmtId="0" fontId="45" fillId="2" borderId="0" xfId="0" applyFont="1" applyFill="1"/>
    <xf numFmtId="0" fontId="95" fillId="2" borderId="1" xfId="1" applyFont="1" applyFill="1" applyBorder="1" applyAlignment="1">
      <alignment horizontal="center" vertical="center"/>
    </xf>
    <xf numFmtId="0" fontId="4" fillId="2" borderId="0" xfId="0" applyFont="1" applyFill="1" applyAlignment="1">
      <alignment horizontal="center" vertical="center" wrapText="1"/>
    </xf>
    <xf numFmtId="0" fontId="4" fillId="2" borderId="0" xfId="0" applyFont="1" applyFill="1" applyAlignment="1">
      <alignment horizontal="center"/>
    </xf>
    <xf numFmtId="0" fontId="2" fillId="2" borderId="60" xfId="0" applyFont="1" applyFill="1" applyBorder="1"/>
    <xf numFmtId="0" fontId="87" fillId="2" borderId="63" xfId="0" applyFont="1" applyFill="1" applyBorder="1" applyAlignment="1">
      <alignment horizontal="center" vertical="center"/>
    </xf>
    <xf numFmtId="0" fontId="87" fillId="2" borderId="0" xfId="0" applyFont="1" applyFill="1"/>
    <xf numFmtId="0" fontId="0" fillId="0" borderId="3" xfId="0" applyBorder="1" applyAlignment="1">
      <alignment horizontal="center" vertical="center"/>
    </xf>
    <xf numFmtId="16" fontId="0" fillId="0" borderId="3" xfId="0" applyNumberFormat="1" applyBorder="1" applyAlignment="1">
      <alignment horizontal="center" vertical="center"/>
    </xf>
    <xf numFmtId="0" fontId="0" fillId="3" borderId="3" xfId="0" applyFill="1" applyBorder="1" applyAlignment="1">
      <alignment horizontal="center" vertical="center"/>
    </xf>
    <xf numFmtId="16" fontId="0" fillId="3" borderId="3" xfId="0" applyNumberFormat="1" applyFill="1" applyBorder="1" applyAlignment="1">
      <alignment horizontal="center" vertical="center"/>
    </xf>
    <xf numFmtId="0" fontId="2" fillId="15" borderId="3" xfId="0" applyFont="1" applyFill="1" applyBorder="1" applyAlignment="1">
      <alignment horizontal="center" vertical="center"/>
    </xf>
    <xf numFmtId="0" fontId="2" fillId="14" borderId="3" xfId="0" applyFont="1" applyFill="1" applyBorder="1" applyAlignment="1">
      <alignment horizontal="center" vertical="center"/>
    </xf>
    <xf numFmtId="0" fontId="0" fillId="0" borderId="3" xfId="0" applyBorder="1" applyAlignment="1">
      <alignment horizontal="left" vertical="center" wrapText="1"/>
    </xf>
    <xf numFmtId="16" fontId="97" fillId="16" borderId="3" xfId="0" applyNumberFormat="1" applyFont="1" applyFill="1" applyBorder="1" applyAlignment="1">
      <alignment horizontal="center" vertical="center"/>
    </xf>
    <xf numFmtId="0" fontId="97" fillId="16" borderId="3" xfId="0" applyFont="1" applyFill="1" applyBorder="1" applyAlignment="1">
      <alignment horizontal="center" vertical="center"/>
    </xf>
    <xf numFmtId="16" fontId="26" fillId="17" borderId="3" xfId="0" applyNumberFormat="1" applyFont="1" applyFill="1" applyBorder="1" applyAlignment="1">
      <alignment horizontal="center" vertical="center"/>
    </xf>
    <xf numFmtId="0" fontId="26" fillId="17" borderId="3" xfId="0" applyFont="1" applyFill="1" applyBorder="1" applyAlignment="1">
      <alignment horizontal="center" vertical="center"/>
    </xf>
    <xf numFmtId="0" fontId="2" fillId="3" borderId="3" xfId="0" applyFont="1" applyFill="1" applyBorder="1" applyAlignment="1">
      <alignment horizontal="center" vertical="center"/>
    </xf>
    <xf numFmtId="0" fontId="2" fillId="2" borderId="70" xfId="0" applyFont="1" applyFill="1" applyBorder="1" applyAlignment="1">
      <alignment vertical="center"/>
    </xf>
    <xf numFmtId="0" fontId="2" fillId="2" borderId="0" xfId="0" applyFont="1" applyFill="1" applyAlignment="1">
      <alignment vertical="center"/>
    </xf>
    <xf numFmtId="0" fontId="0" fillId="2" borderId="0" xfId="0" applyFill="1" applyAlignment="1">
      <alignment horizontal="left" wrapText="1"/>
    </xf>
    <xf numFmtId="16" fontId="0" fillId="2" borderId="0" xfId="0" applyNumberFormat="1" applyFill="1" applyAlignment="1">
      <alignment horizontal="center" vertical="center"/>
    </xf>
    <xf numFmtId="16" fontId="2" fillId="2" borderId="67" xfId="0" applyNumberFormat="1" applyFont="1" applyFill="1" applyBorder="1" applyAlignment="1">
      <alignment vertical="center"/>
    </xf>
    <xf numFmtId="16" fontId="2" fillId="2" borderId="68" xfId="0" applyNumberFormat="1" applyFont="1" applyFill="1" applyBorder="1" applyAlignment="1">
      <alignment vertical="center"/>
    </xf>
    <xf numFmtId="16" fontId="2" fillId="2" borderId="69" xfId="0" applyNumberFormat="1" applyFont="1" applyFill="1" applyBorder="1" applyAlignment="1">
      <alignment vertical="center"/>
    </xf>
    <xf numFmtId="16" fontId="2" fillId="2" borderId="70" xfId="0" applyNumberFormat="1" applyFont="1" applyFill="1" applyBorder="1" applyAlignment="1">
      <alignment vertical="center"/>
    </xf>
    <xf numFmtId="16" fontId="0" fillId="2" borderId="45" xfId="0" applyNumberFormat="1" applyFill="1" applyBorder="1" applyAlignment="1">
      <alignment horizontal="center" vertical="center"/>
    </xf>
    <xf numFmtId="0" fontId="0" fillId="2" borderId="65" xfId="0" applyFill="1" applyBorder="1" applyAlignment="1">
      <alignment horizontal="center" vertical="center"/>
    </xf>
    <xf numFmtId="16" fontId="0" fillId="2" borderId="66" xfId="0" applyNumberFormat="1" applyFill="1" applyBorder="1" applyAlignment="1">
      <alignment horizontal="center" vertical="center"/>
    </xf>
    <xf numFmtId="16" fontId="2" fillId="2" borderId="3" xfId="0" applyNumberFormat="1" applyFont="1" applyFill="1" applyBorder="1" applyAlignment="1">
      <alignment vertical="center"/>
    </xf>
    <xf numFmtId="0" fontId="98" fillId="2" borderId="0" xfId="0" applyFont="1" applyFill="1"/>
    <xf numFmtId="0" fontId="99" fillId="2" borderId="0" xfId="0" applyFont="1" applyFill="1"/>
    <xf numFmtId="0" fontId="100" fillId="2" borderId="0" xfId="0" applyFont="1" applyFill="1"/>
    <xf numFmtId="0" fontId="100" fillId="2" borderId="2" xfId="0" applyFont="1" applyFill="1" applyBorder="1" applyAlignment="1">
      <alignment horizontal="center" vertical="center" wrapText="1"/>
    </xf>
    <xf numFmtId="0" fontId="106" fillId="2" borderId="0" xfId="0" applyFont="1" applyFill="1"/>
    <xf numFmtId="0" fontId="0" fillId="2" borderId="0" xfId="0" applyFill="1" applyAlignment="1">
      <alignment wrapText="1"/>
    </xf>
    <xf numFmtId="16" fontId="2" fillId="2" borderId="0" xfId="0" applyNumberFormat="1" applyFont="1" applyFill="1" applyAlignment="1">
      <alignment vertical="center"/>
    </xf>
    <xf numFmtId="164" fontId="2" fillId="2" borderId="0" xfId="0" applyNumberFormat="1" applyFont="1" applyFill="1" applyAlignment="1">
      <alignment vertical="center"/>
    </xf>
    <xf numFmtId="164" fontId="2" fillId="2" borderId="0" xfId="0" applyNumberFormat="1" applyFont="1" applyFill="1" applyAlignment="1">
      <alignment horizontal="center" vertical="center"/>
    </xf>
    <xf numFmtId="0" fontId="2" fillId="2" borderId="0" xfId="0" applyFont="1" applyFill="1" applyAlignment="1">
      <alignment horizontal="center" vertical="center" wrapText="1"/>
    </xf>
    <xf numFmtId="0" fontId="3" fillId="2" borderId="0" xfId="0" applyFont="1" applyFill="1" applyAlignment="1">
      <alignment horizontal="center"/>
    </xf>
    <xf numFmtId="0" fontId="2" fillId="2" borderId="0" xfId="0" applyFont="1" applyFill="1" applyAlignment="1">
      <alignment horizontal="center" vertical="center"/>
    </xf>
    <xf numFmtId="0" fontId="2" fillId="2" borderId="0" xfId="0" applyFont="1" applyFill="1"/>
    <xf numFmtId="0" fontId="2" fillId="2" borderId="0" xfId="0" applyFont="1" applyFill="1" applyAlignment="1">
      <alignment horizontal="center"/>
    </xf>
    <xf numFmtId="0" fontId="87" fillId="2" borderId="0" xfId="0" applyFont="1" applyFill="1" applyAlignment="1">
      <alignment horizontal="center" vertical="center"/>
    </xf>
    <xf numFmtId="0" fontId="2" fillId="2" borderId="32" xfId="0" applyFont="1" applyFill="1" applyBorder="1"/>
    <xf numFmtId="0" fontId="38" fillId="2" borderId="0" xfId="0" applyFont="1" applyFill="1" applyAlignment="1">
      <alignment horizontal="center"/>
    </xf>
    <xf numFmtId="0" fontId="6" fillId="2" borderId="73" xfId="1" applyFont="1" applyFill="1" applyBorder="1" applyAlignment="1">
      <alignment horizontal="center" vertical="center"/>
    </xf>
    <xf numFmtId="0" fontId="25" fillId="2" borderId="73" xfId="1" applyFont="1" applyFill="1" applyBorder="1" applyAlignment="1">
      <alignment horizontal="center" vertical="center"/>
    </xf>
    <xf numFmtId="0" fontId="2" fillId="3" borderId="69" xfId="0" applyFont="1" applyFill="1" applyBorder="1" applyAlignment="1">
      <alignment horizontal="center" vertical="center" wrapText="1"/>
    </xf>
    <xf numFmtId="0" fontId="2" fillId="3" borderId="69" xfId="0" applyFont="1" applyFill="1" applyBorder="1" applyAlignment="1">
      <alignment horizontal="center" vertical="center"/>
    </xf>
    <xf numFmtId="0" fontId="100" fillId="2" borderId="1" xfId="0" applyFont="1" applyFill="1" applyBorder="1" applyAlignment="1">
      <alignment horizontal="center" vertical="center" wrapText="1"/>
    </xf>
    <xf numFmtId="0" fontId="100" fillId="2" borderId="74" xfId="0" applyFont="1" applyFill="1" applyBorder="1" applyAlignment="1">
      <alignment horizontal="center" vertical="center" wrapText="1"/>
    </xf>
    <xf numFmtId="0" fontId="100" fillId="2" borderId="60" xfId="0" applyFont="1" applyFill="1" applyBorder="1" applyAlignment="1">
      <alignment horizontal="center" vertical="center" wrapText="1"/>
    </xf>
    <xf numFmtId="0" fontId="114" fillId="2" borderId="0" xfId="0" applyFont="1" applyFill="1"/>
    <xf numFmtId="0" fontId="4" fillId="3" borderId="69" xfId="0" applyFont="1" applyFill="1" applyBorder="1" applyAlignment="1">
      <alignment horizontal="center" vertical="center"/>
    </xf>
    <xf numFmtId="16" fontId="117" fillId="10" borderId="3" xfId="0" applyNumberFormat="1" applyFont="1" applyFill="1" applyBorder="1" applyAlignment="1">
      <alignment horizontal="center" vertical="center" wrapText="1"/>
    </xf>
    <xf numFmtId="0" fontId="118" fillId="10" borderId="3" xfId="0" applyFont="1" applyFill="1" applyBorder="1" applyAlignment="1">
      <alignment horizontal="center" vertical="center" wrapText="1"/>
    </xf>
    <xf numFmtId="18" fontId="117" fillId="10" borderId="3" xfId="0" applyNumberFormat="1" applyFont="1" applyFill="1" applyBorder="1" applyAlignment="1">
      <alignment horizontal="center" vertical="center" wrapText="1"/>
    </xf>
    <xf numFmtId="0" fontId="117" fillId="10" borderId="3" xfId="0" applyFont="1" applyFill="1" applyBorder="1" applyAlignment="1">
      <alignment horizontal="center" vertical="center" wrapText="1"/>
    </xf>
    <xf numFmtId="18" fontId="117" fillId="10" borderId="3" xfId="0" applyNumberFormat="1" applyFont="1" applyFill="1" applyBorder="1" applyAlignment="1">
      <alignment horizontal="center" vertical="center"/>
    </xf>
    <xf numFmtId="0" fontId="100" fillId="0" borderId="2" xfId="0" applyFont="1" applyBorder="1" applyAlignment="1">
      <alignment horizontal="center" vertical="center" wrapText="1"/>
    </xf>
    <xf numFmtId="0" fontId="117" fillId="14" borderId="3" xfId="0" applyFont="1" applyFill="1" applyBorder="1" applyAlignment="1">
      <alignment horizontal="center" vertical="center"/>
    </xf>
    <xf numFmtId="0" fontId="117" fillId="10" borderId="3" xfId="0" applyFont="1" applyFill="1" applyBorder="1" applyAlignment="1">
      <alignment horizontal="left" vertical="center" wrapText="1"/>
    </xf>
    <xf numFmtId="0" fontId="117" fillId="10" borderId="3" xfId="0" applyFont="1" applyFill="1" applyBorder="1" applyAlignment="1">
      <alignment horizontal="center" vertical="center"/>
    </xf>
    <xf numFmtId="0" fontId="19" fillId="2" borderId="0" xfId="0" applyFont="1" applyFill="1" applyAlignment="1">
      <alignment wrapText="1"/>
    </xf>
    <xf numFmtId="0" fontId="117" fillId="15" borderId="3" xfId="0" applyFont="1" applyFill="1" applyBorder="1" applyAlignment="1">
      <alignment horizontal="center" vertical="center" wrapText="1"/>
    </xf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Protection="1">
      <protection locked="0"/>
    </xf>
    <xf numFmtId="0" fontId="1" fillId="0" borderId="0" xfId="0" applyFont="1"/>
    <xf numFmtId="0" fontId="110" fillId="2" borderId="0" xfId="0" applyFont="1" applyFill="1" applyAlignment="1">
      <alignment horizontal="center" vertical="center"/>
    </xf>
    <xf numFmtId="0" fontId="39" fillId="2" borderId="0" xfId="0" applyFont="1" applyFill="1" applyAlignment="1">
      <alignment horizontal="center" vertical="center"/>
    </xf>
    <xf numFmtId="0" fontId="102" fillId="2" borderId="0" xfId="0" applyFont="1" applyFill="1" applyAlignment="1">
      <alignment horizontal="center"/>
    </xf>
    <xf numFmtId="0" fontId="51" fillId="2" borderId="0" xfId="0" applyFont="1" applyFill="1" applyAlignment="1">
      <alignment horizontal="center" vertical="center"/>
    </xf>
    <xf numFmtId="0" fontId="111" fillId="2" borderId="0" xfId="0" applyFont="1" applyFill="1" applyAlignment="1">
      <alignment horizontal="center" vertical="center"/>
    </xf>
    <xf numFmtId="0" fontId="112" fillId="2" borderId="0" xfId="0" applyFont="1" applyFill="1" applyAlignment="1">
      <alignment horizontal="center" vertical="center"/>
    </xf>
    <xf numFmtId="0" fontId="37" fillId="2" borderId="0" xfId="0" applyFont="1" applyFill="1" applyAlignment="1">
      <alignment horizontal="center"/>
    </xf>
    <xf numFmtId="0" fontId="8" fillId="2" borderId="0" xfId="0" applyFont="1" applyFill="1" applyAlignment="1">
      <alignment horizontal="center" vertical="center"/>
    </xf>
    <xf numFmtId="0" fontId="7" fillId="2" borderId="0" xfId="0" applyFont="1" applyFill="1" applyAlignment="1">
      <alignment horizontal="center" vertical="center"/>
    </xf>
    <xf numFmtId="0" fontId="70" fillId="2" borderId="0" xfId="0" applyFont="1" applyFill="1" applyAlignment="1">
      <alignment horizontal="right"/>
    </xf>
    <xf numFmtId="0" fontId="18" fillId="7" borderId="22" xfId="0" applyFont="1" applyFill="1" applyBorder="1" applyAlignment="1">
      <alignment horizontal="center"/>
    </xf>
    <xf numFmtId="0" fontId="18" fillId="7" borderId="0" xfId="0" applyFont="1" applyFill="1" applyAlignment="1">
      <alignment horizontal="center"/>
    </xf>
    <xf numFmtId="0" fontId="13" fillId="2" borderId="0" xfId="0" applyFont="1" applyFill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2" fillId="3" borderId="0" xfId="0" applyFont="1" applyFill="1" applyAlignment="1">
      <alignment horizontal="center" vertical="center" wrapText="1"/>
    </xf>
    <xf numFmtId="0" fontId="2" fillId="4" borderId="0" xfId="0" applyFont="1" applyFill="1" applyAlignment="1">
      <alignment horizontal="center" vertical="center" wrapText="1"/>
    </xf>
    <xf numFmtId="0" fontId="13" fillId="2" borderId="0" xfId="0" applyFont="1" applyFill="1" applyAlignment="1">
      <alignment horizontal="center"/>
    </xf>
    <xf numFmtId="0" fontId="11" fillId="2" borderId="0" xfId="0" applyFont="1" applyFill="1" applyAlignment="1">
      <alignment horizontal="center" vertical="center"/>
    </xf>
    <xf numFmtId="0" fontId="18" fillId="7" borderId="9" xfId="0" applyFont="1" applyFill="1" applyBorder="1" applyAlignment="1">
      <alignment horizontal="center" vertical="center"/>
    </xf>
    <xf numFmtId="0" fontId="18" fillId="7" borderId="10" xfId="0" applyFont="1" applyFill="1" applyBorder="1" applyAlignment="1">
      <alignment horizontal="center" vertical="center"/>
    </xf>
    <xf numFmtId="164" fontId="2" fillId="3" borderId="0" xfId="0" applyNumberFormat="1" applyFont="1" applyFill="1" applyAlignment="1">
      <alignment horizontal="center" vertical="center"/>
    </xf>
    <xf numFmtId="0" fontId="0" fillId="2" borderId="0" xfId="0" applyFill="1" applyAlignment="1">
      <alignment horizontal="center"/>
    </xf>
    <xf numFmtId="0" fontId="3" fillId="6" borderId="0" xfId="0" applyFont="1" applyFill="1" applyAlignment="1">
      <alignment horizontal="center"/>
    </xf>
    <xf numFmtId="0" fontId="2" fillId="3" borderId="0" xfId="0" applyFont="1" applyFill="1" applyAlignment="1">
      <alignment horizontal="center" vertical="center"/>
    </xf>
    <xf numFmtId="0" fontId="29" fillId="2" borderId="0" xfId="0" applyFont="1" applyFill="1" applyAlignment="1">
      <alignment horizontal="center" vertical="center"/>
    </xf>
    <xf numFmtId="0" fontId="27" fillId="2" borderId="0" xfId="0" applyFont="1" applyFill="1" applyAlignment="1">
      <alignment horizontal="center" vertical="center"/>
    </xf>
    <xf numFmtId="0" fontId="2" fillId="8" borderId="12" xfId="0" applyFont="1" applyFill="1" applyBorder="1" applyAlignment="1" applyProtection="1">
      <alignment horizontal="center" vertical="center"/>
      <protection locked="0"/>
    </xf>
    <xf numFmtId="0" fontId="2" fillId="8" borderId="14" xfId="0" applyFont="1" applyFill="1" applyBorder="1" applyAlignment="1" applyProtection="1">
      <alignment horizontal="center" vertical="center"/>
      <protection locked="0"/>
    </xf>
    <xf numFmtId="0" fontId="0" fillId="6" borderId="0" xfId="0" applyFill="1" applyAlignment="1">
      <alignment horizontal="center" vertical="center"/>
    </xf>
    <xf numFmtId="164" fontId="2" fillId="4" borderId="0" xfId="0" applyNumberFormat="1" applyFont="1" applyFill="1" applyAlignment="1">
      <alignment horizontal="center" vertical="center"/>
    </xf>
    <xf numFmtId="0" fontId="2" fillId="4" borderId="0" xfId="0" applyFont="1" applyFill="1" applyAlignment="1">
      <alignment horizontal="center" vertical="center"/>
    </xf>
    <xf numFmtId="0" fontId="9" fillId="2" borderId="0" xfId="0" applyFont="1" applyFill="1" applyAlignment="1">
      <alignment vertical="center" wrapText="1"/>
    </xf>
    <xf numFmtId="0" fontId="10" fillId="2" borderId="0" xfId="0" applyFont="1" applyFill="1" applyAlignment="1">
      <alignment horizontal="center" vertical="center"/>
    </xf>
    <xf numFmtId="0" fontId="23" fillId="2" borderId="0" xfId="0" applyFont="1" applyFill="1" applyAlignment="1">
      <alignment horizontal="center" vertical="center"/>
    </xf>
    <xf numFmtId="0" fontId="23" fillId="2" borderId="8" xfId="0" applyFont="1" applyFill="1" applyBorder="1" applyAlignment="1">
      <alignment horizontal="center" vertical="center"/>
    </xf>
    <xf numFmtId="0" fontId="13" fillId="2" borderId="0" xfId="0" applyFont="1" applyFill="1" applyAlignment="1" applyProtection="1">
      <alignment horizontal="center"/>
      <protection locked="0"/>
    </xf>
    <xf numFmtId="0" fontId="28" fillId="2" borderId="0" xfId="0" applyFont="1" applyFill="1" applyAlignment="1">
      <alignment horizontal="center" vertical="center"/>
    </xf>
    <xf numFmtId="0" fontId="14" fillId="2" borderId="0" xfId="0" applyFont="1" applyFill="1" applyAlignment="1">
      <alignment horizontal="center" vertical="center"/>
    </xf>
    <xf numFmtId="0" fontId="0" fillId="2" borderId="12" xfId="0" applyFill="1" applyBorder="1" applyAlignment="1">
      <alignment horizontal="center"/>
    </xf>
    <xf numFmtId="0" fontId="0" fillId="2" borderId="14" xfId="0" applyFill="1" applyBorder="1" applyAlignment="1">
      <alignment horizontal="center"/>
    </xf>
    <xf numFmtId="0" fontId="27" fillId="2" borderId="12" xfId="0" applyFont="1" applyFill="1" applyBorder="1" applyAlignment="1">
      <alignment horizontal="center" vertical="center"/>
    </xf>
    <xf numFmtId="0" fontId="27" fillId="2" borderId="14" xfId="0" applyFont="1" applyFill="1" applyBorder="1" applyAlignment="1">
      <alignment horizontal="center" vertical="center"/>
    </xf>
    <xf numFmtId="0" fontId="28" fillId="2" borderId="12" xfId="0" applyFont="1" applyFill="1" applyBorder="1" applyAlignment="1">
      <alignment horizontal="center" vertical="center"/>
    </xf>
    <xf numFmtId="0" fontId="28" fillId="2" borderId="14" xfId="0" applyFont="1" applyFill="1" applyBorder="1" applyAlignment="1">
      <alignment horizontal="center" vertical="center"/>
    </xf>
    <xf numFmtId="0" fontId="29" fillId="2" borderId="12" xfId="0" applyFont="1" applyFill="1" applyBorder="1" applyAlignment="1">
      <alignment horizontal="center" vertical="center"/>
    </xf>
    <xf numFmtId="0" fontId="29" fillId="2" borderId="14" xfId="0" applyFont="1" applyFill="1" applyBorder="1" applyAlignment="1">
      <alignment horizontal="center" vertical="center"/>
    </xf>
    <xf numFmtId="0" fontId="13" fillId="2" borderId="18" xfId="0" applyFont="1" applyFill="1" applyBorder="1" applyAlignment="1">
      <alignment horizontal="center" vertical="center"/>
    </xf>
    <xf numFmtId="0" fontId="13" fillId="2" borderId="15" xfId="0" applyFont="1" applyFill="1" applyBorder="1" applyAlignment="1">
      <alignment horizontal="center" vertical="center"/>
    </xf>
    <xf numFmtId="1" fontId="13" fillId="2" borderId="18" xfId="0" applyNumberFormat="1" applyFont="1" applyFill="1" applyBorder="1" applyAlignment="1">
      <alignment horizontal="center" vertical="center"/>
    </xf>
    <xf numFmtId="0" fontId="13" fillId="2" borderId="22" xfId="0" applyFont="1" applyFill="1" applyBorder="1" applyAlignment="1">
      <alignment horizontal="center"/>
    </xf>
    <xf numFmtId="0" fontId="13" fillId="2" borderId="36" xfId="0" applyFont="1" applyFill="1" applyBorder="1" applyAlignment="1">
      <alignment horizontal="center"/>
    </xf>
    <xf numFmtId="0" fontId="13" fillId="2" borderId="35" xfId="0" applyFont="1" applyFill="1" applyBorder="1" applyAlignment="1">
      <alignment horizontal="center"/>
    </xf>
    <xf numFmtId="0" fontId="11" fillId="6" borderId="12" xfId="0" applyFont="1" applyFill="1" applyBorder="1" applyAlignment="1">
      <alignment horizontal="center" vertical="center"/>
    </xf>
    <xf numFmtId="0" fontId="11" fillId="6" borderId="14" xfId="0" applyFont="1" applyFill="1" applyBorder="1" applyAlignment="1">
      <alignment horizontal="center" vertical="center"/>
    </xf>
    <xf numFmtId="0" fontId="13" fillId="2" borderId="16" xfId="0" applyFont="1" applyFill="1" applyBorder="1" applyAlignment="1">
      <alignment horizontal="center" vertical="center"/>
    </xf>
    <xf numFmtId="0" fontId="13" fillId="2" borderId="17" xfId="0" applyFont="1" applyFill="1" applyBorder="1" applyAlignment="1">
      <alignment horizontal="center" vertical="center"/>
    </xf>
    <xf numFmtId="0" fontId="13" fillId="2" borderId="18" xfId="0" applyFont="1" applyFill="1" applyBorder="1" applyAlignment="1">
      <alignment horizontal="center" vertical="center" wrapText="1"/>
    </xf>
    <xf numFmtId="0" fontId="13" fillId="2" borderId="15" xfId="0" applyFont="1" applyFill="1" applyBorder="1" applyAlignment="1">
      <alignment horizontal="center" vertical="center" wrapText="1"/>
    </xf>
    <xf numFmtId="0" fontId="9" fillId="5" borderId="12" xfId="0" applyFont="1" applyFill="1" applyBorder="1" applyAlignment="1">
      <alignment vertical="center" wrapText="1"/>
    </xf>
    <xf numFmtId="0" fontId="9" fillId="5" borderId="14" xfId="0" applyFont="1" applyFill="1" applyBorder="1" applyAlignment="1">
      <alignment vertical="center" wrapText="1"/>
    </xf>
    <xf numFmtId="0" fontId="10" fillId="6" borderId="12" xfId="0" applyFont="1" applyFill="1" applyBorder="1" applyAlignment="1">
      <alignment horizontal="center" vertical="center"/>
    </xf>
    <xf numFmtId="0" fontId="10" fillId="6" borderId="14" xfId="0" applyFont="1" applyFill="1" applyBorder="1" applyAlignment="1">
      <alignment horizontal="center" vertical="center"/>
    </xf>
    <xf numFmtId="0" fontId="14" fillId="6" borderId="12" xfId="0" applyFont="1" applyFill="1" applyBorder="1" applyAlignment="1">
      <alignment horizontal="center" vertical="center"/>
    </xf>
    <xf numFmtId="0" fontId="14" fillId="6" borderId="14" xfId="0" applyFont="1" applyFill="1" applyBorder="1" applyAlignment="1">
      <alignment horizontal="center" vertical="center"/>
    </xf>
    <xf numFmtId="0" fontId="0" fillId="2" borderId="18" xfId="0" applyFill="1" applyBorder="1" applyAlignment="1">
      <alignment horizontal="center" vertical="center"/>
    </xf>
    <xf numFmtId="0" fontId="0" fillId="2" borderId="15" xfId="0" applyFill="1" applyBorder="1" applyAlignment="1">
      <alignment horizontal="center" vertical="center"/>
    </xf>
    <xf numFmtId="0" fontId="69" fillId="2" borderId="0" xfId="0" applyFont="1" applyFill="1" applyAlignment="1">
      <alignment horizontal="right"/>
    </xf>
    <xf numFmtId="0" fontId="24" fillId="2" borderId="0" xfId="0" applyFont="1" applyFill="1" applyAlignment="1">
      <alignment horizontal="center" vertical="center"/>
    </xf>
    <xf numFmtId="0" fontId="24" fillId="2" borderId="8" xfId="0" applyFont="1" applyFill="1" applyBorder="1" applyAlignment="1">
      <alignment horizontal="center" vertical="center"/>
    </xf>
    <xf numFmtId="0" fontId="3" fillId="6" borderId="7" xfId="0" applyFont="1" applyFill="1" applyBorder="1" applyAlignment="1">
      <alignment horizontal="center"/>
    </xf>
    <xf numFmtId="0" fontId="0" fillId="6" borderId="13" xfId="0" applyFill="1" applyBorder="1" applyAlignment="1">
      <alignment horizontal="center" vertical="center"/>
    </xf>
    <xf numFmtId="0" fontId="3" fillId="6" borderId="22" xfId="0" applyFont="1" applyFill="1" applyBorder="1" applyAlignment="1">
      <alignment horizontal="center"/>
    </xf>
    <xf numFmtId="0" fontId="1" fillId="2" borderId="0" xfId="0" applyFont="1" applyFill="1" applyAlignment="1" applyProtection="1">
      <alignment horizontal="center"/>
      <protection locked="0"/>
    </xf>
    <xf numFmtId="0" fontId="9" fillId="5" borderId="12" xfId="0" applyFont="1" applyFill="1" applyBorder="1" applyAlignment="1">
      <alignment horizontal="left" vertical="center" wrapText="1"/>
    </xf>
    <xf numFmtId="0" fontId="9" fillId="5" borderId="14" xfId="0" applyFont="1" applyFill="1" applyBorder="1" applyAlignment="1">
      <alignment horizontal="left" vertical="center" wrapText="1"/>
    </xf>
    <xf numFmtId="1" fontId="13" fillId="2" borderId="15" xfId="0" applyNumberFormat="1" applyFont="1" applyFill="1" applyBorder="1" applyAlignment="1">
      <alignment horizontal="center" vertical="center"/>
    </xf>
    <xf numFmtId="0" fontId="2" fillId="8" borderId="12" xfId="0" applyFont="1" applyFill="1" applyBorder="1" applyAlignment="1">
      <alignment horizontal="center" vertical="center"/>
    </xf>
    <xf numFmtId="0" fontId="2" fillId="8" borderId="14" xfId="0" applyFont="1" applyFill="1" applyBorder="1" applyAlignment="1">
      <alignment horizontal="center" vertical="center"/>
    </xf>
    <xf numFmtId="0" fontId="52" fillId="2" borderId="0" xfId="0" applyFont="1" applyFill="1" applyAlignment="1">
      <alignment horizontal="center"/>
    </xf>
    <xf numFmtId="0" fontId="51" fillId="2" borderId="0" xfId="0" applyFont="1" applyFill="1" applyAlignment="1">
      <alignment horizontal="center"/>
    </xf>
    <xf numFmtId="0" fontId="2" fillId="6" borderId="0" xfId="0" applyFont="1" applyFill="1" applyAlignment="1">
      <alignment horizontal="center" vertical="center" wrapText="1"/>
    </xf>
    <xf numFmtId="0" fontId="16" fillId="6" borderId="0" xfId="0" applyFont="1" applyFill="1" applyAlignment="1" applyProtection="1">
      <alignment horizontal="center" vertical="center"/>
      <protection locked="0"/>
    </xf>
    <xf numFmtId="0" fontId="2" fillId="5" borderId="19" xfId="0" applyFont="1" applyFill="1" applyBorder="1" applyAlignment="1">
      <alignment horizontal="center" vertical="center" wrapText="1"/>
    </xf>
    <xf numFmtId="0" fontId="2" fillId="5" borderId="20" xfId="0" applyFont="1" applyFill="1" applyBorder="1" applyAlignment="1">
      <alignment horizontal="center" vertical="center" wrapText="1"/>
    </xf>
    <xf numFmtId="16" fontId="2" fillId="11" borderId="54" xfId="0" applyNumberFormat="1" applyFont="1" applyFill="1" applyBorder="1" applyAlignment="1">
      <alignment horizontal="center" vertical="center"/>
    </xf>
    <xf numFmtId="16" fontId="2" fillId="11" borderId="57" xfId="0" applyNumberFormat="1" applyFont="1" applyFill="1" applyBorder="1" applyAlignment="1">
      <alignment horizontal="center" vertical="center"/>
    </xf>
    <xf numFmtId="0" fontId="2" fillId="11" borderId="55" xfId="0" applyFont="1" applyFill="1" applyBorder="1" applyAlignment="1">
      <alignment horizontal="center" vertical="center"/>
    </xf>
    <xf numFmtId="0" fontId="2" fillId="11" borderId="58" xfId="0" applyFont="1" applyFill="1" applyBorder="1" applyAlignment="1">
      <alignment horizontal="center" vertical="center"/>
    </xf>
    <xf numFmtId="164" fontId="2" fillId="11" borderId="56" xfId="0" applyNumberFormat="1" applyFont="1" applyFill="1" applyBorder="1" applyAlignment="1">
      <alignment horizontal="center" vertical="center"/>
    </xf>
    <xf numFmtId="164" fontId="2" fillId="11" borderId="59" xfId="0" applyNumberFormat="1" applyFont="1" applyFill="1" applyBorder="1" applyAlignment="1">
      <alignment horizontal="center" vertical="center"/>
    </xf>
    <xf numFmtId="16" fontId="2" fillId="11" borderId="48" xfId="0" applyNumberFormat="1" applyFont="1" applyFill="1" applyBorder="1" applyAlignment="1">
      <alignment horizontal="center" vertical="center"/>
    </xf>
    <xf numFmtId="16" fontId="2" fillId="11" borderId="51" xfId="0" applyNumberFormat="1" applyFont="1" applyFill="1" applyBorder="1" applyAlignment="1">
      <alignment horizontal="center" vertical="center"/>
    </xf>
    <xf numFmtId="0" fontId="2" fillId="11" borderId="49" xfId="0" applyFont="1" applyFill="1" applyBorder="1" applyAlignment="1">
      <alignment horizontal="center" vertical="center"/>
    </xf>
    <xf numFmtId="0" fontId="2" fillId="11" borderId="52" xfId="0" applyFont="1" applyFill="1" applyBorder="1" applyAlignment="1">
      <alignment horizontal="center" vertical="center"/>
    </xf>
    <xf numFmtId="164" fontId="2" fillId="11" borderId="50" xfId="0" applyNumberFormat="1" applyFont="1" applyFill="1" applyBorder="1" applyAlignment="1">
      <alignment horizontal="center" vertical="center"/>
    </xf>
    <xf numFmtId="164" fontId="2" fillId="11" borderId="53" xfId="0" applyNumberFormat="1" applyFont="1" applyFill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18" fillId="7" borderId="0" xfId="0" applyFont="1" applyFill="1" applyAlignment="1">
      <alignment horizontal="center" vertical="center"/>
    </xf>
    <xf numFmtId="0" fontId="18" fillId="7" borderId="7" xfId="0" applyFont="1" applyFill="1" applyBorder="1" applyAlignment="1">
      <alignment horizontal="center" vertical="center"/>
    </xf>
    <xf numFmtId="0" fontId="2" fillId="6" borderId="7" xfId="0" applyFont="1" applyFill="1" applyBorder="1" applyAlignment="1">
      <alignment horizontal="center" vertical="center" wrapText="1"/>
    </xf>
    <xf numFmtId="0" fontId="18" fillId="7" borderId="4" xfId="0" applyFont="1" applyFill="1" applyBorder="1" applyAlignment="1">
      <alignment horizontal="center" vertical="center"/>
    </xf>
    <xf numFmtId="0" fontId="18" fillId="7" borderId="5" xfId="0" applyFont="1" applyFill="1" applyBorder="1" applyAlignment="1">
      <alignment horizontal="center" vertical="center"/>
    </xf>
    <xf numFmtId="0" fontId="18" fillId="7" borderId="11" xfId="0" applyFont="1" applyFill="1" applyBorder="1" applyAlignment="1">
      <alignment horizontal="center" vertical="center"/>
    </xf>
    <xf numFmtId="0" fontId="2" fillId="5" borderId="0" xfId="0" applyFont="1" applyFill="1" applyAlignment="1">
      <alignment horizontal="center" vertical="center"/>
    </xf>
    <xf numFmtId="0" fontId="4" fillId="8" borderId="19" xfId="0" applyFont="1" applyFill="1" applyBorder="1" applyAlignment="1">
      <alignment horizontal="center" vertical="center" wrapText="1"/>
    </xf>
    <xf numFmtId="0" fontId="4" fillId="8" borderId="21" xfId="0" applyFont="1" applyFill="1" applyBorder="1" applyAlignment="1">
      <alignment horizontal="center" vertical="center" wrapText="1"/>
    </xf>
    <xf numFmtId="0" fontId="4" fillId="8" borderId="20" xfId="0" applyFont="1" applyFill="1" applyBorder="1" applyAlignment="1">
      <alignment horizontal="center" vertical="center" wrapText="1"/>
    </xf>
    <xf numFmtId="0" fontId="4" fillId="5" borderId="19" xfId="0" applyFont="1" applyFill="1" applyBorder="1" applyAlignment="1">
      <alignment horizontal="center" vertical="center" wrapText="1"/>
    </xf>
    <xf numFmtId="0" fontId="4" fillId="5" borderId="21" xfId="0" applyFont="1" applyFill="1" applyBorder="1" applyAlignment="1">
      <alignment horizontal="center" vertical="center" wrapText="1"/>
    </xf>
    <xf numFmtId="0" fontId="4" fillId="5" borderId="20" xfId="0" applyFont="1" applyFill="1" applyBorder="1" applyAlignment="1">
      <alignment horizontal="center" vertical="center" wrapText="1"/>
    </xf>
    <xf numFmtId="0" fontId="12" fillId="7" borderId="9" xfId="0" applyFont="1" applyFill="1" applyBorder="1" applyAlignment="1">
      <alignment horizontal="center" vertical="center"/>
    </xf>
    <xf numFmtId="0" fontId="12" fillId="7" borderId="5" xfId="0" applyFont="1" applyFill="1" applyBorder="1" applyAlignment="1">
      <alignment horizontal="center" vertical="center"/>
    </xf>
    <xf numFmtId="0" fontId="12" fillId="7" borderId="10" xfId="0" applyFont="1" applyFill="1" applyBorder="1" applyAlignment="1">
      <alignment horizontal="center" vertical="center"/>
    </xf>
    <xf numFmtId="0" fontId="12" fillId="7" borderId="11" xfId="0" applyFont="1" applyFill="1" applyBorder="1" applyAlignment="1">
      <alignment horizontal="center" vertical="center"/>
    </xf>
    <xf numFmtId="0" fontId="32" fillId="9" borderId="9" xfId="0" applyFont="1" applyFill="1" applyBorder="1" applyAlignment="1">
      <alignment horizontal="center" vertical="center"/>
    </xf>
    <xf numFmtId="0" fontId="32" fillId="9" borderId="10" xfId="0" applyFont="1" applyFill="1" applyBorder="1" applyAlignment="1">
      <alignment horizontal="center" vertical="center"/>
    </xf>
    <xf numFmtId="0" fontId="32" fillId="9" borderId="11" xfId="0" applyFont="1" applyFill="1" applyBorder="1" applyAlignment="1">
      <alignment horizontal="center" vertical="center"/>
    </xf>
    <xf numFmtId="0" fontId="32" fillId="9" borderId="0" xfId="0" applyFont="1" applyFill="1" applyAlignment="1">
      <alignment horizontal="center" vertical="center"/>
    </xf>
    <xf numFmtId="0" fontId="57" fillId="4" borderId="0" xfId="0" applyFont="1" applyFill="1" applyAlignment="1">
      <alignment horizontal="center" vertical="center" wrapText="1"/>
    </xf>
    <xf numFmtId="0" fontId="57" fillId="3" borderId="0" xfId="0" applyFont="1" applyFill="1" applyAlignment="1">
      <alignment horizontal="center" vertical="center" wrapText="1"/>
    </xf>
    <xf numFmtId="0" fontId="78" fillId="2" borderId="0" xfId="0" applyFont="1" applyFill="1" applyAlignment="1">
      <alignment horizontal="center" vertical="center"/>
    </xf>
    <xf numFmtId="0" fontId="78" fillId="2" borderId="8" xfId="0" applyFont="1" applyFill="1" applyBorder="1" applyAlignment="1">
      <alignment horizontal="center" vertical="center"/>
    </xf>
    <xf numFmtId="0" fontId="62" fillId="2" borderId="0" xfId="0" applyFont="1" applyFill="1" applyAlignment="1">
      <alignment horizontal="right" vertical="center"/>
    </xf>
    <xf numFmtId="0" fontId="77" fillId="2" borderId="0" xfId="0" applyFont="1" applyFill="1" applyAlignment="1">
      <alignment horizontal="center" vertical="center"/>
    </xf>
    <xf numFmtId="0" fontId="40" fillId="2" borderId="0" xfId="0" applyFont="1" applyFill="1" applyAlignment="1">
      <alignment horizontal="center"/>
    </xf>
    <xf numFmtId="0" fontId="41" fillId="2" borderId="0" xfId="0" applyFont="1" applyFill="1" applyAlignment="1">
      <alignment horizontal="center"/>
    </xf>
    <xf numFmtId="0" fontId="80" fillId="2" borderId="0" xfId="0" applyFont="1" applyFill="1" applyAlignment="1">
      <alignment horizontal="center" vertical="center"/>
    </xf>
    <xf numFmtId="0" fontId="80" fillId="2" borderId="8" xfId="0" applyFont="1" applyFill="1" applyBorder="1" applyAlignment="1">
      <alignment horizontal="center" vertical="center"/>
    </xf>
    <xf numFmtId="0" fontId="28" fillId="2" borderId="3" xfId="0" applyFont="1" applyFill="1" applyBorder="1" applyAlignment="1">
      <alignment horizontal="center" vertical="center" wrapText="1"/>
    </xf>
    <xf numFmtId="0" fontId="74" fillId="2" borderId="3" xfId="0" applyFont="1" applyFill="1" applyBorder="1" applyAlignment="1">
      <alignment horizontal="center" vertical="center"/>
    </xf>
    <xf numFmtId="16" fontId="79" fillId="2" borderId="0" xfId="0" applyNumberFormat="1" applyFont="1" applyFill="1" applyAlignment="1">
      <alignment horizontal="center" vertical="center"/>
    </xf>
    <xf numFmtId="0" fontId="79" fillId="2" borderId="0" xfId="0" applyFont="1" applyFill="1" applyAlignment="1">
      <alignment horizontal="center" vertical="center"/>
    </xf>
    <xf numFmtId="0" fontId="79" fillId="2" borderId="8" xfId="0" applyFont="1" applyFill="1" applyBorder="1" applyAlignment="1">
      <alignment horizontal="center" vertical="center"/>
    </xf>
    <xf numFmtId="0" fontId="44" fillId="2" borderId="0" xfId="0" applyFont="1" applyFill="1" applyAlignment="1">
      <alignment horizontal="center" vertical="center"/>
    </xf>
    <xf numFmtId="0" fontId="17" fillId="2" borderId="0" xfId="1" applyFill="1" applyAlignment="1">
      <alignment horizontal="center" vertical="center"/>
    </xf>
    <xf numFmtId="0" fontId="72" fillId="2" borderId="0" xfId="0" applyFont="1" applyFill="1" applyAlignment="1">
      <alignment horizontal="center" vertical="center" wrapText="1"/>
    </xf>
    <xf numFmtId="0" fontId="18" fillId="7" borderId="22" xfId="0" applyFont="1" applyFill="1" applyBorder="1" applyAlignment="1">
      <alignment horizontal="center" vertical="center"/>
    </xf>
    <xf numFmtId="0" fontId="57" fillId="3" borderId="22" xfId="0" applyFont="1" applyFill="1" applyBorder="1" applyAlignment="1">
      <alignment horizontal="center" vertical="center" wrapText="1"/>
    </xf>
    <xf numFmtId="0" fontId="57" fillId="4" borderId="22" xfId="0" applyFont="1" applyFill="1" applyBorder="1" applyAlignment="1">
      <alignment horizontal="center" vertical="center" wrapText="1"/>
    </xf>
    <xf numFmtId="0" fontId="49" fillId="2" borderId="27" xfId="0" applyFont="1" applyFill="1" applyBorder="1" applyAlignment="1">
      <alignment horizontal="center" vertical="center"/>
    </xf>
    <xf numFmtId="0" fontId="50" fillId="2" borderId="34" xfId="0" applyFont="1" applyFill="1" applyBorder="1" applyAlignment="1">
      <alignment horizontal="left" vertical="center" wrapText="1"/>
    </xf>
    <xf numFmtId="0" fontId="50" fillId="2" borderId="44" xfId="0" applyFont="1" applyFill="1" applyBorder="1" applyAlignment="1">
      <alignment horizontal="left" vertical="center" wrapText="1"/>
    </xf>
    <xf numFmtId="0" fontId="50" fillId="2" borderId="26" xfId="0" applyFont="1" applyFill="1" applyBorder="1" applyAlignment="1">
      <alignment horizontal="left" vertical="center" wrapText="1"/>
    </xf>
    <xf numFmtId="0" fontId="50" fillId="2" borderId="45" xfId="0" applyFont="1" applyFill="1" applyBorder="1" applyAlignment="1">
      <alignment horizontal="left" vertical="center" wrapText="1"/>
    </xf>
    <xf numFmtId="0" fontId="49" fillId="2" borderId="26" xfId="0" applyFont="1" applyFill="1" applyBorder="1" applyAlignment="1">
      <alignment horizontal="center" vertical="center"/>
    </xf>
    <xf numFmtId="0" fontId="49" fillId="2" borderId="28" xfId="0" applyFont="1" applyFill="1" applyBorder="1" applyAlignment="1">
      <alignment horizontal="center" vertical="center"/>
    </xf>
    <xf numFmtId="0" fontId="49" fillId="2" borderId="3" xfId="0" applyFont="1" applyFill="1" applyBorder="1" applyAlignment="1">
      <alignment horizontal="center" vertical="center"/>
    </xf>
    <xf numFmtId="0" fontId="49" fillId="2" borderId="29" xfId="0" applyFont="1" applyFill="1" applyBorder="1" applyAlignment="1">
      <alignment horizontal="center" vertical="center"/>
    </xf>
    <xf numFmtId="0" fontId="49" fillId="2" borderId="30" xfId="0" applyFont="1" applyFill="1" applyBorder="1" applyAlignment="1">
      <alignment horizontal="center" vertical="center"/>
    </xf>
    <xf numFmtId="0" fontId="81" fillId="2" borderId="0" xfId="0" applyFont="1" applyFill="1" applyAlignment="1">
      <alignment horizontal="center"/>
    </xf>
    <xf numFmtId="0" fontId="81" fillId="2" borderId="33" xfId="0" applyFont="1" applyFill="1" applyBorder="1" applyAlignment="1">
      <alignment horizontal="center"/>
    </xf>
    <xf numFmtId="0" fontId="49" fillId="2" borderId="23" xfId="0" applyFont="1" applyFill="1" applyBorder="1" applyAlignment="1">
      <alignment horizontal="center" vertical="center"/>
    </xf>
    <xf numFmtId="0" fontId="49" fillId="2" borderId="24" xfId="0" applyFont="1" applyFill="1" applyBorder="1" applyAlignment="1">
      <alignment horizontal="center" vertical="center"/>
    </xf>
    <xf numFmtId="0" fontId="49" fillId="2" borderId="25" xfId="0" applyFont="1" applyFill="1" applyBorder="1" applyAlignment="1">
      <alignment horizontal="center" vertical="center"/>
    </xf>
    <xf numFmtId="0" fontId="50" fillId="2" borderId="3" xfId="0" applyFont="1" applyFill="1" applyBorder="1" applyAlignment="1">
      <alignment horizontal="left" vertical="center" wrapText="1"/>
    </xf>
    <xf numFmtId="0" fontId="50" fillId="2" borderId="28" xfId="0" applyFont="1" applyFill="1" applyBorder="1" applyAlignment="1">
      <alignment horizontal="left" vertical="center" wrapText="1"/>
    </xf>
    <xf numFmtId="0" fontId="50" fillId="2" borderId="29" xfId="0" applyFont="1" applyFill="1" applyBorder="1" applyAlignment="1">
      <alignment horizontal="left" vertical="center" wrapText="1"/>
    </xf>
    <xf numFmtId="0" fontId="50" fillId="2" borderId="23" xfId="0" applyFont="1" applyFill="1" applyBorder="1" applyAlignment="1">
      <alignment horizontal="left" vertical="center" wrapText="1"/>
    </xf>
    <xf numFmtId="0" fontId="50" fillId="2" borderId="24" xfId="0" applyFont="1" applyFill="1" applyBorder="1" applyAlignment="1">
      <alignment horizontal="left" vertical="center" wrapText="1"/>
    </xf>
    <xf numFmtId="0" fontId="83" fillId="2" borderId="0" xfId="0" applyFont="1" applyFill="1" applyAlignment="1">
      <alignment horizontal="center"/>
    </xf>
    <xf numFmtId="0" fontId="83" fillId="2" borderId="32" xfId="0" applyFont="1" applyFill="1" applyBorder="1" applyAlignment="1">
      <alignment horizontal="center"/>
    </xf>
    <xf numFmtId="0" fontId="83" fillId="2" borderId="33" xfId="0" applyFont="1" applyFill="1" applyBorder="1" applyAlignment="1">
      <alignment horizontal="center"/>
    </xf>
    <xf numFmtId="0" fontId="83" fillId="2" borderId="31" xfId="0" applyFont="1" applyFill="1" applyBorder="1" applyAlignment="1">
      <alignment horizontal="center"/>
    </xf>
    <xf numFmtId="0" fontId="49" fillId="2" borderId="42" xfId="0" applyFont="1" applyFill="1" applyBorder="1" applyAlignment="1">
      <alignment horizontal="center" vertical="center"/>
    </xf>
    <xf numFmtId="0" fontId="49" fillId="2" borderId="43" xfId="0" applyFont="1" applyFill="1" applyBorder="1" applyAlignment="1">
      <alignment horizontal="center" vertical="center"/>
    </xf>
    <xf numFmtId="0" fontId="49" fillId="2" borderId="40" xfId="0" applyFont="1" applyFill="1" applyBorder="1" applyAlignment="1">
      <alignment horizontal="center" vertical="center"/>
    </xf>
    <xf numFmtId="0" fontId="49" fillId="2" borderId="41" xfId="0" applyFont="1" applyFill="1" applyBorder="1" applyAlignment="1">
      <alignment horizontal="center" vertical="center"/>
    </xf>
    <xf numFmtId="0" fontId="49" fillId="2" borderId="38" xfId="0" applyFont="1" applyFill="1" applyBorder="1" applyAlignment="1">
      <alignment horizontal="center" vertical="center"/>
    </xf>
    <xf numFmtId="0" fontId="49" fillId="2" borderId="39" xfId="0" applyFont="1" applyFill="1" applyBorder="1" applyAlignment="1">
      <alignment horizontal="center" vertical="center"/>
    </xf>
    <xf numFmtId="0" fontId="49" fillId="2" borderId="37" xfId="0" applyFont="1" applyFill="1" applyBorder="1" applyAlignment="1">
      <alignment horizontal="center" vertical="center"/>
    </xf>
    <xf numFmtId="0" fontId="82" fillId="2" borderId="0" xfId="0" applyFont="1" applyFill="1" applyAlignment="1">
      <alignment horizontal="center"/>
    </xf>
    <xf numFmtId="0" fontId="82" fillId="2" borderId="32" xfId="0" applyFont="1" applyFill="1" applyBorder="1" applyAlignment="1">
      <alignment horizontal="center"/>
    </xf>
    <xf numFmtId="0" fontId="82" fillId="2" borderId="33" xfId="0" applyFont="1" applyFill="1" applyBorder="1" applyAlignment="1">
      <alignment horizontal="center"/>
    </xf>
    <xf numFmtId="0" fontId="82" fillId="2" borderId="31" xfId="0" applyFont="1" applyFill="1" applyBorder="1" applyAlignment="1">
      <alignment horizontal="center"/>
    </xf>
    <xf numFmtId="0" fontId="84" fillId="2" borderId="0" xfId="0" applyFont="1" applyFill="1" applyAlignment="1">
      <alignment horizontal="center"/>
    </xf>
    <xf numFmtId="0" fontId="84" fillId="2" borderId="32" xfId="0" applyFont="1" applyFill="1" applyBorder="1" applyAlignment="1">
      <alignment horizontal="center"/>
    </xf>
    <xf numFmtId="0" fontId="84" fillId="2" borderId="33" xfId="0" applyFont="1" applyFill="1" applyBorder="1" applyAlignment="1">
      <alignment horizontal="center"/>
    </xf>
    <xf numFmtId="0" fontId="84" fillId="2" borderId="31" xfId="0" applyFont="1" applyFill="1" applyBorder="1" applyAlignment="1">
      <alignment horizontal="center"/>
    </xf>
    <xf numFmtId="0" fontId="50" fillId="2" borderId="46" xfId="0" applyFont="1" applyFill="1" applyBorder="1" applyAlignment="1">
      <alignment horizontal="left" vertical="center" wrapText="1"/>
    </xf>
    <xf numFmtId="0" fontId="50" fillId="2" borderId="47" xfId="0" applyFont="1" applyFill="1" applyBorder="1" applyAlignment="1">
      <alignment horizontal="left" vertical="center" wrapText="1"/>
    </xf>
    <xf numFmtId="0" fontId="45" fillId="0" borderId="0" xfId="0" applyFont="1" applyAlignment="1">
      <alignment horizontal="center" vertical="center" wrapText="1"/>
    </xf>
    <xf numFmtId="0" fontId="34" fillId="2" borderId="0" xfId="0" applyFont="1" applyFill="1" applyAlignment="1">
      <alignment horizontal="center" vertical="center"/>
    </xf>
    <xf numFmtId="0" fontId="35" fillId="2" borderId="0" xfId="0" applyFont="1" applyFill="1" applyAlignment="1">
      <alignment horizontal="center"/>
    </xf>
    <xf numFmtId="0" fontId="49" fillId="6" borderId="0" xfId="0" applyFont="1" applyFill="1" applyAlignment="1">
      <alignment horizontal="center" vertical="center"/>
    </xf>
    <xf numFmtId="0" fontId="57" fillId="8" borderId="12" xfId="0" applyFont="1" applyFill="1" applyBorder="1" applyAlignment="1" applyProtection="1">
      <alignment horizontal="center" vertical="center"/>
      <protection locked="0"/>
    </xf>
    <xf numFmtId="0" fontId="57" fillId="8" borderId="14" xfId="0" applyFont="1" applyFill="1" applyBorder="1" applyAlignment="1" applyProtection="1">
      <alignment horizontal="center" vertical="center"/>
      <protection locked="0"/>
    </xf>
    <xf numFmtId="0" fontId="49" fillId="6" borderId="0" xfId="0" applyFont="1" applyFill="1" applyAlignment="1">
      <alignment horizontal="center"/>
    </xf>
    <xf numFmtId="0" fontId="57" fillId="10" borderId="0" xfId="0" applyFont="1" applyFill="1" applyAlignment="1">
      <alignment horizontal="center" vertical="center" wrapText="1"/>
    </xf>
    <xf numFmtId="0" fontId="58" fillId="6" borderId="13" xfId="0" applyFont="1" applyFill="1" applyBorder="1" applyAlignment="1" applyProtection="1">
      <alignment horizontal="center" vertical="center"/>
      <protection locked="0"/>
    </xf>
    <xf numFmtId="0" fontId="57" fillId="5" borderId="0" xfId="0" applyFont="1" applyFill="1" applyAlignment="1">
      <alignment horizontal="center" vertical="center" wrapText="1"/>
    </xf>
    <xf numFmtId="16" fontId="56" fillId="6" borderId="13" xfId="0" applyNumberFormat="1" applyFont="1" applyFill="1" applyBorder="1" applyAlignment="1" applyProtection="1">
      <alignment horizontal="center" vertical="center"/>
      <protection locked="0"/>
    </xf>
    <xf numFmtId="16" fontId="56" fillId="6" borderId="0" xfId="0" applyNumberFormat="1" applyFont="1" applyFill="1" applyAlignment="1" applyProtection="1">
      <alignment horizontal="center" vertical="center"/>
      <protection locked="0"/>
    </xf>
    <xf numFmtId="0" fontId="49" fillId="10" borderId="0" xfId="0" applyFont="1" applyFill="1" applyAlignment="1">
      <alignment horizontal="center"/>
    </xf>
    <xf numFmtId="0" fontId="43" fillId="8" borderId="0" xfId="0" applyFont="1" applyFill="1" applyAlignment="1">
      <alignment horizontal="center" vertical="center"/>
    </xf>
    <xf numFmtId="0" fontId="49" fillId="6" borderId="13" xfId="0" applyFont="1" applyFill="1" applyBorder="1" applyAlignment="1">
      <alignment horizontal="center" vertical="center"/>
    </xf>
    <xf numFmtId="0" fontId="57" fillId="6" borderId="0" xfId="0" applyFont="1" applyFill="1" applyAlignment="1">
      <alignment horizontal="center" vertical="center" wrapText="1"/>
    </xf>
    <xf numFmtId="0" fontId="57" fillId="6" borderId="0" xfId="0" applyFont="1" applyFill="1" applyAlignment="1">
      <alignment horizontal="left"/>
    </xf>
    <xf numFmtId="16" fontId="56" fillId="6" borderId="22" xfId="0" applyNumberFormat="1" applyFont="1" applyFill="1" applyBorder="1" applyAlignment="1" applyProtection="1">
      <alignment horizontal="center" vertical="center"/>
      <protection locked="0"/>
    </xf>
    <xf numFmtId="164" fontId="56" fillId="6" borderId="0" xfId="0" applyNumberFormat="1" applyFont="1" applyFill="1" applyAlignment="1" applyProtection="1">
      <alignment horizontal="center" vertical="center"/>
      <protection locked="0"/>
    </xf>
    <xf numFmtId="0" fontId="2" fillId="2" borderId="61" xfId="0" applyFont="1" applyFill="1" applyBorder="1" applyAlignment="1">
      <alignment horizontal="center"/>
    </xf>
    <xf numFmtId="0" fontId="2" fillId="2" borderId="62" xfId="0" applyFont="1" applyFill="1" applyBorder="1" applyAlignment="1">
      <alignment horizontal="center"/>
    </xf>
    <xf numFmtId="0" fontId="2" fillId="2" borderId="64" xfId="0" applyFont="1" applyFill="1" applyBorder="1" applyAlignment="1">
      <alignment horizontal="center"/>
    </xf>
    <xf numFmtId="0" fontId="4" fillId="2" borderId="0" xfId="0" applyFont="1" applyFill="1" applyAlignment="1">
      <alignment horizontal="center" vertical="center"/>
    </xf>
    <xf numFmtId="0" fontId="4" fillId="2" borderId="0" xfId="0" applyFont="1" applyFill="1" applyAlignment="1">
      <alignment horizontal="center"/>
    </xf>
    <xf numFmtId="0" fontId="88" fillId="2" borderId="0" xfId="0" applyFont="1" applyFill="1" applyAlignment="1">
      <alignment horizontal="center" vertical="center"/>
    </xf>
    <xf numFmtId="0" fontId="89" fillId="2" borderId="0" xfId="0" applyFont="1" applyFill="1" applyAlignment="1">
      <alignment horizontal="center" vertical="center"/>
    </xf>
    <xf numFmtId="0" fontId="90" fillId="2" borderId="0" xfId="0" applyFont="1" applyFill="1" applyAlignment="1">
      <alignment horizontal="center" vertical="center"/>
    </xf>
    <xf numFmtId="0" fontId="96" fillId="2" borderId="0" xfId="0" applyFont="1" applyFill="1" applyAlignment="1">
      <alignment horizontal="center"/>
    </xf>
    <xf numFmtId="0" fontId="100" fillId="2" borderId="0" xfId="0" applyFont="1" applyFill="1" applyAlignment="1">
      <alignment horizontal="center"/>
    </xf>
    <xf numFmtId="0" fontId="119" fillId="2" borderId="0" xfId="0" applyFont="1" applyFill="1" applyAlignment="1">
      <alignment horizontal="center"/>
    </xf>
    <xf numFmtId="0" fontId="120" fillId="2" borderId="0" xfId="0" applyFont="1" applyFill="1" applyAlignment="1">
      <alignment horizontal="center"/>
    </xf>
    <xf numFmtId="0" fontId="116" fillId="12" borderId="0" xfId="0" applyFont="1" applyFill="1" applyAlignment="1">
      <alignment horizontal="center"/>
    </xf>
    <xf numFmtId="0" fontId="121" fillId="17" borderId="0" xfId="0" applyFont="1" applyFill="1" applyAlignment="1">
      <alignment horizontal="center"/>
    </xf>
    <xf numFmtId="0" fontId="115" fillId="2" borderId="0" xfId="0" applyFont="1" applyFill="1" applyAlignment="1">
      <alignment horizontal="center"/>
    </xf>
    <xf numFmtId="0" fontId="113" fillId="12" borderId="61" xfId="0" applyFont="1" applyFill="1" applyBorder="1" applyAlignment="1">
      <alignment horizontal="center" vertical="center" wrapText="1"/>
    </xf>
    <xf numFmtId="0" fontId="113" fillId="12" borderId="62" xfId="0" applyFont="1" applyFill="1" applyBorder="1" applyAlignment="1">
      <alignment horizontal="center" vertical="center" wrapText="1"/>
    </xf>
    <xf numFmtId="0" fontId="113" fillId="12" borderId="64" xfId="0" applyFont="1" applyFill="1" applyBorder="1" applyAlignment="1">
      <alignment horizontal="center" vertical="center" wrapText="1"/>
    </xf>
    <xf numFmtId="0" fontId="31" fillId="3" borderId="46" xfId="0" applyFont="1" applyFill="1" applyBorder="1" applyAlignment="1">
      <alignment horizontal="center" vertical="center"/>
    </xf>
    <xf numFmtId="0" fontId="31" fillId="3" borderId="75" xfId="0" applyFont="1" applyFill="1" applyBorder="1" applyAlignment="1">
      <alignment horizontal="center" vertical="center"/>
    </xf>
    <xf numFmtId="0" fontId="117" fillId="13" borderId="61" xfId="0" applyFont="1" applyFill="1" applyBorder="1" applyAlignment="1">
      <alignment horizontal="center" vertical="center"/>
    </xf>
    <xf numFmtId="0" fontId="117" fillId="13" borderId="62" xfId="0" applyFont="1" applyFill="1" applyBorder="1" applyAlignment="1">
      <alignment horizontal="center" vertical="center"/>
    </xf>
    <xf numFmtId="0" fontId="117" fillId="13" borderId="64" xfId="0" applyFont="1" applyFill="1" applyBorder="1" applyAlignment="1">
      <alignment horizontal="center" vertical="center"/>
    </xf>
    <xf numFmtId="0" fontId="2" fillId="3" borderId="69" xfId="0" applyFont="1" applyFill="1" applyBorder="1" applyAlignment="1">
      <alignment horizontal="center" vertical="center"/>
    </xf>
    <xf numFmtId="0" fontId="117" fillId="12" borderId="61" xfId="0" applyFont="1" applyFill="1" applyBorder="1" applyAlignment="1">
      <alignment horizontal="center" vertical="center" wrapText="1"/>
    </xf>
    <xf numFmtId="0" fontId="117" fillId="12" borderId="62" xfId="0" applyFont="1" applyFill="1" applyBorder="1" applyAlignment="1">
      <alignment horizontal="center" vertical="center" wrapText="1"/>
    </xf>
    <xf numFmtId="0" fontId="117" fillId="12" borderId="64" xfId="0" applyFont="1" applyFill="1" applyBorder="1" applyAlignment="1">
      <alignment horizontal="center" vertical="center" wrapText="1"/>
    </xf>
    <xf numFmtId="0" fontId="2" fillId="3" borderId="44" xfId="0" applyFont="1" applyFill="1" applyBorder="1" applyAlignment="1">
      <alignment horizontal="center" vertical="center" wrapText="1"/>
    </xf>
    <xf numFmtId="0" fontId="2" fillId="3" borderId="72" xfId="0" applyFont="1" applyFill="1" applyBorder="1" applyAlignment="1">
      <alignment horizontal="center" vertical="center" wrapText="1"/>
    </xf>
    <xf numFmtId="0" fontId="113" fillId="20" borderId="61" xfId="0" applyFont="1" applyFill="1" applyBorder="1" applyAlignment="1">
      <alignment horizontal="center" vertical="center" wrapText="1"/>
    </xf>
    <xf numFmtId="0" fontId="113" fillId="20" borderId="62" xfId="0" applyFont="1" applyFill="1" applyBorder="1" applyAlignment="1">
      <alignment horizontal="center" vertical="center" wrapText="1"/>
    </xf>
    <xf numFmtId="0" fontId="113" fillId="20" borderId="64" xfId="0" applyFont="1" applyFill="1" applyBorder="1" applyAlignment="1">
      <alignment horizontal="center" vertical="center" wrapText="1"/>
    </xf>
    <xf numFmtId="0" fontId="2" fillId="3" borderId="3" xfId="0" applyFont="1" applyFill="1" applyBorder="1" applyAlignment="1">
      <alignment horizontal="center" vertical="center"/>
    </xf>
    <xf numFmtId="16" fontId="2" fillId="2" borderId="3" xfId="0" applyNumberFormat="1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57" fillId="12" borderId="45" xfId="0" applyFont="1" applyFill="1" applyBorder="1" applyAlignment="1">
      <alignment horizontal="center" vertical="center"/>
    </xf>
    <xf numFmtId="0" fontId="57" fillId="12" borderId="65" xfId="0" applyFont="1" applyFill="1" applyBorder="1" applyAlignment="1">
      <alignment horizontal="center" vertical="center"/>
    </xf>
    <xf numFmtId="0" fontId="57" fillId="12" borderId="66" xfId="0" applyFont="1" applyFill="1" applyBorder="1" applyAlignment="1">
      <alignment horizontal="center" vertical="center"/>
    </xf>
    <xf numFmtId="0" fontId="57" fillId="13" borderId="45" xfId="0" applyFont="1" applyFill="1" applyBorder="1" applyAlignment="1">
      <alignment horizontal="center" vertical="center"/>
    </xf>
    <xf numFmtId="0" fontId="57" fillId="13" borderId="65" xfId="0" applyFont="1" applyFill="1" applyBorder="1" applyAlignment="1">
      <alignment horizontal="center" vertical="center"/>
    </xf>
    <xf numFmtId="0" fontId="57" fillId="13" borderId="66" xfId="0" applyFont="1" applyFill="1" applyBorder="1" applyAlignment="1">
      <alignment horizontal="center" vertical="center"/>
    </xf>
    <xf numFmtId="0" fontId="98" fillId="2" borderId="0" xfId="0" applyFont="1" applyFill="1" applyAlignment="1">
      <alignment horizontal="center"/>
    </xf>
    <xf numFmtId="0" fontId="99" fillId="2" borderId="0" xfId="0" applyFont="1" applyFill="1" applyAlignment="1">
      <alignment horizontal="center"/>
    </xf>
    <xf numFmtId="0" fontId="55" fillId="15" borderId="45" xfId="0" applyFont="1" applyFill="1" applyBorder="1" applyAlignment="1">
      <alignment horizontal="center" vertical="center"/>
    </xf>
    <xf numFmtId="0" fontId="55" fillId="15" borderId="65" xfId="0" applyFont="1" applyFill="1" applyBorder="1" applyAlignment="1">
      <alignment horizontal="center" vertical="center"/>
    </xf>
    <xf numFmtId="0" fontId="55" fillId="15" borderId="66" xfId="0" applyFont="1" applyFill="1" applyBorder="1" applyAlignment="1">
      <alignment horizontal="center" vertical="center"/>
    </xf>
    <xf numFmtId="0" fontId="55" fillId="3" borderId="45" xfId="0" applyFont="1" applyFill="1" applyBorder="1" applyAlignment="1">
      <alignment horizontal="center" vertical="center"/>
    </xf>
    <xf numFmtId="0" fontId="55" fillId="3" borderId="65" xfId="0" applyFont="1" applyFill="1" applyBorder="1" applyAlignment="1">
      <alignment horizontal="center" vertical="center"/>
    </xf>
    <xf numFmtId="0" fontId="55" fillId="3" borderId="66" xfId="0" applyFont="1" applyFill="1" applyBorder="1" applyAlignment="1">
      <alignment horizontal="center" vertical="center"/>
    </xf>
    <xf numFmtId="0" fontId="105" fillId="16" borderId="45" xfId="0" applyFont="1" applyFill="1" applyBorder="1" applyAlignment="1">
      <alignment horizontal="center" vertical="center"/>
    </xf>
    <xf numFmtId="0" fontId="105" fillId="16" borderId="65" xfId="0" applyFont="1" applyFill="1" applyBorder="1" applyAlignment="1">
      <alignment horizontal="center" vertical="center"/>
    </xf>
    <xf numFmtId="0" fontId="105" fillId="16" borderId="66" xfId="0" applyFont="1" applyFill="1" applyBorder="1" applyAlignment="1">
      <alignment horizontal="center" vertical="center"/>
    </xf>
    <xf numFmtId="0" fontId="55" fillId="12" borderId="45" xfId="0" applyFont="1" applyFill="1" applyBorder="1" applyAlignment="1">
      <alignment horizontal="center" vertical="center"/>
    </xf>
    <xf numFmtId="0" fontId="55" fillId="12" borderId="65" xfId="0" applyFont="1" applyFill="1" applyBorder="1" applyAlignment="1">
      <alignment horizontal="center" vertical="center"/>
    </xf>
    <xf numFmtId="0" fontId="55" fillId="12" borderId="66" xfId="0" applyFont="1" applyFill="1" applyBorder="1" applyAlignment="1">
      <alignment horizontal="center" vertical="center"/>
    </xf>
    <xf numFmtId="0" fontId="101" fillId="2" borderId="71" xfId="0" applyFont="1" applyFill="1" applyBorder="1" applyAlignment="1">
      <alignment horizontal="center" vertical="center"/>
    </xf>
    <xf numFmtId="0" fontId="101" fillId="2" borderId="0" xfId="0" applyFont="1" applyFill="1" applyAlignment="1">
      <alignment horizontal="center" vertical="center"/>
    </xf>
    <xf numFmtId="0" fontId="103" fillId="19" borderId="45" xfId="0" applyFont="1" applyFill="1" applyBorder="1" applyAlignment="1">
      <alignment horizontal="center" vertical="center"/>
    </xf>
    <xf numFmtId="0" fontId="103" fillId="19" borderId="65" xfId="0" applyFont="1" applyFill="1" applyBorder="1" applyAlignment="1">
      <alignment horizontal="center" vertical="center"/>
    </xf>
    <xf numFmtId="0" fontId="103" fillId="19" borderId="66" xfId="0" applyFont="1" applyFill="1" applyBorder="1" applyAlignment="1">
      <alignment horizontal="center" vertical="center"/>
    </xf>
    <xf numFmtId="0" fontId="104" fillId="18" borderId="45" xfId="0" applyFont="1" applyFill="1" applyBorder="1" applyAlignment="1">
      <alignment horizontal="center" vertical="center"/>
    </xf>
    <xf numFmtId="0" fontId="104" fillId="18" borderId="65" xfId="0" applyFont="1" applyFill="1" applyBorder="1" applyAlignment="1">
      <alignment horizontal="center" vertical="center"/>
    </xf>
    <xf numFmtId="0" fontId="104" fillId="18" borderId="66" xfId="0" applyFont="1" applyFill="1" applyBorder="1" applyAlignment="1">
      <alignment horizontal="center" vertical="center"/>
    </xf>
    <xf numFmtId="0" fontId="102" fillId="17" borderId="45" xfId="0" applyFont="1" applyFill="1" applyBorder="1" applyAlignment="1">
      <alignment horizontal="center" vertical="center"/>
    </xf>
    <xf numFmtId="0" fontId="102" fillId="17" borderId="65" xfId="0" applyFont="1" applyFill="1" applyBorder="1" applyAlignment="1">
      <alignment horizontal="center" vertical="center"/>
    </xf>
    <xf numFmtId="0" fontId="102" fillId="17" borderId="66" xfId="0" applyFont="1" applyFill="1" applyBorder="1" applyAlignment="1">
      <alignment horizontal="center" vertical="center"/>
    </xf>
    <xf numFmtId="0" fontId="109" fillId="2" borderId="0" xfId="0" applyFont="1" applyFill="1" applyAlignment="1">
      <alignment horizontal="center" vertical="center" wrapText="1"/>
    </xf>
    <xf numFmtId="0" fontId="2" fillId="2" borderId="0" xfId="0" applyFont="1" applyFill="1" applyAlignment="1">
      <alignment horizontal="center" wrapText="1"/>
    </xf>
    <xf numFmtId="0" fontId="107" fillId="2" borderId="0" xfId="0" applyFont="1" applyFill="1" applyAlignment="1">
      <alignment horizontal="center" vertical="center"/>
    </xf>
    <xf numFmtId="0" fontId="108" fillId="2" borderId="0" xfId="0" applyFont="1" applyFill="1" applyAlignment="1">
      <alignment horizontal="center" vertical="center"/>
    </xf>
  </cellXfs>
  <cellStyles count="2">
    <cellStyle name="Hipervínculo" xfId="1" builtinId="8"/>
    <cellStyle name="Normal" xfId="0" builtinId="0"/>
  </cellStyles>
  <dxfs count="324">
    <dxf>
      <font>
        <color rgb="FF00B741"/>
      </font>
      <fill>
        <patternFill patternType="solid">
          <bgColor rgb="FFFFFFCC"/>
        </patternFill>
      </fill>
    </dxf>
    <dxf>
      <fill>
        <patternFill patternType="solid">
          <bgColor rgb="FFFFFFCC"/>
        </patternFill>
      </fill>
    </dxf>
    <dxf>
      <font>
        <color rgb="FFFF0000"/>
      </font>
      <fill>
        <patternFill patternType="solid">
          <bgColor rgb="FFFFFFCC"/>
        </patternFill>
      </fill>
    </dxf>
    <dxf>
      <font>
        <color rgb="FF00B741"/>
      </font>
      <fill>
        <patternFill patternType="solid">
          <bgColor rgb="FFFFFFCC"/>
        </patternFill>
      </fill>
    </dxf>
    <dxf>
      <fill>
        <patternFill patternType="solid">
          <bgColor rgb="FFFFFFCC"/>
        </patternFill>
      </fill>
    </dxf>
    <dxf>
      <font>
        <color rgb="FFFF0000"/>
      </font>
      <fill>
        <patternFill patternType="solid">
          <bgColor rgb="FFFFFFCC"/>
        </patternFill>
      </fill>
    </dxf>
    <dxf>
      <font>
        <color rgb="FF00B741"/>
      </font>
      <fill>
        <patternFill patternType="solid">
          <bgColor rgb="FFFFFFCC"/>
        </patternFill>
      </fill>
    </dxf>
    <dxf>
      <font>
        <color auto="1"/>
      </font>
      <fill>
        <patternFill patternType="solid">
          <bgColor rgb="FFFFFFCC"/>
        </patternFill>
      </fill>
    </dxf>
    <dxf>
      <font>
        <color rgb="FFFF0000"/>
      </font>
      <fill>
        <patternFill patternType="solid">
          <bgColor rgb="FFFFFFCC"/>
        </patternFill>
      </fill>
    </dxf>
    <dxf>
      <font>
        <color rgb="FF00B741"/>
      </font>
      <fill>
        <patternFill patternType="solid">
          <bgColor rgb="FFFFFFCC"/>
        </patternFill>
      </fill>
    </dxf>
    <dxf>
      <font>
        <color auto="1"/>
      </font>
      <fill>
        <patternFill patternType="solid">
          <bgColor rgb="FFFFFFCC"/>
        </patternFill>
      </fill>
    </dxf>
    <dxf>
      <font>
        <color rgb="FFFF0000"/>
      </font>
      <fill>
        <patternFill patternType="solid">
          <bgColor rgb="FFFFFFCC"/>
        </patternFill>
      </fill>
    </dxf>
    <dxf>
      <font>
        <color rgb="FF00B741"/>
      </font>
      <fill>
        <patternFill patternType="solid">
          <bgColor rgb="FFFFFFCC"/>
        </patternFill>
      </fill>
    </dxf>
    <dxf>
      <fill>
        <patternFill patternType="solid">
          <bgColor rgb="FFFFFFCC"/>
        </patternFill>
      </fill>
    </dxf>
    <dxf>
      <font>
        <color rgb="FFFF0000"/>
      </font>
      <fill>
        <patternFill patternType="solid">
          <bgColor rgb="FFFFFFCC"/>
        </patternFill>
      </fill>
    </dxf>
    <dxf>
      <font>
        <color rgb="FF00B741"/>
      </font>
      <fill>
        <patternFill patternType="solid">
          <bgColor rgb="FFFFFFCC"/>
        </patternFill>
      </fill>
    </dxf>
    <dxf>
      <font>
        <color auto="1"/>
      </font>
      <fill>
        <patternFill patternType="solid">
          <bgColor rgb="FFFFFFCC"/>
        </patternFill>
      </fill>
    </dxf>
    <dxf>
      <font>
        <color rgb="FFFF0000"/>
      </font>
      <fill>
        <patternFill patternType="solid">
          <bgColor rgb="FFFFFFCC"/>
        </patternFill>
      </fill>
    </dxf>
    <dxf>
      <font>
        <color rgb="FF00B741"/>
      </font>
      <fill>
        <patternFill patternType="solid">
          <bgColor rgb="FFFFFFCC"/>
        </patternFill>
      </fill>
    </dxf>
    <dxf>
      <fill>
        <patternFill patternType="solid">
          <bgColor rgb="FFFFFFCC"/>
        </patternFill>
      </fill>
    </dxf>
    <dxf>
      <font>
        <color rgb="FFFF0000"/>
      </font>
      <fill>
        <patternFill patternType="solid">
          <bgColor rgb="FFFFFFCC"/>
        </patternFill>
      </fill>
    </dxf>
    <dxf>
      <font>
        <color rgb="FF00B741"/>
      </font>
      <fill>
        <patternFill patternType="solid">
          <bgColor rgb="FFFFFFCC"/>
        </patternFill>
      </fill>
    </dxf>
    <dxf>
      <fill>
        <patternFill patternType="solid">
          <bgColor rgb="FFFFFFCC"/>
        </patternFill>
      </fill>
    </dxf>
    <dxf>
      <font>
        <color rgb="FFFF0000"/>
      </font>
      <fill>
        <patternFill patternType="solid">
          <bgColor rgb="FFFFFFCC"/>
        </patternFill>
      </fill>
    </dxf>
    <dxf>
      <font>
        <color rgb="FF00B741"/>
      </font>
      <fill>
        <patternFill patternType="solid">
          <bgColor rgb="FFFFFFCC"/>
        </patternFill>
      </fill>
    </dxf>
    <dxf>
      <fill>
        <patternFill patternType="solid">
          <bgColor rgb="FFFFFFCC"/>
        </patternFill>
      </fill>
    </dxf>
    <dxf>
      <font>
        <color rgb="FFFF0000"/>
      </font>
      <fill>
        <patternFill patternType="solid">
          <bgColor rgb="FFFFFFCC"/>
        </patternFill>
      </fill>
    </dxf>
    <dxf>
      <font>
        <color rgb="FF00B741"/>
      </font>
      <fill>
        <patternFill patternType="solid">
          <bgColor rgb="FFFFFFCC"/>
        </patternFill>
      </fill>
    </dxf>
    <dxf>
      <fill>
        <patternFill patternType="solid">
          <bgColor rgb="FFFFFFCC"/>
        </patternFill>
      </fill>
    </dxf>
    <dxf>
      <font>
        <color rgb="FFFF0000"/>
      </font>
      <fill>
        <patternFill patternType="solid">
          <bgColor rgb="FFFFFFCC"/>
        </patternFill>
      </fill>
    </dxf>
    <dxf>
      <font>
        <color rgb="FF00B741"/>
      </font>
      <fill>
        <patternFill patternType="solid">
          <bgColor rgb="FFFFFFCC"/>
        </patternFill>
      </fill>
    </dxf>
    <dxf>
      <font>
        <color auto="1"/>
      </font>
      <fill>
        <patternFill patternType="solid">
          <bgColor rgb="FFFFFFCC"/>
        </patternFill>
      </fill>
    </dxf>
    <dxf>
      <font>
        <color rgb="FFFF0000"/>
      </font>
      <fill>
        <patternFill patternType="solid">
          <bgColor rgb="FFFFFFCC"/>
        </patternFill>
      </fill>
    </dxf>
    <dxf>
      <font>
        <color rgb="FF00B741"/>
      </font>
      <fill>
        <patternFill patternType="solid">
          <bgColor rgb="FFFFFFCC"/>
        </patternFill>
      </fill>
    </dxf>
    <dxf>
      <font>
        <color auto="1"/>
      </font>
      <fill>
        <patternFill patternType="solid">
          <bgColor rgb="FFFFFFCC"/>
        </patternFill>
      </fill>
    </dxf>
    <dxf>
      <font>
        <color rgb="FFFF0000"/>
      </font>
      <fill>
        <patternFill patternType="solid">
          <bgColor rgb="FFFFFFCC"/>
        </patternFill>
      </fill>
    </dxf>
    <dxf>
      <font>
        <color rgb="FF00B741"/>
      </font>
      <fill>
        <patternFill patternType="solid">
          <bgColor rgb="FFFFFFCC"/>
        </patternFill>
      </fill>
    </dxf>
    <dxf>
      <font>
        <color auto="1"/>
      </font>
      <fill>
        <patternFill patternType="solid">
          <bgColor rgb="FFFFFFCC"/>
        </patternFill>
      </fill>
    </dxf>
    <dxf>
      <font>
        <color rgb="FFFF0000"/>
      </font>
      <fill>
        <patternFill patternType="solid">
          <bgColor rgb="FFFFFFCC"/>
        </patternFill>
      </fill>
    </dxf>
    <dxf>
      <font>
        <color rgb="FF00B741"/>
      </font>
      <fill>
        <patternFill patternType="solid">
          <bgColor rgb="FFFFFFCC"/>
        </patternFill>
      </fill>
    </dxf>
    <dxf>
      <font>
        <color auto="1"/>
      </font>
      <fill>
        <patternFill patternType="solid">
          <bgColor rgb="FFFFFFCC"/>
        </patternFill>
      </fill>
    </dxf>
    <dxf>
      <font>
        <color rgb="FFFF0000"/>
      </font>
      <fill>
        <patternFill patternType="solid">
          <bgColor rgb="FFFFFFCC"/>
        </patternFill>
      </fill>
    </dxf>
    <dxf>
      <font>
        <color rgb="FFFF0000"/>
      </font>
      <fill>
        <patternFill patternType="solid">
          <bgColor rgb="FFFFFFCC"/>
        </patternFill>
      </fill>
    </dxf>
    <dxf>
      <fill>
        <patternFill patternType="solid">
          <bgColor rgb="FFFFFFCC"/>
        </patternFill>
      </fill>
    </dxf>
    <dxf>
      <font>
        <color rgb="FF00B741"/>
      </font>
      <fill>
        <patternFill patternType="solid">
          <bgColor rgb="FFFFFFCC"/>
        </patternFill>
      </fill>
    </dxf>
    <dxf>
      <font>
        <color rgb="FFFF0000"/>
      </font>
      <fill>
        <patternFill patternType="solid">
          <bgColor rgb="FFFFFFCC"/>
        </patternFill>
      </fill>
    </dxf>
    <dxf>
      <fill>
        <patternFill patternType="solid">
          <bgColor rgb="FFFFFFCC"/>
        </patternFill>
      </fill>
    </dxf>
    <dxf>
      <font>
        <color rgb="FF00B741"/>
      </font>
      <fill>
        <patternFill patternType="solid">
          <bgColor rgb="FFFFFFCC"/>
        </patternFill>
      </fill>
    </dxf>
    <dxf>
      <font>
        <color rgb="FFFF0000"/>
      </font>
      <fill>
        <patternFill patternType="solid">
          <bgColor rgb="FFFFFFCC"/>
        </patternFill>
      </fill>
    </dxf>
    <dxf>
      <font>
        <color rgb="FF00B741"/>
      </font>
      <fill>
        <patternFill patternType="solid">
          <bgColor rgb="FFFFFFCC"/>
        </patternFill>
      </fill>
    </dxf>
    <dxf>
      <fill>
        <patternFill patternType="solid">
          <bgColor rgb="FFFFFFCC"/>
        </patternFill>
      </fill>
    </dxf>
    <dxf>
      <font>
        <color rgb="FF00B741"/>
      </font>
      <fill>
        <patternFill patternType="solid">
          <bgColor rgb="FFFFFFCC"/>
        </patternFill>
      </fill>
    </dxf>
    <dxf>
      <fill>
        <patternFill patternType="solid">
          <bgColor rgb="FFFFFFCC"/>
        </patternFill>
      </fill>
    </dxf>
    <dxf>
      <font>
        <color rgb="FFFF0000"/>
      </font>
      <fill>
        <patternFill patternType="solid">
          <bgColor rgb="FFFFFFCC"/>
        </patternFill>
      </fill>
    </dxf>
    <dxf>
      <fill>
        <patternFill patternType="solid">
          <bgColor rgb="FFFFFFCC"/>
        </patternFill>
      </fill>
    </dxf>
    <dxf>
      <font>
        <color rgb="FFFF0000"/>
      </font>
      <fill>
        <patternFill patternType="solid">
          <bgColor rgb="FFFFFFCC"/>
        </patternFill>
      </fill>
    </dxf>
    <dxf>
      <font>
        <color rgb="FF00B741"/>
      </font>
      <fill>
        <patternFill patternType="solid">
          <bgColor rgb="FFFFFFCC"/>
        </patternFill>
      </fill>
    </dxf>
    <dxf>
      <font>
        <color rgb="FF00B741"/>
      </font>
      <fill>
        <patternFill patternType="solid">
          <bgColor rgb="FFFFFFCC"/>
        </patternFill>
      </fill>
    </dxf>
    <dxf>
      <font>
        <color auto="1"/>
      </font>
      <fill>
        <patternFill patternType="solid">
          <bgColor rgb="FFFFFFCC"/>
        </patternFill>
      </fill>
    </dxf>
    <dxf>
      <font>
        <color rgb="FFFF0000"/>
      </font>
      <fill>
        <patternFill patternType="solid">
          <bgColor rgb="FFFFFFCC"/>
        </patternFill>
      </fill>
    </dxf>
    <dxf>
      <font>
        <color rgb="FF00B741"/>
      </font>
      <fill>
        <patternFill patternType="solid">
          <bgColor rgb="FFFFFFCC"/>
        </patternFill>
      </fill>
    </dxf>
    <dxf>
      <font>
        <color auto="1"/>
      </font>
      <fill>
        <patternFill patternType="solid">
          <bgColor rgb="FFFFFFCC"/>
        </patternFill>
      </fill>
    </dxf>
    <dxf>
      <font>
        <color rgb="FFFF0000"/>
      </font>
      <fill>
        <patternFill patternType="solid">
          <bgColor rgb="FFFFFFCC"/>
        </patternFill>
      </fill>
    </dxf>
    <dxf>
      <font>
        <color rgb="FFFF0000"/>
      </font>
      <fill>
        <patternFill patternType="solid">
          <bgColor rgb="FFFFFFCC"/>
        </patternFill>
      </fill>
    </dxf>
    <dxf>
      <font>
        <color auto="1"/>
      </font>
      <fill>
        <patternFill patternType="solid">
          <bgColor rgb="FFFFFFCC"/>
        </patternFill>
      </fill>
    </dxf>
    <dxf>
      <font>
        <color rgb="FF00B741"/>
      </font>
      <fill>
        <patternFill patternType="solid">
          <bgColor rgb="FFFFFFCC"/>
        </patternFill>
      </fill>
    </dxf>
    <dxf>
      <font>
        <color rgb="FF00B741"/>
      </font>
      <fill>
        <patternFill patternType="solid">
          <bgColor rgb="FFFFFFCC"/>
        </patternFill>
      </fill>
    </dxf>
    <dxf>
      <font>
        <color auto="1"/>
      </font>
      <fill>
        <patternFill patternType="solid">
          <bgColor rgb="FFFFFFCC"/>
        </patternFill>
      </fill>
    </dxf>
    <dxf>
      <font>
        <color rgb="FFFF0000"/>
      </font>
      <fill>
        <patternFill patternType="solid">
          <bgColor rgb="FFFFFFCC"/>
        </patternFill>
      </fill>
    </dxf>
    <dxf>
      <font>
        <color rgb="FF00B741"/>
      </font>
      <fill>
        <patternFill patternType="solid">
          <bgColor rgb="FFFFFFCC"/>
        </patternFill>
      </fill>
    </dxf>
    <dxf>
      <font>
        <color auto="1"/>
      </font>
      <fill>
        <patternFill patternType="solid">
          <bgColor rgb="FFFFFFCC"/>
        </patternFill>
      </fill>
    </dxf>
    <dxf>
      <font>
        <color rgb="FFFF0000"/>
      </font>
      <fill>
        <patternFill patternType="solid">
          <bgColor rgb="FFFFFFCC"/>
        </patternFill>
      </fill>
    </dxf>
    <dxf>
      <font>
        <color rgb="FFFF0000"/>
      </font>
      <fill>
        <patternFill patternType="solid">
          <bgColor rgb="FFFFFFCC"/>
        </patternFill>
      </fill>
    </dxf>
    <dxf>
      <font>
        <color auto="1"/>
      </font>
      <fill>
        <patternFill patternType="solid">
          <bgColor rgb="FFFFFFCC"/>
        </patternFill>
      </fill>
    </dxf>
    <dxf>
      <font>
        <color rgb="FF00B741"/>
      </font>
      <fill>
        <patternFill patternType="solid">
          <bgColor rgb="FFFFFFCC"/>
        </patternFill>
      </fill>
    </dxf>
    <dxf>
      <font>
        <color rgb="FF00B741"/>
      </font>
      <fill>
        <patternFill patternType="solid">
          <bgColor rgb="FFFFFFCC"/>
        </patternFill>
      </fill>
    </dxf>
    <dxf>
      <font>
        <color auto="1"/>
      </font>
      <fill>
        <patternFill patternType="solid">
          <bgColor rgb="FFFFFFCC"/>
        </patternFill>
      </fill>
    </dxf>
    <dxf>
      <font>
        <color rgb="FFFF0000"/>
      </font>
      <fill>
        <patternFill patternType="solid">
          <bgColor rgb="FFFFFFCC"/>
        </patternFill>
      </fill>
    </dxf>
    <dxf>
      <font>
        <color rgb="FFFF0000"/>
      </font>
      <fill>
        <patternFill patternType="solid">
          <bgColor rgb="FFFFFFCC"/>
        </patternFill>
      </fill>
    </dxf>
    <dxf>
      <fill>
        <patternFill patternType="solid">
          <bgColor rgb="FFFFFFCC"/>
        </patternFill>
      </fill>
    </dxf>
    <dxf>
      <font>
        <color rgb="FF00B741"/>
      </font>
      <fill>
        <patternFill patternType="solid">
          <bgColor rgb="FFFFFFCC"/>
        </patternFill>
      </fill>
    </dxf>
    <dxf>
      <font>
        <color rgb="FFFF0000"/>
      </font>
      <fill>
        <patternFill patternType="solid">
          <bgColor rgb="FFFFFFCC"/>
        </patternFill>
      </fill>
    </dxf>
    <dxf>
      <fill>
        <patternFill patternType="solid">
          <bgColor rgb="FFFFFFCC"/>
        </patternFill>
      </fill>
    </dxf>
    <dxf>
      <font>
        <color rgb="FF00B741"/>
      </font>
      <fill>
        <patternFill patternType="solid">
          <bgColor rgb="FFFFFFCC"/>
        </patternFill>
      </fill>
    </dxf>
    <dxf>
      <font>
        <color rgb="FFFF0000"/>
      </font>
      <fill>
        <patternFill patternType="solid">
          <bgColor rgb="FFFFFFCC"/>
        </patternFill>
      </fill>
    </dxf>
    <dxf>
      <font>
        <color rgb="FF00B741"/>
      </font>
      <fill>
        <patternFill patternType="solid">
          <bgColor rgb="FFFFFFCC"/>
        </patternFill>
      </fill>
    </dxf>
    <dxf>
      <fill>
        <patternFill patternType="solid">
          <bgColor rgb="FFFFFFCC"/>
        </patternFill>
      </fill>
    </dxf>
    <dxf>
      <font>
        <color rgb="FF00B741"/>
      </font>
      <fill>
        <patternFill patternType="solid">
          <bgColor rgb="FFFFFFCC"/>
        </patternFill>
      </fill>
    </dxf>
    <dxf>
      <fill>
        <patternFill patternType="solid">
          <bgColor rgb="FFFFFFCC"/>
        </patternFill>
      </fill>
    </dxf>
    <dxf>
      <font>
        <color rgb="FFFF0000"/>
      </font>
      <fill>
        <patternFill patternType="solid">
          <bgColor rgb="FFFFFFCC"/>
        </patternFill>
      </fill>
    </dxf>
    <dxf>
      <fill>
        <patternFill patternType="solid">
          <bgColor rgb="FFFFFFCC"/>
        </patternFill>
      </fill>
    </dxf>
    <dxf>
      <font>
        <color rgb="FFFF0000"/>
      </font>
      <fill>
        <patternFill patternType="solid">
          <bgColor rgb="FFFFFFCC"/>
        </patternFill>
      </fill>
    </dxf>
    <dxf>
      <font>
        <color rgb="FF00B741"/>
      </font>
      <fill>
        <patternFill patternType="solid">
          <bgColor rgb="FFFFFFCC"/>
        </patternFill>
      </fill>
    </dxf>
    <dxf>
      <font>
        <color rgb="FF00B741"/>
      </font>
      <fill>
        <patternFill patternType="solid">
          <bgColor rgb="FFFFFFCC"/>
        </patternFill>
      </fill>
    </dxf>
    <dxf>
      <font>
        <color auto="1"/>
      </font>
      <fill>
        <patternFill patternType="solid">
          <bgColor rgb="FFFFFFCC"/>
        </patternFill>
      </fill>
    </dxf>
    <dxf>
      <font>
        <color rgb="FFFF0000"/>
      </font>
      <fill>
        <patternFill patternType="solid">
          <bgColor rgb="FFFFFFCC"/>
        </patternFill>
      </fill>
    </dxf>
    <dxf>
      <font>
        <color rgb="FF00B741"/>
      </font>
      <fill>
        <patternFill patternType="solid">
          <bgColor rgb="FFFFFFCC"/>
        </patternFill>
      </fill>
    </dxf>
    <dxf>
      <font>
        <color auto="1"/>
      </font>
      <fill>
        <patternFill patternType="solid">
          <bgColor rgb="FFFFFFCC"/>
        </patternFill>
      </fill>
    </dxf>
    <dxf>
      <font>
        <color rgb="FFFF0000"/>
      </font>
      <fill>
        <patternFill patternType="solid">
          <bgColor rgb="FFFFFFCC"/>
        </patternFill>
      </fill>
    </dxf>
    <dxf>
      <font>
        <color rgb="FFFF0000"/>
      </font>
      <fill>
        <patternFill patternType="solid">
          <bgColor rgb="FFFFFFCC"/>
        </patternFill>
      </fill>
    </dxf>
    <dxf>
      <font>
        <color auto="1"/>
      </font>
      <fill>
        <patternFill patternType="solid">
          <bgColor rgb="FFFFFFCC"/>
        </patternFill>
      </fill>
    </dxf>
    <dxf>
      <font>
        <color rgb="FF00B741"/>
      </font>
      <fill>
        <patternFill patternType="solid">
          <bgColor rgb="FFFFFFCC"/>
        </patternFill>
      </fill>
    </dxf>
    <dxf>
      <font>
        <color rgb="FF00B741"/>
      </font>
      <fill>
        <patternFill patternType="solid">
          <bgColor rgb="FFFFFFCC"/>
        </patternFill>
      </fill>
    </dxf>
    <dxf>
      <font>
        <color auto="1"/>
      </font>
      <fill>
        <patternFill patternType="solid">
          <bgColor rgb="FFFFFFCC"/>
        </patternFill>
      </fill>
    </dxf>
    <dxf>
      <font>
        <color rgb="FFFF0000"/>
      </font>
      <fill>
        <patternFill patternType="solid">
          <bgColor rgb="FFFFFFCC"/>
        </patternFill>
      </fill>
    </dxf>
    <dxf>
      <font>
        <color rgb="FF00B741"/>
      </font>
      <fill>
        <patternFill patternType="solid">
          <bgColor rgb="FFFFFFCC"/>
        </patternFill>
      </fill>
    </dxf>
    <dxf>
      <font>
        <color auto="1"/>
      </font>
      <fill>
        <patternFill patternType="solid">
          <bgColor rgb="FFFFFFCC"/>
        </patternFill>
      </fill>
    </dxf>
    <dxf>
      <font>
        <color rgb="FFFF0000"/>
      </font>
      <fill>
        <patternFill patternType="solid">
          <bgColor rgb="FFFFFFCC"/>
        </patternFill>
      </fill>
    </dxf>
    <dxf>
      <font>
        <color rgb="FFFF0000"/>
      </font>
      <fill>
        <patternFill patternType="solid">
          <bgColor rgb="FFFFFFCC"/>
        </patternFill>
      </fill>
    </dxf>
    <dxf>
      <font>
        <color auto="1"/>
      </font>
      <fill>
        <patternFill patternType="solid">
          <bgColor rgb="FFFFFFCC"/>
        </patternFill>
      </fill>
    </dxf>
    <dxf>
      <font>
        <color rgb="FF00B741"/>
      </font>
      <fill>
        <patternFill patternType="solid">
          <bgColor rgb="FFFFFFCC"/>
        </patternFill>
      </fill>
    </dxf>
    <dxf>
      <font>
        <color rgb="FF00B741"/>
      </font>
      <fill>
        <patternFill patternType="solid">
          <bgColor rgb="FFFFFFCC"/>
        </patternFill>
      </fill>
    </dxf>
    <dxf>
      <font>
        <color auto="1"/>
      </font>
      <fill>
        <patternFill patternType="solid">
          <bgColor rgb="FFFFFFCC"/>
        </patternFill>
      </fill>
    </dxf>
    <dxf>
      <font>
        <color rgb="FFFF0000"/>
      </font>
      <fill>
        <patternFill patternType="solid">
          <bgColor rgb="FFFFFFCC"/>
        </patternFill>
      </fill>
    </dxf>
    <dxf>
      <font>
        <color rgb="FF00B741"/>
      </font>
      <fill>
        <patternFill patternType="solid">
          <bgColor rgb="FFFFFFCC"/>
        </patternFill>
      </fill>
    </dxf>
    <dxf>
      <font>
        <color rgb="FFFF0000"/>
      </font>
      <fill>
        <patternFill patternType="solid">
          <bgColor rgb="FFFFFFCC"/>
        </patternFill>
      </fill>
    </dxf>
    <dxf>
      <fill>
        <patternFill patternType="solid">
          <bgColor rgb="FFFFFFCC"/>
        </patternFill>
      </fill>
    </dxf>
    <dxf>
      <font>
        <color rgb="FFFF0000"/>
      </font>
      <fill>
        <patternFill patternType="solid">
          <bgColor rgb="FFFFFFCC"/>
        </patternFill>
      </fill>
    </dxf>
    <dxf>
      <fill>
        <patternFill patternType="solid">
          <bgColor rgb="FFFFFFCC"/>
        </patternFill>
      </fill>
    </dxf>
    <dxf>
      <font>
        <color rgb="FF00B741"/>
      </font>
      <fill>
        <patternFill patternType="solid">
          <bgColor rgb="FFFFFFCC"/>
        </patternFill>
      </fill>
    </dxf>
    <dxf>
      <font>
        <color rgb="FFFF0000"/>
      </font>
      <fill>
        <patternFill patternType="solid">
          <bgColor rgb="FFFFFFCC"/>
        </patternFill>
      </fill>
    </dxf>
    <dxf>
      <fill>
        <patternFill patternType="solid">
          <bgColor rgb="FFFFFFCC"/>
        </patternFill>
      </fill>
    </dxf>
    <dxf>
      <font>
        <color rgb="FF00B741"/>
      </font>
      <fill>
        <patternFill patternType="solid">
          <bgColor rgb="FFFFFFCC"/>
        </patternFill>
      </fill>
    </dxf>
    <dxf>
      <font>
        <color rgb="FFFF0000"/>
      </font>
      <fill>
        <patternFill patternType="solid">
          <bgColor rgb="FFFFFFCC"/>
        </patternFill>
      </fill>
    </dxf>
    <dxf>
      <fill>
        <patternFill patternType="solid">
          <bgColor rgb="FFFFFFCC"/>
        </patternFill>
      </fill>
    </dxf>
    <dxf>
      <font>
        <color rgb="FF00B741"/>
      </font>
      <fill>
        <patternFill patternType="solid">
          <bgColor rgb="FFFFFFCC"/>
        </patternFill>
      </fill>
    </dxf>
    <dxf>
      <font>
        <color rgb="FF00B741"/>
      </font>
      <fill>
        <patternFill patternType="solid">
          <bgColor rgb="FFFFFFCC"/>
        </patternFill>
      </fill>
    </dxf>
    <dxf>
      <fill>
        <patternFill patternType="solid">
          <bgColor rgb="FFFFFFCC"/>
        </patternFill>
      </fill>
    </dxf>
    <dxf>
      <font>
        <color rgb="FFFF0000"/>
      </font>
      <fill>
        <patternFill patternType="solid">
          <bgColor rgb="FFFFFFCC"/>
        </patternFill>
      </fill>
    </dxf>
    <dxf>
      <fill>
        <patternFill patternType="solid">
          <bgColor rgb="FFFFFFCC"/>
        </patternFill>
      </fill>
    </dxf>
    <dxf>
      <font>
        <color rgb="FF00B741"/>
      </font>
      <fill>
        <patternFill patternType="solid">
          <bgColor rgb="FFFFFFCC"/>
        </patternFill>
      </fill>
    </dxf>
    <dxf>
      <font>
        <color rgb="FFFF0000"/>
      </font>
      <fill>
        <patternFill patternType="solid">
          <bgColor rgb="FFFFFFCC"/>
        </patternFill>
      </fill>
    </dxf>
    <dxf>
      <font>
        <color rgb="FF00B741"/>
      </font>
      <fill>
        <patternFill patternType="solid">
          <bgColor rgb="FFFFFFCC"/>
        </patternFill>
      </fill>
    </dxf>
    <dxf>
      <fill>
        <patternFill patternType="solid">
          <bgColor rgb="FFFFFFCC"/>
        </patternFill>
      </fill>
    </dxf>
    <dxf>
      <font>
        <color rgb="FFFF0000"/>
      </font>
      <fill>
        <patternFill patternType="solid">
          <bgColor rgb="FFFFFFCC"/>
        </patternFill>
      </fill>
    </dxf>
    <dxf>
      <font>
        <color auto="1"/>
      </font>
      <fill>
        <patternFill patternType="solid">
          <bgColor rgb="FFFFFFCC"/>
        </patternFill>
      </fill>
    </dxf>
    <dxf>
      <font>
        <color rgb="FFFF0000"/>
      </font>
      <fill>
        <patternFill patternType="solid">
          <bgColor rgb="FFFFFFCC"/>
        </patternFill>
      </fill>
    </dxf>
    <dxf>
      <font>
        <color rgb="FF00B741"/>
      </font>
      <fill>
        <patternFill patternType="solid">
          <bgColor rgb="FFFFFFCC"/>
        </patternFill>
      </fill>
    </dxf>
    <dxf>
      <font>
        <color rgb="FF00B741"/>
      </font>
      <fill>
        <patternFill patternType="solid">
          <bgColor rgb="FFFFFFCC"/>
        </patternFill>
      </fill>
    </dxf>
    <dxf>
      <font>
        <color rgb="FFFF0000"/>
      </font>
      <fill>
        <patternFill patternType="solid">
          <bgColor rgb="FFFFFFCC"/>
        </patternFill>
      </fill>
    </dxf>
    <dxf>
      <font>
        <color auto="1"/>
      </font>
      <fill>
        <patternFill patternType="solid">
          <bgColor rgb="FFFFFFCC"/>
        </patternFill>
      </fill>
    </dxf>
    <dxf>
      <font>
        <color rgb="FF00B741"/>
      </font>
      <fill>
        <patternFill patternType="solid">
          <bgColor rgb="FFFFFFCC"/>
        </patternFill>
      </fill>
    </dxf>
    <dxf>
      <font>
        <color rgb="FFFF0000"/>
      </font>
      <fill>
        <patternFill patternType="solid">
          <bgColor rgb="FFFFFFCC"/>
        </patternFill>
      </fill>
    </dxf>
    <dxf>
      <font>
        <color auto="1"/>
      </font>
      <fill>
        <patternFill patternType="solid">
          <bgColor rgb="FFFFFFCC"/>
        </patternFill>
      </fill>
    </dxf>
    <dxf>
      <font>
        <color rgb="FFFF0000"/>
      </font>
      <fill>
        <patternFill patternType="solid">
          <bgColor rgb="FFFFFFCC"/>
        </patternFill>
      </fill>
    </dxf>
    <dxf>
      <font>
        <color auto="1"/>
      </font>
      <fill>
        <patternFill patternType="solid">
          <bgColor rgb="FFFFFFCC"/>
        </patternFill>
      </fill>
    </dxf>
    <dxf>
      <font>
        <color rgb="FF00B741"/>
      </font>
      <fill>
        <patternFill patternType="solid">
          <bgColor rgb="FFFFFFCC"/>
        </patternFill>
      </fill>
    </dxf>
    <dxf>
      <font>
        <color auto="1"/>
      </font>
      <fill>
        <patternFill patternType="solid">
          <bgColor rgb="FFFFFFCC"/>
        </patternFill>
      </fill>
    </dxf>
    <dxf>
      <font>
        <color rgb="FF00B741"/>
      </font>
      <fill>
        <patternFill patternType="solid">
          <bgColor rgb="FFFFFFCC"/>
        </patternFill>
      </fill>
    </dxf>
    <dxf>
      <font>
        <color rgb="FFFF0000"/>
      </font>
      <fill>
        <patternFill patternType="solid">
          <bgColor rgb="FFFFFFCC"/>
        </patternFill>
      </fill>
    </dxf>
    <dxf>
      <font>
        <color rgb="FFFF0000"/>
      </font>
      <fill>
        <patternFill patternType="solid">
          <bgColor rgb="FFFFFFCC"/>
        </patternFill>
      </fill>
    </dxf>
    <dxf>
      <font>
        <color auto="1"/>
      </font>
      <fill>
        <patternFill patternType="solid">
          <bgColor rgb="FFFFFFCC"/>
        </patternFill>
      </fill>
    </dxf>
    <dxf>
      <font>
        <color rgb="FF00B741"/>
      </font>
      <fill>
        <patternFill patternType="solid">
          <bgColor rgb="FFFFFFCC"/>
        </patternFill>
      </fill>
    </dxf>
    <dxf>
      <font>
        <color rgb="FF00B741"/>
      </font>
      <fill>
        <patternFill patternType="solid">
          <bgColor rgb="FFFFFFCC"/>
        </patternFill>
      </fill>
    </dxf>
    <dxf>
      <font>
        <color rgb="FFFF0000"/>
      </font>
      <fill>
        <patternFill patternType="solid">
          <bgColor rgb="FFFFFFCC"/>
        </patternFill>
      </fill>
    </dxf>
    <dxf>
      <font>
        <color auto="1"/>
      </font>
      <fill>
        <patternFill patternType="solid">
          <bgColor rgb="FFFFFFCC"/>
        </patternFill>
      </fill>
    </dxf>
    <dxf>
      <font>
        <color rgb="FF00B741"/>
      </font>
      <fill>
        <patternFill patternType="solid">
          <bgColor rgb="FFFFFFCC"/>
        </patternFill>
      </fill>
    </dxf>
    <dxf>
      <font>
        <color rgb="FFFF0000"/>
      </font>
      <fill>
        <patternFill patternType="solid">
          <bgColor rgb="FFFFFFCC"/>
        </patternFill>
      </fill>
    </dxf>
    <dxf>
      <fill>
        <patternFill patternType="solid">
          <bgColor rgb="FFFFFFCC"/>
        </patternFill>
      </fill>
    </dxf>
    <dxf>
      <font>
        <color rgb="FFFF0000"/>
      </font>
      <fill>
        <patternFill patternType="solid">
          <bgColor rgb="FFFFFFCC"/>
        </patternFill>
      </fill>
    </dxf>
    <dxf>
      <fill>
        <patternFill patternType="solid">
          <bgColor rgb="FFFFFFCC"/>
        </patternFill>
      </fill>
    </dxf>
    <dxf>
      <font>
        <color rgb="FF00B741"/>
      </font>
      <fill>
        <patternFill patternType="solid">
          <bgColor rgb="FFFFFFCC"/>
        </patternFill>
      </fill>
    </dxf>
    <dxf>
      <font>
        <color rgb="FFFF0000"/>
      </font>
      <fill>
        <patternFill patternType="solid">
          <bgColor rgb="FFFFFFCC"/>
        </patternFill>
      </fill>
    </dxf>
    <dxf>
      <fill>
        <patternFill patternType="solid">
          <bgColor rgb="FFFFFFCC"/>
        </patternFill>
      </fill>
    </dxf>
    <dxf>
      <font>
        <color rgb="FF00B741"/>
      </font>
      <fill>
        <patternFill patternType="solid">
          <bgColor rgb="FFFFFFCC"/>
        </patternFill>
      </fill>
    </dxf>
    <dxf>
      <font>
        <color rgb="FFFF0000"/>
      </font>
      <fill>
        <patternFill patternType="solid">
          <bgColor rgb="FFFFFFCC"/>
        </patternFill>
      </fill>
    </dxf>
    <dxf>
      <fill>
        <patternFill patternType="solid">
          <bgColor rgb="FFFFFFCC"/>
        </patternFill>
      </fill>
    </dxf>
    <dxf>
      <font>
        <color rgb="FF00B741"/>
      </font>
      <fill>
        <patternFill patternType="solid">
          <bgColor rgb="FFFFFFCC"/>
        </patternFill>
      </fill>
    </dxf>
    <dxf>
      <font>
        <color rgb="FF00B741"/>
      </font>
      <fill>
        <patternFill patternType="solid">
          <bgColor rgb="FFFFFFCC"/>
        </patternFill>
      </fill>
    </dxf>
    <dxf>
      <fill>
        <patternFill patternType="solid">
          <bgColor rgb="FFFFFFCC"/>
        </patternFill>
      </fill>
    </dxf>
    <dxf>
      <font>
        <color rgb="FFFF0000"/>
      </font>
      <fill>
        <patternFill patternType="solid">
          <bgColor rgb="FFFFFFCC"/>
        </patternFill>
      </fill>
    </dxf>
    <dxf>
      <fill>
        <patternFill patternType="solid">
          <bgColor rgb="FFFFFFCC"/>
        </patternFill>
      </fill>
    </dxf>
    <dxf>
      <font>
        <color rgb="FF00B741"/>
      </font>
      <fill>
        <patternFill patternType="solid">
          <bgColor rgb="FFFFFFCC"/>
        </patternFill>
      </fill>
    </dxf>
    <dxf>
      <font>
        <color rgb="FFFF0000"/>
      </font>
      <fill>
        <patternFill patternType="solid">
          <bgColor rgb="FFFFFFCC"/>
        </patternFill>
      </fill>
    </dxf>
    <dxf>
      <font>
        <color rgb="FF00B741"/>
      </font>
      <fill>
        <patternFill patternType="solid">
          <bgColor rgb="FFFFFFCC"/>
        </patternFill>
      </fill>
    </dxf>
    <dxf>
      <fill>
        <patternFill patternType="solid">
          <bgColor rgb="FFFFFFCC"/>
        </patternFill>
      </fill>
    </dxf>
    <dxf>
      <font>
        <color rgb="FFFF0000"/>
      </font>
      <fill>
        <patternFill patternType="solid">
          <bgColor rgb="FFFFFFCC"/>
        </patternFill>
      </fill>
    </dxf>
    <dxf>
      <font>
        <color auto="1"/>
      </font>
      <fill>
        <patternFill patternType="solid">
          <bgColor rgb="FFFFFFCC"/>
        </patternFill>
      </fill>
    </dxf>
    <dxf>
      <font>
        <color rgb="FFFF0000"/>
      </font>
      <fill>
        <patternFill patternType="solid">
          <bgColor rgb="FFFFFFCC"/>
        </patternFill>
      </fill>
    </dxf>
    <dxf>
      <font>
        <color rgb="FF00B741"/>
      </font>
      <fill>
        <patternFill patternType="solid">
          <bgColor rgb="FFFFFFCC"/>
        </patternFill>
      </fill>
    </dxf>
    <dxf>
      <font>
        <color rgb="FF00B741"/>
      </font>
      <fill>
        <patternFill patternType="solid">
          <bgColor rgb="FFFFFFCC"/>
        </patternFill>
      </fill>
    </dxf>
    <dxf>
      <font>
        <color rgb="FFFF0000"/>
      </font>
      <fill>
        <patternFill patternType="solid">
          <bgColor rgb="FFFFFFCC"/>
        </patternFill>
      </fill>
    </dxf>
    <dxf>
      <font>
        <color auto="1"/>
      </font>
      <fill>
        <patternFill patternType="solid">
          <bgColor rgb="FFFFFFCC"/>
        </patternFill>
      </fill>
    </dxf>
    <dxf>
      <font>
        <color rgb="FF00B741"/>
      </font>
      <fill>
        <patternFill patternType="solid">
          <bgColor rgb="FFFFFFCC"/>
        </patternFill>
      </fill>
    </dxf>
    <dxf>
      <font>
        <color rgb="FFFF0000"/>
      </font>
      <fill>
        <patternFill patternType="solid">
          <bgColor rgb="FFFFFFCC"/>
        </patternFill>
      </fill>
    </dxf>
    <dxf>
      <font>
        <color auto="1"/>
      </font>
      <fill>
        <patternFill patternType="solid">
          <bgColor rgb="FFFFFFCC"/>
        </patternFill>
      </fill>
    </dxf>
    <dxf>
      <font>
        <color rgb="FFFF0000"/>
      </font>
      <fill>
        <patternFill patternType="solid">
          <bgColor rgb="FFFFFFCC"/>
        </patternFill>
      </fill>
    </dxf>
    <dxf>
      <font>
        <color auto="1"/>
      </font>
      <fill>
        <patternFill patternType="solid">
          <bgColor rgb="FFFFFFCC"/>
        </patternFill>
      </fill>
    </dxf>
    <dxf>
      <font>
        <color rgb="FF00B741"/>
      </font>
      <fill>
        <patternFill patternType="solid">
          <bgColor rgb="FFFFFFCC"/>
        </patternFill>
      </fill>
    </dxf>
    <dxf>
      <font>
        <color auto="1"/>
      </font>
      <fill>
        <patternFill patternType="solid">
          <bgColor rgb="FFFFFFCC"/>
        </patternFill>
      </fill>
    </dxf>
    <dxf>
      <font>
        <color rgb="FF00B741"/>
      </font>
      <fill>
        <patternFill patternType="solid">
          <bgColor rgb="FFFFFFCC"/>
        </patternFill>
      </fill>
    </dxf>
    <dxf>
      <font>
        <color rgb="FFFF0000"/>
      </font>
      <fill>
        <patternFill patternType="solid">
          <bgColor rgb="FFFFFFCC"/>
        </patternFill>
      </fill>
    </dxf>
    <dxf>
      <font>
        <color rgb="FFFF0000"/>
      </font>
      <fill>
        <patternFill patternType="solid">
          <bgColor rgb="FFFFFFCC"/>
        </patternFill>
      </fill>
    </dxf>
    <dxf>
      <font>
        <color auto="1"/>
      </font>
      <fill>
        <patternFill patternType="solid">
          <bgColor rgb="FFFFFFCC"/>
        </patternFill>
      </fill>
    </dxf>
    <dxf>
      <font>
        <color rgb="FF00B741"/>
      </font>
      <fill>
        <patternFill patternType="solid">
          <bgColor rgb="FFFFFFCC"/>
        </patternFill>
      </fill>
    </dxf>
    <dxf>
      <font>
        <color rgb="FF00B741"/>
      </font>
      <fill>
        <patternFill patternType="solid">
          <bgColor rgb="FFFFFFCC"/>
        </patternFill>
      </fill>
    </dxf>
    <dxf>
      <font>
        <color rgb="FFFF0000"/>
      </font>
      <fill>
        <patternFill patternType="solid">
          <bgColor rgb="FFFFFFCC"/>
        </patternFill>
      </fill>
    </dxf>
    <dxf>
      <font>
        <color auto="1"/>
      </font>
      <fill>
        <patternFill patternType="solid">
          <bgColor rgb="FFFFFFCC"/>
        </patternFill>
      </fill>
    </dxf>
    <dxf>
      <font>
        <color rgb="FF00B741"/>
      </font>
      <fill>
        <patternFill patternType="solid">
          <bgColor rgb="FFFFFFCC"/>
        </patternFill>
      </fill>
    </dxf>
    <dxf>
      <fill>
        <patternFill patternType="solid">
          <bgColor rgb="FFFFFFCC"/>
        </patternFill>
      </fill>
    </dxf>
    <dxf>
      <font>
        <color rgb="FFFF0000"/>
      </font>
      <fill>
        <patternFill patternType="solid">
          <bgColor rgb="FFFFFFCC"/>
        </patternFill>
      </fill>
    </dxf>
    <dxf>
      <font>
        <color rgb="FF00B741"/>
      </font>
      <fill>
        <patternFill patternType="solid">
          <bgColor rgb="FFFFFFCC"/>
        </patternFill>
      </fill>
    </dxf>
    <dxf>
      <fill>
        <patternFill patternType="solid">
          <bgColor rgb="FFFFFFCC"/>
        </patternFill>
      </fill>
    </dxf>
    <dxf>
      <font>
        <color rgb="FFFF0000"/>
      </font>
      <fill>
        <patternFill patternType="solid">
          <bgColor rgb="FFFFFFCC"/>
        </patternFill>
      </fill>
    </dxf>
    <dxf>
      <font>
        <color rgb="FF00B741"/>
      </font>
      <fill>
        <patternFill patternType="solid">
          <bgColor rgb="FFFFFFCC"/>
        </patternFill>
      </fill>
    </dxf>
    <dxf>
      <fill>
        <patternFill patternType="solid">
          <bgColor rgb="FFFFFFCC"/>
        </patternFill>
      </fill>
    </dxf>
    <dxf>
      <font>
        <color rgb="FFFF0000"/>
      </font>
      <fill>
        <patternFill patternType="solid">
          <bgColor rgb="FFFFFFCC"/>
        </patternFill>
      </fill>
    </dxf>
    <dxf>
      <font>
        <color rgb="FF00B741"/>
      </font>
      <fill>
        <patternFill patternType="solid">
          <bgColor rgb="FFFFFFCC"/>
        </patternFill>
      </fill>
    </dxf>
    <dxf>
      <fill>
        <patternFill patternType="solid">
          <bgColor rgb="FFFFFFCC"/>
        </patternFill>
      </fill>
    </dxf>
    <dxf>
      <font>
        <color rgb="FFFF0000"/>
      </font>
      <fill>
        <patternFill patternType="solid">
          <bgColor rgb="FFFFFFCC"/>
        </patternFill>
      </fill>
    </dxf>
    <dxf>
      <font>
        <color rgb="FF00B741"/>
      </font>
      <fill>
        <patternFill patternType="solid">
          <bgColor rgb="FFFFFFCC"/>
        </patternFill>
      </fill>
    </dxf>
    <dxf>
      <font>
        <color auto="1"/>
      </font>
      <fill>
        <patternFill patternType="solid">
          <bgColor rgb="FFFFFFCC"/>
        </patternFill>
      </fill>
    </dxf>
    <dxf>
      <font>
        <color rgb="FFFF0000"/>
      </font>
      <fill>
        <patternFill patternType="solid">
          <bgColor rgb="FFFFFFCC"/>
        </patternFill>
      </fill>
    </dxf>
    <dxf>
      <font>
        <color rgb="FF00B741"/>
      </font>
      <fill>
        <patternFill patternType="solid">
          <bgColor rgb="FFFFFFCC"/>
        </patternFill>
      </fill>
    </dxf>
    <dxf>
      <font>
        <color auto="1"/>
      </font>
      <fill>
        <patternFill patternType="solid">
          <bgColor rgb="FFFFFFCC"/>
        </patternFill>
      </fill>
    </dxf>
    <dxf>
      <font>
        <color rgb="FFFF0000"/>
      </font>
      <fill>
        <patternFill patternType="solid">
          <bgColor rgb="FFFFFFCC"/>
        </patternFill>
      </fill>
    </dxf>
    <dxf>
      <font>
        <color rgb="FF00B741"/>
      </font>
      <fill>
        <patternFill patternType="solid">
          <bgColor rgb="FFFFFFCC"/>
        </patternFill>
      </fill>
    </dxf>
    <dxf>
      <font>
        <color auto="1"/>
      </font>
      <fill>
        <patternFill patternType="solid">
          <bgColor rgb="FFFFFFCC"/>
        </patternFill>
      </fill>
    </dxf>
    <dxf>
      <font>
        <color rgb="FFFF0000"/>
      </font>
      <fill>
        <patternFill patternType="solid">
          <bgColor rgb="FFFFFFCC"/>
        </patternFill>
      </fill>
    </dxf>
    <dxf>
      <font>
        <color rgb="FF00B741"/>
      </font>
      <fill>
        <patternFill patternType="solid">
          <bgColor rgb="FFFFFFCC"/>
        </patternFill>
      </fill>
    </dxf>
    <dxf>
      <font>
        <color auto="1"/>
      </font>
      <fill>
        <patternFill patternType="solid">
          <bgColor rgb="FFFFFFCC"/>
        </patternFill>
      </fill>
    </dxf>
    <dxf>
      <font>
        <color rgb="FFFF0000"/>
      </font>
      <fill>
        <patternFill patternType="solid">
          <bgColor rgb="FFFFFFCC"/>
        </patternFill>
      </fill>
    </dxf>
    <dxf>
      <font>
        <color rgb="FFFF0000"/>
      </font>
      <fill>
        <patternFill patternType="solid">
          <bgColor rgb="FFFFFFCC"/>
        </patternFill>
      </fill>
    </dxf>
    <dxf>
      <font>
        <color rgb="FF00B741"/>
      </font>
      <fill>
        <patternFill patternType="solid">
          <bgColor rgb="FFFFFFCC"/>
        </patternFill>
      </fill>
    </dxf>
    <dxf>
      <fill>
        <patternFill patternType="solid">
          <bgColor rgb="FFFFFFCC"/>
        </patternFill>
      </fill>
    </dxf>
    <dxf>
      <font>
        <color rgb="FFFF0000"/>
      </font>
      <fill>
        <patternFill patternType="solid">
          <bgColor rgb="FFFFFFCC"/>
        </patternFill>
      </fill>
    </dxf>
    <dxf>
      <font>
        <color rgb="FF00B741"/>
      </font>
      <fill>
        <patternFill patternType="solid">
          <bgColor rgb="FFFFFFCC"/>
        </patternFill>
      </fill>
    </dxf>
    <dxf>
      <fill>
        <patternFill patternType="solid">
          <bgColor rgb="FFFFFFCC"/>
        </patternFill>
      </fill>
    </dxf>
    <dxf>
      <font>
        <color rgb="FF00B741"/>
      </font>
      <fill>
        <patternFill patternType="solid">
          <bgColor rgb="FFFFFFCC"/>
        </patternFill>
      </fill>
    </dxf>
    <dxf>
      <fill>
        <patternFill patternType="solid">
          <bgColor rgb="FFFFFFCC"/>
        </patternFill>
      </fill>
    </dxf>
    <dxf>
      <font>
        <color rgb="FFFF0000"/>
      </font>
      <fill>
        <patternFill patternType="solid">
          <bgColor rgb="FFFFFFCC"/>
        </patternFill>
      </fill>
    </dxf>
    <dxf>
      <fill>
        <patternFill patternType="solid">
          <bgColor rgb="FFFFFFCC"/>
        </patternFill>
      </fill>
    </dxf>
    <dxf>
      <font>
        <color rgb="FF00B741"/>
      </font>
      <fill>
        <patternFill patternType="solid">
          <bgColor rgb="FFFFFFCC"/>
        </patternFill>
      </fill>
    </dxf>
    <dxf>
      <font>
        <color rgb="FFFF0000"/>
      </font>
      <fill>
        <patternFill patternType="solid">
          <bgColor rgb="FFFFFFCC"/>
        </patternFill>
      </fill>
    </dxf>
    <dxf>
      <font>
        <color rgb="FF00B741"/>
      </font>
      <fill>
        <patternFill patternType="solid">
          <bgColor rgb="FFFFFFCC"/>
        </patternFill>
      </fill>
    </dxf>
    <dxf>
      <fill>
        <patternFill patternType="solid">
          <bgColor rgb="FFFFFFCC"/>
        </patternFill>
      </fill>
    </dxf>
    <dxf>
      <font>
        <color rgb="FFFF0000"/>
      </font>
      <fill>
        <patternFill patternType="solid">
          <bgColor rgb="FFFFFFCC"/>
        </patternFill>
      </fill>
    </dxf>
    <dxf>
      <fill>
        <patternFill patternType="solid">
          <bgColor rgb="FFFFFFCC"/>
        </patternFill>
      </fill>
    </dxf>
    <dxf>
      <font>
        <color rgb="FFFF0000"/>
      </font>
      <fill>
        <patternFill patternType="solid">
          <bgColor rgb="FFFFFFCC"/>
        </patternFill>
      </fill>
    </dxf>
    <dxf>
      <font>
        <color rgb="FF00B741"/>
      </font>
      <fill>
        <patternFill patternType="solid">
          <bgColor rgb="FFFFFFCC"/>
        </patternFill>
      </fill>
    </dxf>
    <dxf>
      <font>
        <color rgb="FFFF0000"/>
      </font>
      <fill>
        <patternFill patternType="solid">
          <bgColor rgb="FFFFFFCC"/>
        </patternFill>
      </fill>
    </dxf>
    <dxf>
      <font>
        <color rgb="FF00B741"/>
      </font>
      <fill>
        <patternFill patternType="solid">
          <bgColor rgb="FFFFFFCC"/>
        </patternFill>
      </fill>
    </dxf>
    <dxf>
      <fill>
        <patternFill patternType="solid">
          <bgColor rgb="FFFFFFCC"/>
        </patternFill>
      </fill>
    </dxf>
    <dxf>
      <font>
        <color rgb="FF00B741"/>
      </font>
      <fill>
        <patternFill patternType="solid">
          <bgColor rgb="FFFFFFCC"/>
        </patternFill>
      </fill>
    </dxf>
    <dxf>
      <font>
        <color auto="1"/>
      </font>
      <fill>
        <patternFill patternType="solid">
          <bgColor rgb="FFFFFFCC"/>
        </patternFill>
      </fill>
    </dxf>
    <dxf>
      <font>
        <color rgb="FFFF0000"/>
      </font>
      <fill>
        <patternFill patternType="solid">
          <bgColor rgb="FFFFFFCC"/>
        </patternFill>
      </fill>
    </dxf>
    <dxf>
      <font>
        <color rgb="FF00B741"/>
      </font>
      <fill>
        <patternFill patternType="solid">
          <bgColor rgb="FFFFFFCC"/>
        </patternFill>
      </fill>
    </dxf>
    <dxf>
      <font>
        <color rgb="FFFF0000"/>
      </font>
      <fill>
        <patternFill patternType="solid">
          <bgColor rgb="FFFFFFCC"/>
        </patternFill>
      </fill>
    </dxf>
    <dxf>
      <font>
        <color auto="1"/>
      </font>
      <fill>
        <patternFill patternType="solid">
          <bgColor rgb="FFFFFFCC"/>
        </patternFill>
      </fill>
    </dxf>
    <dxf>
      <font>
        <color rgb="FF00B741"/>
      </font>
      <fill>
        <patternFill patternType="solid">
          <bgColor rgb="FFFFFFCC"/>
        </patternFill>
      </fill>
    </dxf>
    <dxf>
      <font>
        <color auto="1"/>
      </font>
      <fill>
        <patternFill patternType="solid">
          <bgColor rgb="FFFFFFCC"/>
        </patternFill>
      </fill>
    </dxf>
    <dxf>
      <font>
        <color rgb="FFFF0000"/>
      </font>
      <fill>
        <patternFill patternType="solid">
          <bgColor rgb="FFFFFFCC"/>
        </patternFill>
      </fill>
    </dxf>
    <dxf>
      <font>
        <color rgb="FF00B741"/>
      </font>
      <fill>
        <patternFill patternType="solid">
          <bgColor rgb="FFFFFFCC"/>
        </patternFill>
      </fill>
    </dxf>
    <dxf>
      <font>
        <color auto="1"/>
      </font>
      <fill>
        <patternFill patternType="solid">
          <bgColor rgb="FFFFFFCC"/>
        </patternFill>
      </fill>
    </dxf>
    <dxf>
      <font>
        <color rgb="FFFF0000"/>
      </font>
      <fill>
        <patternFill patternType="solid">
          <bgColor rgb="FFFFFFCC"/>
        </patternFill>
      </fill>
    </dxf>
    <dxf>
      <font>
        <color rgb="FF00B741"/>
      </font>
      <fill>
        <patternFill patternType="solid">
          <bgColor rgb="FFFFFFCC"/>
        </patternFill>
      </fill>
    </dxf>
    <dxf>
      <font>
        <color auto="1"/>
      </font>
      <fill>
        <patternFill patternType="solid">
          <bgColor rgb="FFFFFFCC"/>
        </patternFill>
      </fill>
    </dxf>
    <dxf>
      <font>
        <color rgb="FFFF0000"/>
      </font>
      <fill>
        <patternFill patternType="solid">
          <bgColor rgb="FFFFFFCC"/>
        </patternFill>
      </fill>
    </dxf>
    <dxf>
      <font>
        <color auto="1"/>
      </font>
      <fill>
        <patternFill patternType="solid">
          <bgColor rgb="FFFFFFCC"/>
        </patternFill>
      </fill>
    </dxf>
    <dxf>
      <font>
        <color rgb="FFFF0000"/>
      </font>
      <fill>
        <patternFill patternType="solid">
          <bgColor rgb="FFFFFFCC"/>
        </patternFill>
      </fill>
    </dxf>
    <dxf>
      <font>
        <color rgb="FF00B741"/>
      </font>
      <fill>
        <patternFill patternType="solid">
          <bgColor rgb="FFFFFFCC"/>
        </patternFill>
      </fill>
    </dxf>
    <dxf>
      <font>
        <color auto="1"/>
      </font>
      <fill>
        <patternFill patternType="solid">
          <bgColor rgb="FFFFFFCC"/>
        </patternFill>
      </fill>
    </dxf>
    <dxf>
      <font>
        <color rgb="FFFF0000"/>
      </font>
      <fill>
        <patternFill patternType="solid">
          <bgColor rgb="FFFFFFCC"/>
        </patternFill>
      </fill>
    </dxf>
    <dxf>
      <font>
        <color rgb="FF00B741"/>
      </font>
      <fill>
        <patternFill patternType="solid">
          <bgColor rgb="FFFFFFCC"/>
        </patternFill>
      </fill>
    </dxf>
    <dxf>
      <font>
        <color rgb="FFFF0000"/>
      </font>
      <fill>
        <patternFill patternType="solid">
          <bgColor rgb="FFFFFFCC"/>
        </patternFill>
      </fill>
    </dxf>
    <dxf>
      <font>
        <color rgb="FF00B741"/>
      </font>
      <fill>
        <patternFill patternType="solid">
          <bgColor rgb="FFFFFFCC"/>
        </patternFill>
      </fill>
    </dxf>
    <dxf>
      <fill>
        <patternFill patternType="solid">
          <bgColor rgb="FFFFFFCC"/>
        </patternFill>
      </fill>
    </dxf>
    <dxf>
      <font>
        <color rgb="FFFF0000"/>
      </font>
      <fill>
        <patternFill patternType="solid">
          <bgColor rgb="FFFFFFCC"/>
        </patternFill>
      </fill>
    </dxf>
    <dxf>
      <font>
        <color rgb="FF00B741"/>
      </font>
      <fill>
        <patternFill patternType="solid">
          <bgColor rgb="FFFFFFCC"/>
        </patternFill>
      </fill>
    </dxf>
    <dxf>
      <fill>
        <patternFill patternType="solid">
          <bgColor rgb="FFFFFFCC"/>
        </patternFill>
      </fill>
    </dxf>
    <dxf>
      <fill>
        <patternFill patternType="solid">
          <bgColor rgb="FFFFFFCC"/>
        </patternFill>
      </fill>
    </dxf>
    <dxf>
      <font>
        <color rgb="FF00B741"/>
      </font>
      <fill>
        <patternFill patternType="solid">
          <bgColor rgb="FFFFFFCC"/>
        </patternFill>
      </fill>
    </dxf>
    <dxf>
      <font>
        <color rgb="FFFF0000"/>
      </font>
      <fill>
        <patternFill patternType="solid">
          <bgColor rgb="FFFFFFCC"/>
        </patternFill>
      </fill>
    </dxf>
    <dxf>
      <font>
        <color rgb="FF00B741"/>
      </font>
      <fill>
        <patternFill patternType="solid">
          <bgColor rgb="FFFFFFCC"/>
        </patternFill>
      </fill>
    </dxf>
    <dxf>
      <fill>
        <patternFill patternType="solid">
          <bgColor rgb="FFFFFFCC"/>
        </patternFill>
      </fill>
    </dxf>
    <dxf>
      <font>
        <color rgb="FFFF0000"/>
      </font>
      <fill>
        <patternFill patternType="solid">
          <bgColor rgb="FFFFFFCC"/>
        </patternFill>
      </fill>
    </dxf>
    <dxf>
      <font>
        <color rgb="FFFF0000"/>
      </font>
      <fill>
        <patternFill patternType="solid">
          <bgColor rgb="FFFFFFCC"/>
        </patternFill>
      </fill>
    </dxf>
    <dxf>
      <font>
        <color rgb="FF00B741"/>
      </font>
      <fill>
        <patternFill patternType="solid">
          <bgColor rgb="FFFFFFCC"/>
        </patternFill>
      </fill>
    </dxf>
    <dxf>
      <fill>
        <patternFill patternType="solid">
          <bgColor rgb="FFFFFFCC"/>
        </patternFill>
      </fill>
    </dxf>
    <dxf>
      <fill>
        <patternFill patternType="solid">
          <bgColor rgb="FFFFFFCC"/>
        </patternFill>
      </fill>
    </dxf>
    <dxf>
      <font>
        <color rgb="FFFF0000"/>
      </font>
      <fill>
        <patternFill patternType="solid">
          <bgColor rgb="FFFFFFCC"/>
        </patternFill>
      </fill>
    </dxf>
    <dxf>
      <font>
        <color rgb="FF00B741"/>
      </font>
      <fill>
        <patternFill patternType="solid">
          <bgColor rgb="FFFFFFCC"/>
        </patternFill>
      </fill>
    </dxf>
    <dxf>
      <font>
        <color rgb="FF00B741"/>
      </font>
      <fill>
        <patternFill patternType="solid">
          <bgColor rgb="FFFFFFCC"/>
        </patternFill>
      </fill>
    </dxf>
    <dxf>
      <fill>
        <patternFill patternType="solid">
          <bgColor rgb="FFFFFFCC"/>
        </patternFill>
      </fill>
    </dxf>
    <dxf>
      <font>
        <color rgb="FFFF0000"/>
      </font>
      <fill>
        <patternFill patternType="solid">
          <bgColor rgb="FFFFFFCC"/>
        </patternFill>
      </fill>
    </dxf>
    <dxf>
      <font>
        <color rgb="FF00B741"/>
      </font>
      <fill>
        <patternFill patternType="solid">
          <bgColor rgb="FFFFFFCC"/>
        </patternFill>
      </fill>
    </dxf>
    <dxf>
      <fill>
        <patternFill patternType="solid">
          <bgColor rgb="FFFFFFCC"/>
        </patternFill>
      </fill>
    </dxf>
    <dxf>
      <font>
        <color rgb="FFFF0000"/>
      </font>
      <fill>
        <patternFill patternType="solid">
          <bgColor rgb="FFFFFFCC"/>
        </patternFill>
      </fill>
    </dxf>
    <dxf>
      <font>
        <color rgb="FF00B741"/>
      </font>
      <fill>
        <patternFill patternType="solid">
          <bgColor rgb="FFFFFFCC"/>
        </patternFill>
      </fill>
    </dxf>
    <dxf>
      <fill>
        <patternFill patternType="solid">
          <bgColor rgb="FFFFFFCC"/>
        </patternFill>
      </fill>
    </dxf>
    <dxf>
      <font>
        <color rgb="FFFF0000"/>
      </font>
      <fill>
        <patternFill patternType="solid">
          <bgColor rgb="FFFFFFCC"/>
        </patternFill>
      </fill>
    </dxf>
    <dxf>
      <font>
        <color rgb="FF00B741"/>
      </font>
      <fill>
        <patternFill patternType="solid">
          <bgColor rgb="FFFFFFCC"/>
        </patternFill>
      </fill>
    </dxf>
    <dxf>
      <fill>
        <patternFill patternType="solid">
          <bgColor rgb="FFFFFFCC"/>
        </patternFill>
      </fill>
    </dxf>
    <dxf>
      <font>
        <color rgb="FFFF0000"/>
      </font>
      <fill>
        <patternFill patternType="solid">
          <bgColor rgb="FFFFFFCC"/>
        </patternFill>
      </fill>
    </dxf>
    <dxf>
      <font>
        <color rgb="FF00B741"/>
      </font>
      <fill>
        <patternFill patternType="solid">
          <bgColor rgb="FFFFFFCC"/>
        </patternFill>
      </fill>
    </dxf>
    <dxf>
      <font>
        <color auto="1"/>
      </font>
      <fill>
        <patternFill patternType="solid">
          <bgColor rgb="FFFFFFCC"/>
        </patternFill>
      </fill>
    </dxf>
    <dxf>
      <font>
        <color rgb="FFFF0000"/>
      </font>
      <fill>
        <patternFill patternType="solid">
          <bgColor rgb="FFFFFFCC"/>
        </patternFill>
      </fill>
    </dxf>
    <dxf>
      <font>
        <color rgb="FFFF0000"/>
      </font>
      <fill>
        <patternFill patternType="solid">
          <bgColor rgb="FFFFFFCC"/>
        </patternFill>
      </fill>
    </dxf>
    <dxf>
      <font>
        <color auto="1"/>
      </font>
      <fill>
        <patternFill patternType="solid">
          <bgColor rgb="FFFFFFCC"/>
        </patternFill>
      </fill>
    </dxf>
    <dxf>
      <font>
        <color rgb="FF00B741"/>
      </font>
      <fill>
        <patternFill patternType="solid">
          <bgColor rgb="FFFFFFCC"/>
        </patternFill>
      </fill>
    </dxf>
    <dxf>
      <font>
        <color rgb="FF00B741"/>
      </font>
      <fill>
        <patternFill patternType="solid">
          <bgColor rgb="FFFFFFCC"/>
        </patternFill>
      </fill>
    </dxf>
    <dxf>
      <font>
        <color rgb="FFFF0000"/>
      </font>
      <fill>
        <patternFill patternType="solid">
          <bgColor rgb="FFFFFFCC"/>
        </patternFill>
      </fill>
    </dxf>
    <dxf>
      <font>
        <color auto="1"/>
      </font>
      <fill>
        <patternFill patternType="solid">
          <bgColor rgb="FFFFFFCC"/>
        </patternFill>
      </fill>
    </dxf>
    <dxf>
      <font>
        <color rgb="FF00B741"/>
      </font>
      <fill>
        <patternFill patternType="solid">
          <bgColor rgb="FFFFFFCC"/>
        </patternFill>
      </fill>
    </dxf>
    <dxf>
      <font>
        <color auto="1"/>
      </font>
      <fill>
        <patternFill patternType="solid">
          <bgColor rgb="FFFFFFCC"/>
        </patternFill>
      </fill>
    </dxf>
    <dxf>
      <font>
        <color rgb="FFFF0000"/>
      </font>
      <fill>
        <patternFill patternType="solid">
          <bgColor rgb="FFFFFFCC"/>
        </patternFill>
      </fill>
    </dxf>
    <dxf>
      <font>
        <color rgb="FF00B741"/>
      </font>
      <fill>
        <patternFill patternType="solid">
          <bgColor rgb="FFFFFFCC"/>
        </patternFill>
      </fill>
    </dxf>
    <dxf>
      <font>
        <color rgb="FFFF0000"/>
      </font>
      <fill>
        <patternFill patternType="solid">
          <bgColor rgb="FFFFFFCC"/>
        </patternFill>
      </fill>
    </dxf>
    <dxf>
      <font>
        <color auto="1"/>
      </font>
      <fill>
        <patternFill patternType="solid">
          <bgColor rgb="FFFFFFCC"/>
        </patternFill>
      </fill>
    </dxf>
    <dxf>
      <font>
        <color rgb="FF00B741"/>
      </font>
      <fill>
        <patternFill patternType="solid">
          <bgColor rgb="FFFFFFCC"/>
        </patternFill>
      </fill>
    </dxf>
    <dxf>
      <font>
        <color rgb="FFFF0000"/>
      </font>
      <fill>
        <patternFill patternType="solid">
          <bgColor rgb="FFFFFFCC"/>
        </patternFill>
      </fill>
    </dxf>
    <dxf>
      <font>
        <color auto="1"/>
      </font>
      <fill>
        <patternFill patternType="solid">
          <bgColor rgb="FFFFFFCC"/>
        </patternFill>
      </fill>
    </dxf>
    <dxf>
      <font>
        <color rgb="FFFF0000"/>
      </font>
      <fill>
        <patternFill patternType="solid">
          <bgColor rgb="FFFFFFCC"/>
        </patternFill>
      </fill>
    </dxf>
    <dxf>
      <font>
        <color rgb="FF00B741"/>
      </font>
      <fill>
        <patternFill patternType="solid">
          <bgColor rgb="FFFFFFCC"/>
        </patternFill>
      </fill>
    </dxf>
    <dxf>
      <font>
        <color auto="1"/>
      </font>
      <fill>
        <patternFill patternType="solid">
          <bgColor rgb="FFFFFFCC"/>
        </patternFill>
      </fill>
    </dxf>
    <dxf>
      <font>
        <color rgb="FF00B741"/>
      </font>
      <fill>
        <patternFill patternType="solid">
          <bgColor rgb="FFFFFFCC"/>
        </patternFill>
      </fill>
    </dxf>
    <dxf>
      <font>
        <color auto="1"/>
      </font>
      <fill>
        <patternFill patternType="solid">
          <bgColor rgb="FFFFFFCC"/>
        </patternFill>
      </fill>
    </dxf>
    <dxf>
      <font>
        <color rgb="FFFF0000"/>
      </font>
      <fill>
        <patternFill patternType="solid">
          <bgColor rgb="FFFFFFCC"/>
        </patternFill>
      </fill>
    </dxf>
    <dxf>
      <font>
        <color rgb="FF00B741"/>
      </font>
      <fill>
        <patternFill patternType="solid">
          <bgColor rgb="FFFFFFCC"/>
        </patternFill>
      </fill>
    </dxf>
    <dxf>
      <font>
        <color rgb="FFFF0000"/>
      </font>
      <fill>
        <patternFill patternType="solid">
          <bgColor rgb="FFFFFFCC"/>
        </patternFill>
      </fill>
    </dxf>
    <dxf>
      <font>
        <color auto="1"/>
      </font>
      <fill>
        <patternFill patternType="solid">
          <bgColor rgb="FFFFFFCC"/>
        </patternFill>
      </fill>
    </dxf>
    <dxf>
      <font>
        <color rgb="FF00B741"/>
      </font>
      <fill>
        <patternFill patternType="solid">
          <bgColor rgb="FFFFFFCC"/>
        </patternFill>
      </fill>
    </dxf>
    <dxf>
      <font>
        <color auto="1"/>
      </font>
      <fill>
        <patternFill patternType="solid">
          <bgColor rgb="FFFFFFCC"/>
        </patternFill>
      </fill>
    </dxf>
    <dxf>
      <font>
        <color rgb="FFFF0000"/>
      </font>
      <fill>
        <patternFill patternType="solid">
          <bgColor rgb="FFFFFFCC"/>
        </patternFill>
      </fill>
    </dxf>
  </dxfs>
  <tableStyles count="0" defaultTableStyle="TableStyleMedium2" defaultPivotStyle="PivotStyleLight16"/>
  <colors>
    <mruColors>
      <color rgb="FF0000FF"/>
      <color rgb="FF003300"/>
      <color rgb="FF006600"/>
      <color rgb="FFF3F3F3"/>
      <color rgb="FFDDDDD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externalLink" Target="externalLinks/externalLink1.xml"/><Relationship Id="rId3" Type="http://schemas.openxmlformats.org/officeDocument/2006/relationships/worksheet" Target="worksheets/sheet3.xml"/><Relationship Id="rId21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jpeg"/><Relationship Id="rId2" Type="http://schemas.openxmlformats.org/officeDocument/2006/relationships/image" Target="../media/image4.png"/><Relationship Id="rId1" Type="http://schemas.openxmlformats.org/officeDocument/2006/relationships/image" Target="../media/image3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jpeg"/><Relationship Id="rId2" Type="http://schemas.openxmlformats.org/officeDocument/2006/relationships/image" Target="../media/image4.png"/><Relationship Id="rId1" Type="http://schemas.openxmlformats.org/officeDocument/2006/relationships/image" Target="../media/image3.pn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5.jpg"/><Relationship Id="rId1" Type="http://schemas.openxmlformats.org/officeDocument/2006/relationships/image" Target="../media/image3.png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image" Target="../media/image6.jpeg"/><Relationship Id="rId1" Type="http://schemas.openxmlformats.org/officeDocument/2006/relationships/image" Target="../media/image3.png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image" Target="../media/image6.jpeg"/><Relationship Id="rId1" Type="http://schemas.openxmlformats.org/officeDocument/2006/relationships/image" Target="../media/image3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9.xml.rels><?xml version="1.0" encoding="UTF-8" standalone="yes"?>
<Relationships xmlns="http://schemas.openxmlformats.org/package/2006/relationships"><Relationship Id="rId2" Type="http://schemas.openxmlformats.org/officeDocument/2006/relationships/image" Target="../media/image5.jpg"/><Relationship Id="rId1" Type="http://schemas.openxmlformats.org/officeDocument/2006/relationships/image" Target="../media/image3.png"/></Relationships>
</file>

<file path=xl/drawings/_rels/drawing10.xml.rels><?xml version="1.0" encoding="UTF-8" standalone="yes"?>
<Relationships xmlns="http://schemas.openxmlformats.org/package/2006/relationships"><Relationship Id="rId2" Type="http://schemas.openxmlformats.org/officeDocument/2006/relationships/image" Target="../media/image5.jpg"/><Relationship Id="rId1" Type="http://schemas.openxmlformats.org/officeDocument/2006/relationships/image" Target="../media/image3.png"/></Relationships>
</file>

<file path=xl/drawings/_rels/drawing11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image" Target="../media/image5.jp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jpg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jpg"/></Relationships>
</file>

<file path=xl/drawings/_rels/drawing14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jpg"/></Relationships>
</file>

<file path=xl/drawings/_rels/drawing15.xml.rels><?xml version="1.0" encoding="UTF-8" standalone="yes"?>
<Relationships xmlns="http://schemas.openxmlformats.org/package/2006/relationships"><Relationship Id="rId3" Type="http://schemas.openxmlformats.org/officeDocument/2006/relationships/image" Target="../media/image9.jpeg"/><Relationship Id="rId2" Type="http://schemas.openxmlformats.org/officeDocument/2006/relationships/image" Target="../media/image8.png"/><Relationship Id="rId1" Type="http://schemas.openxmlformats.org/officeDocument/2006/relationships/image" Target="../media/image7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32471</xdr:colOff>
      <xdr:row>0</xdr:row>
      <xdr:rowOff>446713</xdr:rowOff>
    </xdr:from>
    <xdr:to>
      <xdr:col>3</xdr:col>
      <xdr:colOff>995847</xdr:colOff>
      <xdr:row>4</xdr:row>
      <xdr:rowOff>88998</xdr:rowOff>
    </xdr:to>
    <xdr:pic>
      <xdr:nvPicPr>
        <xdr:cNvPr id="5" name="4 Imagen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4795"/>
        <a:stretch/>
      </xdr:blipFill>
      <xdr:spPr>
        <a:xfrm>
          <a:off x="1950171" y="446713"/>
          <a:ext cx="963376" cy="1071035"/>
        </a:xfrm>
        <a:prstGeom prst="rect">
          <a:avLst/>
        </a:prstGeom>
      </xdr:spPr>
    </xdr:pic>
    <xdr:clientData/>
  </xdr:twoCellAnchor>
  <xdr:twoCellAnchor editAs="oneCell">
    <xdr:from>
      <xdr:col>7</xdr:col>
      <xdr:colOff>972267</xdr:colOff>
      <xdr:row>0</xdr:row>
      <xdr:rowOff>465763</xdr:rowOff>
    </xdr:from>
    <xdr:to>
      <xdr:col>7</xdr:col>
      <xdr:colOff>1935643</xdr:colOff>
      <xdr:row>4</xdr:row>
      <xdr:rowOff>108048</xdr:rowOff>
    </xdr:to>
    <xdr:pic>
      <xdr:nvPicPr>
        <xdr:cNvPr id="4" name="4 Imagen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4795"/>
        <a:stretch/>
      </xdr:blipFill>
      <xdr:spPr>
        <a:xfrm>
          <a:off x="7265117" y="465763"/>
          <a:ext cx="963376" cy="1071035"/>
        </a:xfrm>
        <a:prstGeom prst="rect">
          <a:avLst/>
        </a:prstGeom>
      </xdr:spPr>
    </xdr:pic>
    <xdr:clientData/>
  </xdr:twoCellAnchor>
  <xdr:twoCellAnchor editAs="oneCell">
    <xdr:from>
      <xdr:col>4</xdr:col>
      <xdr:colOff>41867</xdr:colOff>
      <xdr:row>6</xdr:row>
      <xdr:rowOff>142353</xdr:rowOff>
    </xdr:from>
    <xdr:to>
      <xdr:col>6</xdr:col>
      <xdr:colOff>108857</xdr:colOff>
      <xdr:row>10</xdr:row>
      <xdr:rowOff>189782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8604" r="17613"/>
        <a:stretch/>
      </xdr:blipFill>
      <xdr:spPr>
        <a:xfrm>
          <a:off x="3985845" y="2126902"/>
          <a:ext cx="2227385" cy="2660001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15</xdr:col>
      <xdr:colOff>232850</xdr:colOff>
      <xdr:row>25</xdr:row>
      <xdr:rowOff>56</xdr:rowOff>
    </xdr:from>
    <xdr:to>
      <xdr:col>23</xdr:col>
      <xdr:colOff>232847</xdr:colOff>
      <xdr:row>29</xdr:row>
      <xdr:rowOff>84723</xdr:rowOff>
    </xdr:to>
    <xdr:pic>
      <xdr:nvPicPr>
        <xdr:cNvPr id="14" name="13 Imagen">
          <a:extLst>
            <a:ext uri="{FF2B5EF4-FFF2-40B4-BE49-F238E27FC236}">
              <a16:creationId xmlns:a16="http://schemas.microsoft.com/office/drawing/2014/main" id="{00000000-0008-0000-0100-00000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858267" y="6180723"/>
          <a:ext cx="4571997" cy="931333"/>
        </a:xfrm>
        <a:prstGeom prst="rect">
          <a:avLst/>
        </a:prstGeom>
      </xdr:spPr>
    </xdr:pic>
    <xdr:clientData/>
  </xdr:twoCellAnchor>
  <xdr:twoCellAnchor editAs="oneCell">
    <xdr:from>
      <xdr:col>10</xdr:col>
      <xdr:colOff>1710267</xdr:colOff>
      <xdr:row>0</xdr:row>
      <xdr:rowOff>194733</xdr:rowOff>
    </xdr:from>
    <xdr:to>
      <xdr:col>13</xdr:col>
      <xdr:colOff>32210</xdr:colOff>
      <xdr:row>4</xdr:row>
      <xdr:rowOff>40011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917267" y="194733"/>
          <a:ext cx="1386876" cy="1428545"/>
        </a:xfrm>
        <a:prstGeom prst="rect">
          <a:avLst/>
        </a:prstGeom>
      </xdr:spPr>
    </xdr:pic>
    <xdr:clientData/>
  </xdr:twoCellAnchor>
  <xdr:twoCellAnchor editAs="oneCell">
    <xdr:from>
      <xdr:col>0</xdr:col>
      <xdr:colOff>203201</xdr:colOff>
      <xdr:row>0</xdr:row>
      <xdr:rowOff>406400</xdr:rowOff>
    </xdr:from>
    <xdr:to>
      <xdr:col>2</xdr:col>
      <xdr:colOff>133644</xdr:colOff>
      <xdr:row>3</xdr:row>
      <xdr:rowOff>283635</xdr:rowOff>
    </xdr:to>
    <xdr:pic>
      <xdr:nvPicPr>
        <xdr:cNvPr id="5" name="4 Imagen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4795"/>
        <a:stretch/>
      </xdr:blipFill>
      <xdr:spPr>
        <a:xfrm>
          <a:off x="203201" y="406400"/>
          <a:ext cx="963376" cy="1071035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15</xdr:col>
      <xdr:colOff>74066</xdr:colOff>
      <xdr:row>24</xdr:row>
      <xdr:rowOff>211687</xdr:rowOff>
    </xdr:from>
    <xdr:to>
      <xdr:col>23</xdr:col>
      <xdr:colOff>74088</xdr:colOff>
      <xdr:row>29</xdr:row>
      <xdr:rowOff>20</xdr:rowOff>
    </xdr:to>
    <xdr:pic>
      <xdr:nvPicPr>
        <xdr:cNvPr id="2" name="1 Imagen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699483" y="6096020"/>
          <a:ext cx="4572022" cy="931333"/>
        </a:xfrm>
        <a:prstGeom prst="rect">
          <a:avLst/>
        </a:prstGeom>
      </xdr:spPr>
    </xdr:pic>
    <xdr:clientData/>
  </xdr:twoCellAnchor>
  <xdr:twoCellAnchor editAs="oneCell">
    <xdr:from>
      <xdr:col>10</xdr:col>
      <xdr:colOff>1710263</xdr:colOff>
      <xdr:row>0</xdr:row>
      <xdr:rowOff>194734</xdr:rowOff>
    </xdr:from>
    <xdr:to>
      <xdr:col>13</xdr:col>
      <xdr:colOff>32206</xdr:colOff>
      <xdr:row>4</xdr:row>
      <xdr:rowOff>48479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917263" y="194734"/>
          <a:ext cx="1386876" cy="1428545"/>
        </a:xfrm>
        <a:prstGeom prst="rect">
          <a:avLst/>
        </a:prstGeom>
      </xdr:spPr>
    </xdr:pic>
    <xdr:clientData/>
  </xdr:twoCellAnchor>
  <xdr:twoCellAnchor editAs="oneCell">
    <xdr:from>
      <xdr:col>0</xdr:col>
      <xdr:colOff>203201</xdr:colOff>
      <xdr:row>0</xdr:row>
      <xdr:rowOff>406400</xdr:rowOff>
    </xdr:from>
    <xdr:to>
      <xdr:col>2</xdr:col>
      <xdr:colOff>133644</xdr:colOff>
      <xdr:row>3</xdr:row>
      <xdr:rowOff>292102</xdr:rowOff>
    </xdr:to>
    <xdr:pic>
      <xdr:nvPicPr>
        <xdr:cNvPr id="6" name="4 Imagen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4795"/>
        <a:stretch/>
      </xdr:blipFill>
      <xdr:spPr>
        <a:xfrm>
          <a:off x="203201" y="406400"/>
          <a:ext cx="963376" cy="1071035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154843</xdr:colOff>
      <xdr:row>16</xdr:row>
      <xdr:rowOff>28655</xdr:rowOff>
    </xdr:from>
    <xdr:to>
      <xdr:col>14</xdr:col>
      <xdr:colOff>182</xdr:colOff>
      <xdr:row>20</xdr:row>
      <xdr:rowOff>77763</xdr:rowOff>
    </xdr:to>
    <xdr:pic>
      <xdr:nvPicPr>
        <xdr:cNvPr id="2" name="1 Imagen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498243" y="3476705"/>
          <a:ext cx="3531514" cy="715858"/>
        </a:xfrm>
        <a:prstGeom prst="rect">
          <a:avLst/>
        </a:prstGeom>
      </xdr:spPr>
    </xdr:pic>
    <xdr:clientData/>
  </xdr:twoCellAnchor>
  <xdr:twoCellAnchor editAs="oneCell">
    <xdr:from>
      <xdr:col>6</xdr:col>
      <xdr:colOff>1114425</xdr:colOff>
      <xdr:row>0</xdr:row>
      <xdr:rowOff>19050</xdr:rowOff>
    </xdr:from>
    <xdr:to>
      <xdr:col>7</xdr:col>
      <xdr:colOff>219076</xdr:colOff>
      <xdr:row>1</xdr:row>
      <xdr:rowOff>470575</xdr:rowOff>
    </xdr:to>
    <xdr:pic>
      <xdr:nvPicPr>
        <xdr:cNvPr id="3" name="2 Imagen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4795"/>
        <a:stretch/>
      </xdr:blipFill>
      <xdr:spPr>
        <a:xfrm>
          <a:off x="3771900" y="19050"/>
          <a:ext cx="790576" cy="889675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666750</xdr:colOff>
      <xdr:row>8</xdr:row>
      <xdr:rowOff>28575</xdr:rowOff>
    </xdr:from>
    <xdr:to>
      <xdr:col>13</xdr:col>
      <xdr:colOff>1022289</xdr:colOff>
      <xdr:row>11</xdr:row>
      <xdr:rowOff>38100</xdr:rowOff>
    </xdr:to>
    <xdr:pic>
      <xdr:nvPicPr>
        <xdr:cNvPr id="8" name="7 Imagen">
          <a:extLst>
            <a:ext uri="{FF2B5EF4-FFF2-40B4-BE49-F238E27FC236}">
              <a16:creationId xmlns:a16="http://schemas.microsoft.com/office/drawing/2014/main" id="{00000000-0008-0000-06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095625" y="3571875"/>
          <a:ext cx="3574989" cy="676275"/>
        </a:xfrm>
        <a:prstGeom prst="rect">
          <a:avLst/>
        </a:prstGeom>
      </xdr:spPr>
    </xdr:pic>
    <xdr:clientData/>
  </xdr:twoCellAnchor>
  <xdr:twoCellAnchor editAs="oneCell">
    <xdr:from>
      <xdr:col>14</xdr:col>
      <xdr:colOff>180975</xdr:colOff>
      <xdr:row>0</xdr:row>
      <xdr:rowOff>152400</xdr:rowOff>
    </xdr:from>
    <xdr:to>
      <xdr:col>14</xdr:col>
      <xdr:colOff>835200</xdr:colOff>
      <xdr:row>2</xdr:row>
      <xdr:rowOff>62775</xdr:rowOff>
    </xdr:to>
    <xdr:pic>
      <xdr:nvPicPr>
        <xdr:cNvPr id="4" name="3 Imagen">
          <a:extLst>
            <a:ext uri="{FF2B5EF4-FFF2-40B4-BE49-F238E27FC236}">
              <a16:creationId xmlns:a16="http://schemas.microsoft.com/office/drawing/2014/main" id="{00000000-0008-0000-0600-000004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4795"/>
        <a:stretch/>
      </xdr:blipFill>
      <xdr:spPr>
        <a:xfrm>
          <a:off x="7353300" y="152400"/>
          <a:ext cx="654225" cy="720000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666750</xdr:colOff>
      <xdr:row>8</xdr:row>
      <xdr:rowOff>28575</xdr:rowOff>
    </xdr:from>
    <xdr:to>
      <xdr:col>13</xdr:col>
      <xdr:colOff>1022289</xdr:colOff>
      <xdr:row>11</xdr:row>
      <xdr:rowOff>38100</xdr:rowOff>
    </xdr:to>
    <xdr:pic>
      <xdr:nvPicPr>
        <xdr:cNvPr id="2" name="1 Imagen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095625" y="3571875"/>
          <a:ext cx="3574989" cy="676275"/>
        </a:xfrm>
        <a:prstGeom prst="rect">
          <a:avLst/>
        </a:prstGeom>
      </xdr:spPr>
    </xdr:pic>
    <xdr:clientData/>
  </xdr:twoCellAnchor>
  <xdr:twoCellAnchor editAs="oneCell">
    <xdr:from>
      <xdr:col>14</xdr:col>
      <xdr:colOff>180975</xdr:colOff>
      <xdr:row>0</xdr:row>
      <xdr:rowOff>152400</xdr:rowOff>
    </xdr:from>
    <xdr:to>
      <xdr:col>14</xdr:col>
      <xdr:colOff>835200</xdr:colOff>
      <xdr:row>2</xdr:row>
      <xdr:rowOff>62775</xdr:rowOff>
    </xdr:to>
    <xdr:pic>
      <xdr:nvPicPr>
        <xdr:cNvPr id="5" name="4 Imagen">
          <a:extLst>
            <a:ext uri="{FF2B5EF4-FFF2-40B4-BE49-F238E27FC236}">
              <a16:creationId xmlns:a16="http://schemas.microsoft.com/office/drawing/2014/main" id="{00000000-0008-0000-0700-000005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4795"/>
        <a:stretch/>
      </xdr:blipFill>
      <xdr:spPr>
        <a:xfrm>
          <a:off x="7353300" y="152400"/>
          <a:ext cx="654225" cy="720000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733425</xdr:colOff>
      <xdr:row>2</xdr:row>
      <xdr:rowOff>266700</xdr:rowOff>
    </xdr:from>
    <xdr:to>
      <xdr:col>4</xdr:col>
      <xdr:colOff>419100</xdr:colOff>
      <xdr:row>4</xdr:row>
      <xdr:rowOff>115350</xdr:rowOff>
    </xdr:to>
    <xdr:pic>
      <xdr:nvPicPr>
        <xdr:cNvPr id="2" name="1 Imagen">
          <a:extLst>
            <a:ext uri="{FF2B5EF4-FFF2-40B4-BE49-F238E27FC236}">
              <a16:creationId xmlns:a16="http://schemas.microsoft.com/office/drawing/2014/main" id="{00000000-0008-0000-08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33425" y="1028700"/>
          <a:ext cx="3657600" cy="744000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733425</xdr:colOff>
      <xdr:row>2</xdr:row>
      <xdr:rowOff>171450</xdr:rowOff>
    </xdr:from>
    <xdr:to>
      <xdr:col>4</xdr:col>
      <xdr:colOff>419100</xdr:colOff>
      <xdr:row>38</xdr:row>
      <xdr:rowOff>20100</xdr:rowOff>
    </xdr:to>
    <xdr:pic>
      <xdr:nvPicPr>
        <xdr:cNvPr id="2" name="1 Imagen">
          <a:extLst>
            <a:ext uri="{FF2B5EF4-FFF2-40B4-BE49-F238E27FC236}">
              <a16:creationId xmlns:a16="http://schemas.microsoft.com/office/drawing/2014/main" id="{00000000-0008-0000-09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33425" y="1333500"/>
          <a:ext cx="3657600" cy="744000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154843</xdr:colOff>
      <xdr:row>16</xdr:row>
      <xdr:rowOff>28655</xdr:rowOff>
    </xdr:from>
    <xdr:to>
      <xdr:col>14</xdr:col>
      <xdr:colOff>182</xdr:colOff>
      <xdr:row>20</xdr:row>
      <xdr:rowOff>77763</xdr:rowOff>
    </xdr:to>
    <xdr:pic>
      <xdr:nvPicPr>
        <xdr:cNvPr id="2" name="1 Imagen">
          <a:extLst>
            <a:ext uri="{FF2B5EF4-FFF2-40B4-BE49-F238E27FC236}">
              <a16:creationId xmlns:a16="http://schemas.microsoft.com/office/drawing/2014/main" id="{00000000-0008-0000-0A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503213" y="3474220"/>
          <a:ext cx="3539382" cy="720000"/>
        </a:xfrm>
        <a:prstGeom prst="rect">
          <a:avLst/>
        </a:prstGeom>
      </xdr:spPr>
    </xdr:pic>
    <xdr:clientData/>
  </xdr:twoCellAnchor>
  <xdr:twoCellAnchor editAs="oneCell">
    <xdr:from>
      <xdr:col>6</xdr:col>
      <xdr:colOff>1114425</xdr:colOff>
      <xdr:row>0</xdr:row>
      <xdr:rowOff>19050</xdr:rowOff>
    </xdr:from>
    <xdr:to>
      <xdr:col>7</xdr:col>
      <xdr:colOff>219076</xdr:colOff>
      <xdr:row>1</xdr:row>
      <xdr:rowOff>470575</xdr:rowOff>
    </xdr:to>
    <xdr:pic>
      <xdr:nvPicPr>
        <xdr:cNvPr id="3" name="2 Imagen">
          <a:extLst>
            <a:ext uri="{FF2B5EF4-FFF2-40B4-BE49-F238E27FC236}">
              <a16:creationId xmlns:a16="http://schemas.microsoft.com/office/drawing/2014/main" id="{00000000-0008-0000-0A00-000003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4795"/>
        <a:stretch/>
      </xdr:blipFill>
      <xdr:spPr>
        <a:xfrm>
          <a:off x="3771900" y="19050"/>
          <a:ext cx="790576" cy="889675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142875</xdr:colOff>
      <xdr:row>48</xdr:row>
      <xdr:rowOff>133350</xdr:rowOff>
    </xdr:from>
    <xdr:to>
      <xdr:col>12</xdr:col>
      <xdr:colOff>1469929</xdr:colOff>
      <xdr:row>55</xdr:row>
      <xdr:rowOff>171450</xdr:rowOff>
    </xdr:to>
    <xdr:pic>
      <xdr:nvPicPr>
        <xdr:cNvPr id="2" name="1 Imagen">
          <a:extLst>
            <a:ext uri="{FF2B5EF4-FFF2-40B4-BE49-F238E27FC236}">
              <a16:creationId xmlns:a16="http://schemas.microsoft.com/office/drawing/2014/main" id="{00000000-0008-0000-0B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85775" y="9877425"/>
          <a:ext cx="6756304" cy="1371600"/>
        </a:xfrm>
        <a:prstGeom prst="rect">
          <a:avLst/>
        </a:prstGeom>
      </xdr:spPr>
    </xdr:pic>
    <xdr:clientData/>
  </xdr:twoCellAnchor>
  <xdr:twoCellAnchor editAs="oneCell">
    <xdr:from>
      <xdr:col>14</xdr:col>
      <xdr:colOff>356137</xdr:colOff>
      <xdr:row>0</xdr:row>
      <xdr:rowOff>47625</xdr:rowOff>
    </xdr:from>
    <xdr:to>
      <xdr:col>16</xdr:col>
      <xdr:colOff>485775</xdr:colOff>
      <xdr:row>3</xdr:row>
      <xdr:rowOff>86137</xdr:rowOff>
    </xdr:to>
    <xdr:pic>
      <xdr:nvPicPr>
        <xdr:cNvPr id="3" name="2 Imagen">
          <a:extLst>
            <a:ext uri="{FF2B5EF4-FFF2-40B4-BE49-F238E27FC236}">
              <a16:creationId xmlns:a16="http://schemas.microsoft.com/office/drawing/2014/main" id="{00000000-0008-0000-0B00-000003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4795"/>
        <a:stretch/>
      </xdr:blipFill>
      <xdr:spPr>
        <a:xfrm>
          <a:off x="7118887" y="47625"/>
          <a:ext cx="1272638" cy="1400587"/>
        </a:xfrm>
        <a:prstGeom prst="rect">
          <a:avLst/>
        </a:prstGeom>
      </xdr:spPr>
    </xdr:pic>
    <xdr:clientData/>
  </xdr:twoCellAnchor>
  <xdr:twoCellAnchor editAs="oneCell">
    <xdr:from>
      <xdr:col>2</xdr:col>
      <xdr:colOff>581025</xdr:colOff>
      <xdr:row>14</xdr:row>
      <xdr:rowOff>85726</xdr:rowOff>
    </xdr:from>
    <xdr:to>
      <xdr:col>14</xdr:col>
      <xdr:colOff>209550</xdr:colOff>
      <xdr:row>20</xdr:row>
      <xdr:rowOff>79680</xdr:rowOff>
    </xdr:to>
    <xdr:pic>
      <xdr:nvPicPr>
        <xdr:cNvPr id="4" name="3 Imagen">
          <a:extLst>
            <a:ext uri="{FF2B5EF4-FFF2-40B4-BE49-F238E27FC236}">
              <a16:creationId xmlns:a16="http://schemas.microsoft.com/office/drawing/2014/main" id="{00000000-0008-0000-0B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85925" y="3895726"/>
          <a:ext cx="6010275" cy="1136954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16</xdr:col>
      <xdr:colOff>1270000</xdr:colOff>
      <xdr:row>0</xdr:row>
      <xdr:rowOff>22226</xdr:rowOff>
    </xdr:from>
    <xdr:to>
      <xdr:col>16</xdr:col>
      <xdr:colOff>2470719</xdr:colOff>
      <xdr:row>2</xdr:row>
      <xdr:rowOff>460376</xdr:rowOff>
    </xdr:to>
    <xdr:pic>
      <xdr:nvPicPr>
        <xdr:cNvPr id="2" name="1 Imagen">
          <a:extLst>
            <a:ext uri="{FF2B5EF4-FFF2-40B4-BE49-F238E27FC236}">
              <a16:creationId xmlns:a16="http://schemas.microsoft.com/office/drawing/2014/main" id="{00000000-0008-0000-0C00-000002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4795"/>
        <a:stretch/>
      </xdr:blipFill>
      <xdr:spPr>
        <a:xfrm>
          <a:off x="8413750" y="22226"/>
          <a:ext cx="1200719" cy="1327150"/>
        </a:xfrm>
        <a:prstGeom prst="rect">
          <a:avLst/>
        </a:prstGeom>
      </xdr:spPr>
    </xdr:pic>
    <xdr:clientData/>
  </xdr:twoCellAnchor>
  <xdr:twoCellAnchor editAs="oneCell">
    <xdr:from>
      <xdr:col>2</xdr:col>
      <xdr:colOff>628650</xdr:colOff>
      <xdr:row>23</xdr:row>
      <xdr:rowOff>28575</xdr:rowOff>
    </xdr:from>
    <xdr:to>
      <xdr:col>16</xdr:col>
      <xdr:colOff>114918</xdr:colOff>
      <xdr:row>30</xdr:row>
      <xdr:rowOff>9525</xdr:rowOff>
    </xdr:to>
    <xdr:pic>
      <xdr:nvPicPr>
        <xdr:cNvPr id="3" name="2 Imagen">
          <a:extLst>
            <a:ext uri="{FF2B5EF4-FFF2-40B4-BE49-F238E27FC236}">
              <a16:creationId xmlns:a16="http://schemas.microsoft.com/office/drawing/2014/main" id="{00000000-0008-0000-0C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33550" y="5610225"/>
          <a:ext cx="6948576" cy="1314450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1716881</xdr:colOff>
      <xdr:row>0</xdr:row>
      <xdr:rowOff>83347</xdr:rowOff>
    </xdr:from>
    <xdr:to>
      <xdr:col>13</xdr:col>
      <xdr:colOff>12852</xdr:colOff>
      <xdr:row>4</xdr:row>
      <xdr:rowOff>201753</xdr:rowOff>
    </xdr:to>
    <xdr:pic>
      <xdr:nvPicPr>
        <xdr:cNvPr id="2" name="1 Imagen">
          <a:extLst>
            <a:ext uri="{FF2B5EF4-FFF2-40B4-BE49-F238E27FC236}">
              <a16:creationId xmlns:a16="http://schemas.microsoft.com/office/drawing/2014/main" id="{00000000-0008-0000-0F00-000002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4795"/>
        <a:stretch/>
      </xdr:blipFill>
      <xdr:spPr>
        <a:xfrm>
          <a:off x="9527381" y="83347"/>
          <a:ext cx="1284440" cy="1440000"/>
        </a:xfrm>
        <a:prstGeom prst="rect">
          <a:avLst/>
        </a:prstGeom>
      </xdr:spPr>
    </xdr:pic>
    <xdr:clientData/>
  </xdr:twoCellAnchor>
  <xdr:twoCellAnchor editAs="oneCell">
    <xdr:from>
      <xdr:col>2</xdr:col>
      <xdr:colOff>392906</xdr:colOff>
      <xdr:row>0</xdr:row>
      <xdr:rowOff>47625</xdr:rowOff>
    </xdr:from>
    <xdr:to>
      <xdr:col>3</xdr:col>
      <xdr:colOff>867721</xdr:colOff>
      <xdr:row>4</xdr:row>
      <xdr:rowOff>166031</xdr:rowOff>
    </xdr:to>
    <xdr:pic>
      <xdr:nvPicPr>
        <xdr:cNvPr id="3" name="2 Imagen">
          <a:extLst>
            <a:ext uri="{FF2B5EF4-FFF2-40B4-BE49-F238E27FC236}">
              <a16:creationId xmlns:a16="http://schemas.microsoft.com/office/drawing/2014/main" id="{00000000-0008-0000-0F00-000003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4795"/>
        <a:stretch/>
      </xdr:blipFill>
      <xdr:spPr>
        <a:xfrm>
          <a:off x="2012156" y="47625"/>
          <a:ext cx="1284440" cy="1440000"/>
        </a:xfrm>
        <a:prstGeom prst="rect">
          <a:avLst/>
        </a:prstGeom>
      </xdr:spPr>
    </xdr:pic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380998</xdr:colOff>
      <xdr:row>0</xdr:row>
      <xdr:rowOff>130967</xdr:rowOff>
    </xdr:from>
    <xdr:to>
      <xdr:col>2</xdr:col>
      <xdr:colOff>46188</xdr:colOff>
      <xdr:row>4</xdr:row>
      <xdr:rowOff>249373</xdr:rowOff>
    </xdr:to>
    <xdr:pic>
      <xdr:nvPicPr>
        <xdr:cNvPr id="2" name="1 Imagen">
          <a:extLst>
            <a:ext uri="{FF2B5EF4-FFF2-40B4-BE49-F238E27FC236}">
              <a16:creationId xmlns:a16="http://schemas.microsoft.com/office/drawing/2014/main" id="{00000000-0008-0000-1000-000002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4795"/>
        <a:stretch/>
      </xdr:blipFill>
      <xdr:spPr>
        <a:xfrm>
          <a:off x="380998" y="130967"/>
          <a:ext cx="1284440" cy="1440000"/>
        </a:xfrm>
        <a:prstGeom prst="rect">
          <a:avLst/>
        </a:prstGeom>
      </xdr:spPr>
    </xdr:pic>
    <xdr:clientData/>
  </xdr:twoCellAnchor>
  <xdr:twoCellAnchor editAs="oneCell">
    <xdr:from>
      <xdr:col>6</xdr:col>
      <xdr:colOff>1343020</xdr:colOff>
      <xdr:row>0</xdr:row>
      <xdr:rowOff>104774</xdr:rowOff>
    </xdr:from>
    <xdr:to>
      <xdr:col>7</xdr:col>
      <xdr:colOff>722460</xdr:colOff>
      <xdr:row>4</xdr:row>
      <xdr:rowOff>223180</xdr:rowOff>
    </xdr:to>
    <xdr:pic>
      <xdr:nvPicPr>
        <xdr:cNvPr id="3" name="2 Imagen">
          <a:extLst>
            <a:ext uri="{FF2B5EF4-FFF2-40B4-BE49-F238E27FC236}">
              <a16:creationId xmlns:a16="http://schemas.microsoft.com/office/drawing/2014/main" id="{00000000-0008-0000-1000-000003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4795"/>
        <a:stretch/>
      </xdr:blipFill>
      <xdr:spPr>
        <a:xfrm>
          <a:off x="6438895" y="104774"/>
          <a:ext cx="1284440" cy="1440000"/>
        </a:xfrm>
        <a:prstGeom prst="rect">
          <a:avLst/>
        </a:prstGeom>
      </xdr:spPr>
    </xdr:pic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381000</xdr:colOff>
      <xdr:row>0</xdr:row>
      <xdr:rowOff>133348</xdr:rowOff>
    </xdr:from>
    <xdr:to>
      <xdr:col>2</xdr:col>
      <xdr:colOff>46190</xdr:colOff>
      <xdr:row>4</xdr:row>
      <xdr:rowOff>251754</xdr:rowOff>
    </xdr:to>
    <xdr:pic>
      <xdr:nvPicPr>
        <xdr:cNvPr id="2" name="1 Imagen">
          <a:extLst>
            <a:ext uri="{FF2B5EF4-FFF2-40B4-BE49-F238E27FC236}">
              <a16:creationId xmlns:a16="http://schemas.microsoft.com/office/drawing/2014/main" id="{00000000-0008-0000-1100-000002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4795"/>
        <a:stretch/>
      </xdr:blipFill>
      <xdr:spPr>
        <a:xfrm>
          <a:off x="381000" y="133348"/>
          <a:ext cx="1284440" cy="1440000"/>
        </a:xfrm>
        <a:prstGeom prst="rect">
          <a:avLst/>
        </a:prstGeom>
      </xdr:spPr>
    </xdr:pic>
    <xdr:clientData/>
  </xdr:twoCellAnchor>
  <xdr:twoCellAnchor editAs="oneCell">
    <xdr:from>
      <xdr:col>6</xdr:col>
      <xdr:colOff>1343022</xdr:colOff>
      <xdr:row>0</xdr:row>
      <xdr:rowOff>107155</xdr:rowOff>
    </xdr:from>
    <xdr:to>
      <xdr:col>7</xdr:col>
      <xdr:colOff>722462</xdr:colOff>
      <xdr:row>4</xdr:row>
      <xdr:rowOff>225561</xdr:rowOff>
    </xdr:to>
    <xdr:pic>
      <xdr:nvPicPr>
        <xdr:cNvPr id="3" name="2 Imagen">
          <a:extLst>
            <a:ext uri="{FF2B5EF4-FFF2-40B4-BE49-F238E27FC236}">
              <a16:creationId xmlns:a16="http://schemas.microsoft.com/office/drawing/2014/main" id="{00000000-0008-0000-1100-000003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4795"/>
        <a:stretch/>
      </xdr:blipFill>
      <xdr:spPr>
        <a:xfrm>
          <a:off x="6438897" y="107155"/>
          <a:ext cx="1284440" cy="1440000"/>
        </a:xfrm>
        <a:prstGeom prst="rect">
          <a:avLst/>
        </a:prstGeom>
      </xdr:spPr>
    </xdr:pic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1133476</xdr:colOff>
      <xdr:row>0</xdr:row>
      <xdr:rowOff>114300</xdr:rowOff>
    </xdr:from>
    <xdr:to>
      <xdr:col>10</xdr:col>
      <xdr:colOff>21772</xdr:colOff>
      <xdr:row>5</xdr:row>
      <xdr:rowOff>169695</xdr:rowOff>
    </xdr:to>
    <xdr:pic>
      <xdr:nvPicPr>
        <xdr:cNvPr id="2" name="Imagen 1" descr="Interfaz de usuario gráfica&#10;&#10;Descripción generada automáticamente">
          <a:extLst>
            <a:ext uri="{FF2B5EF4-FFF2-40B4-BE49-F238E27FC236}">
              <a16:creationId xmlns:a16="http://schemas.microsoft.com/office/drawing/2014/main" id="{B913CEE7-A903-41ED-84EE-ABD5181FC811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1498" r="17369" b="5632"/>
        <a:stretch/>
      </xdr:blipFill>
      <xdr:spPr>
        <a:xfrm>
          <a:off x="12388216" y="114300"/>
          <a:ext cx="2012496" cy="2303295"/>
        </a:xfrm>
        <a:prstGeom prst="rect">
          <a:avLst/>
        </a:prstGeom>
      </xdr:spPr>
    </xdr:pic>
    <xdr:clientData/>
  </xdr:twoCellAnchor>
  <xdr:twoCellAnchor editAs="oneCell">
    <xdr:from>
      <xdr:col>0</xdr:col>
      <xdr:colOff>186418</xdr:colOff>
      <xdr:row>0</xdr:row>
      <xdr:rowOff>353786</xdr:rowOff>
    </xdr:from>
    <xdr:to>
      <xdr:col>1</xdr:col>
      <xdr:colOff>1160690</xdr:colOff>
      <xdr:row>5</xdr:row>
      <xdr:rowOff>81024</xdr:rowOff>
    </xdr:to>
    <xdr:pic>
      <xdr:nvPicPr>
        <xdr:cNvPr id="3" name="Imagen 2" descr="Imagen que contiene dibujo, luz&#10;&#10;Descripción generada automáticamente">
          <a:extLst>
            <a:ext uri="{FF2B5EF4-FFF2-40B4-BE49-F238E27FC236}">
              <a16:creationId xmlns:a16="http://schemas.microsoft.com/office/drawing/2014/main" id="{FA1AA7B5-18B8-46C7-A98F-A8015F01A81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86418" y="353786"/>
          <a:ext cx="1759132" cy="1975138"/>
        </a:xfrm>
        <a:prstGeom prst="rect">
          <a:avLst/>
        </a:prstGeom>
      </xdr:spPr>
    </xdr:pic>
    <xdr:clientData/>
  </xdr:twoCellAnchor>
  <xdr:twoCellAnchor editAs="oneCell">
    <xdr:from>
      <xdr:col>9</xdr:col>
      <xdr:colOff>43542</xdr:colOff>
      <xdr:row>0</xdr:row>
      <xdr:rowOff>0</xdr:rowOff>
    </xdr:from>
    <xdr:to>
      <xdr:col>20</xdr:col>
      <xdr:colOff>10886</xdr:colOff>
      <xdr:row>6</xdr:row>
      <xdr:rowOff>0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B8501F11-3860-45B7-8FF3-B8ABE90F82FA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 b="59524"/>
        <a:stretch/>
      </xdr:blipFill>
      <xdr:spPr>
        <a:xfrm>
          <a:off x="14376762" y="0"/>
          <a:ext cx="7236824" cy="252222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WILLIAM%20MALAVER/Dropbox/campeonato%202015/CAMPEONATO%20NACIONAL/TORNEOS%20NACIONALES/Nueva%20carpeta/Nacional%202016/AGOSTO%202021%20GRANDES/FIXTURE%20TORNEO%20AGOSTO%202021/2012%202013%20FIXT%20AGO%207EQ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GRUPOS PRE BABY"/>
      <sheetName val="GRUPO A"/>
      <sheetName val="Hoja2"/>
      <sheetName val="DEFINICION"/>
      <sheetName val="FINAL"/>
      <sheetName val="IMPRIMIR"/>
      <sheetName val="IMPRIMIR 2"/>
      <sheetName val="IMPRIMIR 3"/>
      <sheetName val="IMPRIMIR 4"/>
      <sheetName val="IMPRIMIR 5"/>
      <sheetName val="IMPRIMIR 6"/>
      <sheetName val="IMPRIMIR 7"/>
      <sheetName val="Hoja1"/>
    </sheetNames>
    <sheetDataSet>
      <sheetData sheetId="0" refreshError="1"/>
      <sheetData sheetId="1" refreshError="1">
        <row r="27">
          <cell r="G27">
            <v>1</v>
          </cell>
        </row>
        <row r="57">
          <cell r="G57">
            <v>0</v>
          </cell>
          <cell r="I57">
            <v>0</v>
          </cell>
        </row>
        <row r="58">
          <cell r="G58">
            <v>0</v>
          </cell>
          <cell r="I58">
            <v>0</v>
          </cell>
        </row>
        <row r="59">
          <cell r="G59">
            <v>0</v>
          </cell>
          <cell r="I59">
            <v>0</v>
          </cell>
        </row>
        <row r="60">
          <cell r="G60">
            <v>0</v>
          </cell>
          <cell r="I60">
            <v>0</v>
          </cell>
        </row>
        <row r="61">
          <cell r="G61">
            <v>0</v>
          </cell>
          <cell r="I61">
            <v>0</v>
          </cell>
        </row>
        <row r="64">
          <cell r="G64">
            <v>0</v>
          </cell>
          <cell r="I64">
            <v>0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1" Type="http://schemas.openxmlformats.org/officeDocument/2006/relationships/hyperlink" Target="mailto:soccermelgar@outlook.com" TargetMode="Externa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1" Type="http://schemas.openxmlformats.org/officeDocument/2006/relationships/hyperlink" Target="mailto:soccermelgar@outlook.com" TargetMode="Externa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1" Type="http://schemas.openxmlformats.org/officeDocument/2006/relationships/hyperlink" Target="mailto:soccermelgar@outlook.com" TargetMode="Externa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1" Type="http://schemas.openxmlformats.org/officeDocument/2006/relationships/hyperlink" Target="mailto:soccermelgar@outlook.com" TargetMode="Externa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.xml"/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4.xml"/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5.xml"/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3" tint="-0.499984740745262"/>
    <pageSetUpPr fitToPage="1"/>
  </sheetPr>
  <dimension ref="B1:M15"/>
  <sheetViews>
    <sheetView tabSelected="1" zoomScale="91" zoomScaleNormal="91" workbookViewId="0">
      <selection activeCell="D10" sqref="D10"/>
    </sheetView>
  </sheetViews>
  <sheetFormatPr baseColWidth="10" defaultColWidth="11.44140625" defaultRowHeight="14.4" x14ac:dyDescent="0.3"/>
  <cols>
    <col min="1" max="1" width="3.88671875" style="3" customWidth="1"/>
    <col min="2" max="2" width="20.77734375" style="3" customWidth="1"/>
    <col min="3" max="3" width="5.6640625" style="3" customWidth="1"/>
    <col min="4" max="4" width="32.5546875" style="3" customWidth="1"/>
    <col min="5" max="5" width="2.88671875" style="3" customWidth="1"/>
    <col min="6" max="6" width="28.5546875" style="3" customWidth="1"/>
    <col min="7" max="7" width="2.88671875" style="3" customWidth="1"/>
    <col min="8" max="8" width="32.5546875" style="3" customWidth="1"/>
    <col min="9" max="9" width="5.6640625" style="3" customWidth="1"/>
    <col min="10" max="10" width="12.44140625" style="3" bestFit="1" customWidth="1"/>
    <col min="11" max="11" width="15.6640625" style="3" customWidth="1"/>
    <col min="12" max="12" width="7.109375" style="3" customWidth="1"/>
    <col min="13" max="13" width="3.33203125" style="3" bestFit="1" customWidth="1"/>
    <col min="14" max="14" width="7.109375" style="3" customWidth="1"/>
    <col min="15" max="15" width="15.6640625" style="3" customWidth="1"/>
    <col min="16" max="16" width="13.6640625" style="3" customWidth="1"/>
    <col min="17" max="17" width="7.88671875" style="3" customWidth="1"/>
    <col min="18" max="18" width="8.6640625" style="3" customWidth="1"/>
    <col min="19" max="20" width="12.88671875" style="3" customWidth="1"/>
    <col min="21" max="21" width="17.88671875" style="3" bestFit="1" customWidth="1"/>
    <col min="22" max="22" width="3.33203125" style="3" bestFit="1" customWidth="1"/>
    <col min="23" max="23" width="17.88671875" style="3" customWidth="1"/>
    <col min="24" max="16384" width="11.44140625" style="3"/>
  </cols>
  <sheetData>
    <row r="1" spans="2:13" ht="37.200000000000003" customHeight="1" x14ac:dyDescent="0.3">
      <c r="C1" s="213" t="s">
        <v>124</v>
      </c>
      <c r="D1" s="213"/>
      <c r="E1" s="213"/>
      <c r="F1" s="213"/>
      <c r="G1" s="213"/>
      <c r="H1" s="213"/>
      <c r="I1" s="213"/>
      <c r="J1" s="63"/>
      <c r="K1" s="63"/>
    </row>
    <row r="2" spans="2:13" ht="26.4" customHeight="1" x14ac:dyDescent="0.3">
      <c r="C2" s="214" t="s">
        <v>114</v>
      </c>
      <c r="D2" s="214"/>
      <c r="E2" s="214"/>
      <c r="F2" s="214"/>
      <c r="G2" s="214"/>
      <c r="H2" s="214"/>
      <c r="I2" s="214"/>
      <c r="J2" s="63"/>
      <c r="K2" s="63"/>
    </row>
    <row r="3" spans="2:13" ht="30" customHeight="1" x14ac:dyDescent="0.7">
      <c r="C3" s="215" t="s">
        <v>125</v>
      </c>
      <c r="D3" s="215"/>
      <c r="E3" s="215"/>
      <c r="F3" s="215"/>
      <c r="G3" s="215"/>
      <c r="H3" s="215"/>
      <c r="I3" s="215"/>
      <c r="J3" s="63"/>
      <c r="K3" s="63"/>
    </row>
    <row r="4" spans="2:13" ht="19.2" customHeight="1" x14ac:dyDescent="0.3">
      <c r="C4" s="216" t="s">
        <v>126</v>
      </c>
      <c r="D4" s="216"/>
      <c r="E4" s="216"/>
      <c r="F4" s="216"/>
      <c r="G4" s="216"/>
      <c r="H4" s="216"/>
      <c r="I4" s="216"/>
      <c r="J4" s="63"/>
      <c r="K4" s="63"/>
    </row>
    <row r="5" spans="2:13" ht="23.4" customHeight="1" x14ac:dyDescent="0.4">
      <c r="B5" s="2"/>
      <c r="C5" s="219"/>
      <c r="D5" s="219"/>
      <c r="E5" s="219"/>
      <c r="F5" s="219"/>
      <c r="G5" s="219"/>
      <c r="H5" s="219"/>
      <c r="I5" s="219"/>
      <c r="J5" s="2"/>
    </row>
    <row r="6" spans="2:13" ht="22.2" customHeight="1" thickBot="1" x14ac:dyDescent="0.4">
      <c r="B6" s="29"/>
      <c r="C6" s="2"/>
      <c r="D6" s="218"/>
      <c r="E6" s="218"/>
      <c r="F6" s="218"/>
      <c r="G6" s="218"/>
      <c r="H6" s="218"/>
      <c r="I6" s="2"/>
      <c r="J6" s="2"/>
    </row>
    <row r="7" spans="2:13" ht="25.8" thickBot="1" x14ac:dyDescent="0.5">
      <c r="D7" s="191" t="s">
        <v>0</v>
      </c>
      <c r="E7" s="4"/>
      <c r="H7" s="190" t="s">
        <v>1</v>
      </c>
    </row>
    <row r="8" spans="2:13" ht="60" customHeight="1" thickBot="1" x14ac:dyDescent="0.45">
      <c r="C8" s="177"/>
      <c r="D8" s="196" t="s">
        <v>128</v>
      </c>
      <c r="E8" s="175"/>
      <c r="H8" s="194" t="s">
        <v>133</v>
      </c>
    </row>
    <row r="9" spans="2:13" ht="60" customHeight="1" thickBot="1" x14ac:dyDescent="0.45">
      <c r="C9" s="177"/>
      <c r="D9" s="194" t="s">
        <v>132</v>
      </c>
      <c r="E9" s="175"/>
      <c r="H9" s="195" t="s">
        <v>135</v>
      </c>
    </row>
    <row r="10" spans="2:13" ht="60" customHeight="1" x14ac:dyDescent="0.4">
      <c r="C10" s="177"/>
      <c r="D10" s="176" t="s">
        <v>129</v>
      </c>
      <c r="E10" s="175"/>
      <c r="H10" s="204" t="s">
        <v>130</v>
      </c>
      <c r="J10" s="29"/>
    </row>
    <row r="11" spans="2:13" ht="60" customHeight="1" thickBot="1" x14ac:dyDescent="1.1000000000000001">
      <c r="C11" s="177"/>
      <c r="D11" s="195" t="s">
        <v>134</v>
      </c>
      <c r="E11" s="175"/>
      <c r="F11" s="189">
        <v>2024</v>
      </c>
      <c r="H11" s="195" t="s">
        <v>131</v>
      </c>
      <c r="J11" s="29"/>
    </row>
    <row r="12" spans="2:13" ht="9.75" customHeight="1" x14ac:dyDescent="0.35">
      <c r="B12" s="2"/>
      <c r="C12" s="1"/>
      <c r="D12" s="1"/>
      <c r="F12" s="1"/>
      <c r="G12" s="2"/>
      <c r="H12" s="2"/>
      <c r="I12" s="2"/>
      <c r="J12" s="2"/>
      <c r="K12" s="1"/>
      <c r="L12" s="1"/>
    </row>
    <row r="13" spans="2:13" ht="47.25" customHeight="1" x14ac:dyDescent="0.35">
      <c r="C13" s="1"/>
      <c r="D13" s="217"/>
      <c r="E13" s="217"/>
      <c r="F13" s="217"/>
      <c r="G13" s="217"/>
      <c r="H13" s="217"/>
      <c r="I13" s="2"/>
      <c r="J13" s="2"/>
      <c r="K13" s="1"/>
      <c r="L13" s="1"/>
    </row>
    <row r="14" spans="2:13" ht="33.75" customHeight="1" x14ac:dyDescent="0.85">
      <c r="C14" s="41"/>
      <c r="J14" s="2"/>
    </row>
    <row r="15" spans="2:13" x14ac:dyDescent="0.3">
      <c r="K15" s="1"/>
      <c r="L15" s="1"/>
      <c r="M15" s="1"/>
    </row>
  </sheetData>
  <mergeCells count="7">
    <mergeCell ref="C1:I1"/>
    <mergeCell ref="C2:I2"/>
    <mergeCell ref="C3:I3"/>
    <mergeCell ref="C4:I4"/>
    <mergeCell ref="D13:H13"/>
    <mergeCell ref="D6:H6"/>
    <mergeCell ref="C5:I5"/>
  </mergeCells>
  <hyperlinks>
    <hyperlink ref="D7" location="'GRUPO A'!A1" display="GRUPO A" xr:uid="{00000000-0004-0000-0000-000000000000}"/>
    <hyperlink ref="H7" location="'GRUPO B'!A1" display="GRUPO B" xr:uid="{00000000-0004-0000-0000-000001000000}"/>
  </hyperlinks>
  <pageMargins left="0.70866141732283472" right="0.70866141732283472" top="0.74803149606299213" bottom="0.74803149606299213" header="0.31496062992125984" footer="0.31496062992125984"/>
  <pageSetup scale="4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00B050"/>
  </sheetPr>
  <dimension ref="A1:AL61"/>
  <sheetViews>
    <sheetView topLeftCell="A16" zoomScale="90" zoomScaleNormal="90" workbookViewId="0">
      <selection activeCell="E43" sqref="E43"/>
    </sheetView>
  </sheetViews>
  <sheetFormatPr baseColWidth="10" defaultColWidth="11.44140625" defaultRowHeight="14.4" x14ac:dyDescent="0.3"/>
  <cols>
    <col min="1" max="1" width="5.109375" style="3" customWidth="1"/>
    <col min="2" max="2" width="10" customWidth="1"/>
    <col min="3" max="3" width="11.33203125" customWidth="1"/>
    <col min="4" max="4" width="8.5546875" hidden="1" customWidth="1"/>
    <col min="5" max="5" width="25.33203125" customWidth="1"/>
    <col min="6" max="6" width="2.88671875" style="11" customWidth="1"/>
    <col min="7" max="7" width="5.6640625" customWidth="1"/>
    <col min="8" max="8" width="7.109375" customWidth="1"/>
    <col min="9" max="9" width="5.6640625" customWidth="1"/>
    <col min="10" max="10" width="2.88671875" customWidth="1"/>
    <col min="11" max="11" width="25.33203125" customWidth="1"/>
    <col min="12" max="12" width="3.6640625" customWidth="1"/>
    <col min="13" max="13" width="15.6640625" customWidth="1"/>
    <col min="14" max="14" width="6.33203125" customWidth="1"/>
    <col min="15" max="15" width="2.5546875" customWidth="1"/>
    <col min="16" max="16" width="28.5546875" customWidth="1"/>
    <col min="17" max="25" width="5.6640625" customWidth="1"/>
    <col min="26" max="37" width="11.44140625" customWidth="1"/>
    <col min="38" max="38" width="3.33203125" customWidth="1"/>
  </cols>
  <sheetData>
    <row r="1" spans="1:38" s="3" customFormat="1" ht="34.799999999999997" x14ac:dyDescent="0.3">
      <c r="A1" s="220" t="str">
        <f>+'GRUPOS INFANTIL'!C1</f>
        <v>XVIII Torneo Nacional de Fútbol Infantil</v>
      </c>
      <c r="B1" s="220"/>
      <c r="C1" s="220"/>
      <c r="D1" s="220"/>
      <c r="E1" s="220"/>
      <c r="F1" s="220"/>
      <c r="G1" s="220"/>
      <c r="H1" s="220"/>
      <c r="I1" s="220"/>
      <c r="J1" s="220"/>
      <c r="K1" s="220"/>
      <c r="L1" s="220"/>
      <c r="M1" s="220"/>
      <c r="N1" s="220"/>
    </row>
    <row r="2" spans="1:38" s="3" customFormat="1" ht="24.6" x14ac:dyDescent="0.3">
      <c r="A2" s="221" t="s">
        <v>6</v>
      </c>
      <c r="B2" s="221"/>
      <c r="C2" s="221"/>
      <c r="D2" s="221"/>
      <c r="E2" s="221"/>
      <c r="F2" s="221"/>
      <c r="G2" s="221"/>
      <c r="H2" s="221"/>
      <c r="I2" s="221"/>
      <c r="J2" s="221"/>
      <c r="K2" s="221"/>
      <c r="L2" s="221"/>
      <c r="M2" s="221"/>
      <c r="N2" s="221"/>
    </row>
    <row r="3" spans="1:38" s="3" customFormat="1" ht="34.799999999999997" x14ac:dyDescent="0.65">
      <c r="B3" s="222" t="str">
        <f>+'GRUPOS INFANTIL'!C3</f>
        <v>NACIDOS 2008 2009</v>
      </c>
      <c r="C3" s="222"/>
      <c r="D3" s="222"/>
      <c r="E3" s="222"/>
      <c r="F3" s="219" t="str">
        <f>+'GRUPOS INFANTIL'!C4</f>
        <v>NOV 30 1 Y 2 DICIEMBRE 2024</v>
      </c>
      <c r="G3" s="219"/>
      <c r="H3" s="219"/>
      <c r="I3" s="219"/>
      <c r="J3" s="219"/>
      <c r="K3" s="219"/>
      <c r="Y3" s="37"/>
    </row>
    <row r="4" spans="1:38" s="3" customFormat="1" ht="30.75" customHeight="1" x14ac:dyDescent="0.3">
      <c r="B4" s="246" t="str">
        <f>+'GRUPOS INFANTIL'!D7</f>
        <v>GRUPO A</v>
      </c>
      <c r="C4" s="246"/>
      <c r="D4" s="246"/>
      <c r="E4" s="246"/>
      <c r="F4" s="246"/>
      <c r="G4" s="246"/>
      <c r="H4" s="246"/>
      <c r="I4" s="246"/>
      <c r="J4" s="246"/>
      <c r="K4" s="246"/>
      <c r="L4" s="246"/>
      <c r="M4" s="246"/>
      <c r="Y4" s="38"/>
    </row>
    <row r="5" spans="1:38" s="3" customFormat="1" ht="15" customHeight="1" x14ac:dyDescent="0.3">
      <c r="B5" s="247"/>
      <c r="C5" s="247"/>
      <c r="D5" s="247"/>
      <c r="E5" s="247"/>
      <c r="F5" s="247"/>
      <c r="G5" s="247"/>
      <c r="H5" s="247"/>
      <c r="I5" s="247"/>
      <c r="J5" s="247"/>
      <c r="K5" s="247"/>
      <c r="L5" s="247"/>
      <c r="M5" s="247"/>
      <c r="N5" s="12"/>
      <c r="O5" s="12"/>
      <c r="S5" s="1"/>
    </row>
    <row r="6" spans="1:38" ht="21.75" customHeight="1" x14ac:dyDescent="0.45">
      <c r="A6" s="1"/>
      <c r="B6" s="231" t="s">
        <v>4</v>
      </c>
      <c r="C6" s="232"/>
      <c r="D6" s="232"/>
      <c r="E6" s="232"/>
      <c r="F6" s="232"/>
      <c r="G6" s="232"/>
      <c r="H6" s="232"/>
      <c r="I6" s="232"/>
      <c r="J6" s="232"/>
      <c r="K6" s="232"/>
      <c r="L6" s="232"/>
      <c r="M6" s="232"/>
      <c r="N6" s="14"/>
      <c r="O6" s="14"/>
      <c r="P6" s="223" t="s">
        <v>14</v>
      </c>
      <c r="Q6" s="224"/>
      <c r="R6" s="224"/>
      <c r="S6" s="224"/>
      <c r="T6" s="224"/>
      <c r="U6" s="224"/>
      <c r="V6" s="224"/>
      <c r="W6" s="224"/>
      <c r="X6" s="224"/>
      <c r="Y6" s="224"/>
      <c r="Z6" s="3"/>
      <c r="AA6" s="3"/>
      <c r="AB6" s="3"/>
      <c r="AC6" s="3"/>
      <c r="AD6" s="3"/>
      <c r="AE6" s="3"/>
      <c r="AF6" s="3"/>
      <c r="AG6" s="3"/>
      <c r="AH6" s="3"/>
      <c r="AI6" s="3"/>
      <c r="AJ6" s="5">
        <f>COUNT(G8,I8,G11,I11,G14,I14,G17,I17,G20,I20,G23,I23,G26,I26,G29,I29,G32,I32,G35,I35)</f>
        <v>12</v>
      </c>
      <c r="AK6" s="3"/>
      <c r="AL6" s="3"/>
    </row>
    <row r="7" spans="1:38" ht="15" customHeight="1" x14ac:dyDescent="0.3">
      <c r="A7" s="59" t="s">
        <v>35</v>
      </c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59" t="s">
        <v>35</v>
      </c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</row>
    <row r="8" spans="1:38" ht="15" customHeight="1" x14ac:dyDescent="0.3">
      <c r="A8" s="103"/>
      <c r="B8" s="46"/>
      <c r="C8" s="42"/>
      <c r="D8" s="233"/>
      <c r="E8" s="227"/>
      <c r="F8" s="235" t="str">
        <f>IF(AND(G8&lt;&gt;"",I8&lt;&gt;""),IF(G8=I8,"E",IF(G8&gt;I8,"G","P")),"")</f>
        <v/>
      </c>
      <c r="G8" s="239"/>
      <c r="H8" s="241" t="s">
        <v>15</v>
      </c>
      <c r="I8" s="239"/>
      <c r="J8" s="235" t="str">
        <f>IF(AND(I8&lt;&gt;"",G8&lt;&gt;""),IF(I8=G8,"E",IF(I8&gt;G8,"G","P")),"")</f>
        <v/>
      </c>
      <c r="K8" s="227"/>
      <c r="L8" s="236"/>
      <c r="M8" s="101"/>
      <c r="N8" s="105"/>
      <c r="O8" s="58"/>
      <c r="P8" s="251"/>
      <c r="Q8" s="253" t="s">
        <v>7</v>
      </c>
      <c r="R8" s="255" t="s">
        <v>16</v>
      </c>
      <c r="S8" s="257" t="s">
        <v>8</v>
      </c>
      <c r="T8" s="257" t="s">
        <v>9</v>
      </c>
      <c r="U8" s="257" t="s">
        <v>10</v>
      </c>
      <c r="V8" s="257" t="s">
        <v>11</v>
      </c>
      <c r="W8" s="257" t="s">
        <v>12</v>
      </c>
      <c r="X8" s="257" t="s">
        <v>13</v>
      </c>
      <c r="Y8" s="257" t="s">
        <v>35</v>
      </c>
      <c r="Z8" s="262"/>
      <c r="AA8" s="23"/>
      <c r="AB8" s="229"/>
      <c r="AC8" s="229"/>
      <c r="AD8" s="229"/>
      <c r="AE8" s="229"/>
      <c r="AF8" s="229"/>
      <c r="AG8" s="229"/>
      <c r="AH8" s="229"/>
      <c r="AI8" s="23"/>
      <c r="AJ8" s="229" t="e">
        <f>IF(AJ6=12,IF(INDEX(Z22:AK29,MATCH(2,Z22:Z29,0),11)=INDEX(Z22:AK29,MATCH(1,Z22:Z29,0),11),1,0),0)</f>
        <v>#N/A</v>
      </c>
      <c r="AK8" s="3"/>
      <c r="AL8" s="3"/>
    </row>
    <row r="9" spans="1:38" ht="15" customHeight="1" x14ac:dyDescent="0.3">
      <c r="A9" s="56"/>
      <c r="B9" s="46"/>
      <c r="C9" s="42"/>
      <c r="D9" s="233"/>
      <c r="E9" s="227"/>
      <c r="F9" s="235"/>
      <c r="G9" s="240"/>
      <c r="H9" s="241"/>
      <c r="I9" s="240"/>
      <c r="J9" s="235"/>
      <c r="K9" s="227"/>
      <c r="L9" s="236"/>
      <c r="M9" s="44"/>
      <c r="N9" s="57"/>
      <c r="O9" s="57"/>
      <c r="P9" s="252"/>
      <c r="Q9" s="254"/>
      <c r="R9" s="256"/>
      <c r="S9" s="258"/>
      <c r="T9" s="258"/>
      <c r="U9" s="258"/>
      <c r="V9" s="258"/>
      <c r="W9" s="258"/>
      <c r="X9" s="258"/>
      <c r="Y9" s="258"/>
      <c r="Z9" s="263"/>
      <c r="AA9" s="23"/>
      <c r="AB9" s="264"/>
      <c r="AC9" s="264"/>
      <c r="AD9" s="264"/>
      <c r="AE9" s="264"/>
      <c r="AF9" s="264"/>
      <c r="AG9" s="264"/>
      <c r="AH9" s="264"/>
      <c r="AI9" s="23"/>
      <c r="AJ9" s="229"/>
      <c r="AK9" s="3"/>
      <c r="AL9" s="3"/>
    </row>
    <row r="10" spans="1:38" ht="22.5" customHeight="1" x14ac:dyDescent="0.3">
      <c r="A10" s="56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57"/>
      <c r="P10" s="271" t="str">
        <f>"  1)  " &amp; VLOOKUP(1,$Z$10:$AI$17,2,0)</f>
        <v xml:space="preserve">  1)  A10 ACADEMY</v>
      </c>
      <c r="Q10" s="273">
        <f>VLOOKUP(1,$Z$10:$AI$17,3,0)</f>
        <v>9</v>
      </c>
      <c r="R10" s="275">
        <f>+SUM(S10:U11)</f>
        <v>3</v>
      </c>
      <c r="S10" s="265">
        <f>VLOOKUP(1,$Z$10:$AI$17,4,0)</f>
        <v>3</v>
      </c>
      <c r="T10" s="265">
        <f>VLOOKUP(1,$Z$10:$AI$17,5,0)</f>
        <v>0</v>
      </c>
      <c r="U10" s="265">
        <f>VLOOKUP(1,$Z$10:$AI$17,6,0)</f>
        <v>0</v>
      </c>
      <c r="V10" s="265">
        <f>VLOOKUP(1,$Z$10:$AI$17,7,0)</f>
        <v>7</v>
      </c>
      <c r="W10" s="265">
        <f>VLOOKUP(1,$Z$10:$AI$17,8,0)</f>
        <v>1</v>
      </c>
      <c r="X10" s="265">
        <f>VLOOKUP(1,$Z$10:$AH$17,9,0)</f>
        <v>6</v>
      </c>
      <c r="Y10" s="265">
        <f>VLOOKUP(1,$Z$10:$AI$17,10,0)</f>
        <v>0</v>
      </c>
      <c r="Z10" s="267">
        <f>RANK(AJ10,$AJ$10:$AJ$17,0)</f>
        <v>2</v>
      </c>
      <c r="AA10" s="269" t="str">
        <f>+'GRUPOS INFANTIL'!D8</f>
        <v>H&amp;C.SPORT</v>
      </c>
      <c r="AB10" s="259">
        <f>(AC10*3)+AD10</f>
        <v>6</v>
      </c>
      <c r="AC10" s="259">
        <f>COUNTIF(Q58:T58,"G")</f>
        <v>2</v>
      </c>
      <c r="AD10" s="259">
        <f>COUNTIF(Q58:T58,"E")</f>
        <v>0</v>
      </c>
      <c r="AE10" s="259">
        <f>COUNTIF(Q58:T58,"P")</f>
        <v>1</v>
      </c>
      <c r="AF10" s="259">
        <f>+G8+G20+G26+G35</f>
        <v>10</v>
      </c>
      <c r="AG10" s="259">
        <f>+I8+I20+I26+I35</f>
        <v>5</v>
      </c>
      <c r="AH10" s="259">
        <f>AF10-AG10</f>
        <v>5</v>
      </c>
      <c r="AI10" s="261">
        <f>+A8+A20+A26+A35</f>
        <v>0</v>
      </c>
      <c r="AJ10" s="259">
        <f>(AB10*1000)+(AH10*100)+(AF10*10)-AI10+0.1</f>
        <v>6600.1</v>
      </c>
      <c r="AK10" s="277">
        <f>AJ10+X10</f>
        <v>6606.1</v>
      </c>
      <c r="AL10" s="3"/>
    </row>
    <row r="11" spans="1:38" ht="15.75" customHeight="1" x14ac:dyDescent="0.3">
      <c r="A11" s="104"/>
      <c r="B11" s="47"/>
      <c r="C11" s="43"/>
      <c r="D11" s="242"/>
      <c r="E11" s="228"/>
      <c r="F11" s="235" t="str">
        <f>IF(AND(G11&lt;&gt;"",I11&lt;&gt;""),IF(G11=I11,"E",IF(G11&gt;I11,"G","P")),"")</f>
        <v/>
      </c>
      <c r="G11" s="239"/>
      <c r="H11" s="241" t="s">
        <v>15</v>
      </c>
      <c r="I11" s="239"/>
      <c r="J11" s="235" t="str">
        <f>IF(AND(I11&lt;&gt;"",G11&lt;&gt;""),IF(I11=G11,"E",IF(I11&gt;G11,"G","P")),"")</f>
        <v/>
      </c>
      <c r="K11" s="228"/>
      <c r="L11" s="243"/>
      <c r="M11" s="102"/>
      <c r="N11" s="106"/>
      <c r="O11" s="58"/>
      <c r="P11" s="272"/>
      <c r="Q11" s="274"/>
      <c r="R11" s="276"/>
      <c r="S11" s="266"/>
      <c r="T11" s="266"/>
      <c r="U11" s="266"/>
      <c r="V11" s="266"/>
      <c r="W11" s="266"/>
      <c r="X11" s="266"/>
      <c r="Y11" s="266"/>
      <c r="Z11" s="268"/>
      <c r="AA11" s="270"/>
      <c r="AB11" s="260"/>
      <c r="AC11" s="260"/>
      <c r="AD11" s="260"/>
      <c r="AE11" s="260"/>
      <c r="AF11" s="260"/>
      <c r="AG11" s="260"/>
      <c r="AH11" s="260"/>
      <c r="AI11" s="260"/>
      <c r="AJ11" s="260"/>
      <c r="AK11" s="278"/>
      <c r="AL11" s="3"/>
    </row>
    <row r="12" spans="1:38" ht="15.75" customHeight="1" x14ac:dyDescent="0.3">
      <c r="A12" s="56"/>
      <c r="B12" s="47"/>
      <c r="C12" s="43"/>
      <c r="D12" s="242"/>
      <c r="E12" s="228"/>
      <c r="F12" s="235"/>
      <c r="G12" s="240"/>
      <c r="H12" s="241"/>
      <c r="I12" s="240"/>
      <c r="J12" s="235"/>
      <c r="K12" s="228"/>
      <c r="L12" s="243"/>
      <c r="M12" s="45"/>
      <c r="N12" s="57"/>
      <c r="O12" s="57"/>
      <c r="P12" s="271" t="str">
        <f>"  2)  " &amp; VLOOKUP(2,$Z$10:$AI$17,2,0)</f>
        <v xml:space="preserve">  2)  H&amp;C.SPORT</v>
      </c>
      <c r="Q12" s="273">
        <f>VLOOKUP(2,$Z$10:$AI$17,3,0)</f>
        <v>6</v>
      </c>
      <c r="R12" s="275">
        <f>+SUM(S12:U13)</f>
        <v>3</v>
      </c>
      <c r="S12" s="265">
        <f>VLOOKUP(2,$Z$10:$AI$17,4,0)</f>
        <v>2</v>
      </c>
      <c r="T12" s="265">
        <f>VLOOKUP(2,$Z$10:$AI$17,5,0)</f>
        <v>0</v>
      </c>
      <c r="U12" s="265">
        <f>VLOOKUP(2,$Z$10:$AI$17,6,0)</f>
        <v>1</v>
      </c>
      <c r="V12" s="265">
        <f>VLOOKUP(2,$Z$10:$AI$17,7,0)</f>
        <v>10</v>
      </c>
      <c r="W12" s="265">
        <f>VLOOKUP(2,$Z$10:$AI$17,8,0)</f>
        <v>5</v>
      </c>
      <c r="X12" s="265">
        <f>VLOOKUP(2,$Z$10:$AH$17,9,0)</f>
        <v>5</v>
      </c>
      <c r="Y12" s="265">
        <f>VLOOKUP(2,$Z$10:$AI$17,10,0)</f>
        <v>0</v>
      </c>
      <c r="Z12" s="267">
        <f>RANK(AJ12,$AJ$10:$AJ$17,0)</f>
        <v>4</v>
      </c>
      <c r="AA12" s="269" t="str">
        <f>+'GRUPOS INFANTIL'!D9</f>
        <v>TALENTO TOLIMENSE</v>
      </c>
      <c r="AB12" s="259">
        <f>(AC12*3)+AD12</f>
        <v>0</v>
      </c>
      <c r="AC12" s="259">
        <f>COUNTIF(Q59:T59,"G")</f>
        <v>0</v>
      </c>
      <c r="AD12" s="259">
        <f>COUNTIF(Q59:T59,"E")</f>
        <v>0</v>
      </c>
      <c r="AE12" s="259">
        <f>COUNTIF(Q59:T59,"P")</f>
        <v>3</v>
      </c>
      <c r="AF12" s="259">
        <f>+G11+I20+G29+G32</f>
        <v>1</v>
      </c>
      <c r="AG12" s="259">
        <f>+I11+I29+G20+I32</f>
        <v>9</v>
      </c>
      <c r="AH12" s="259">
        <f>AF12-AG12</f>
        <v>-8</v>
      </c>
      <c r="AI12" s="261">
        <f>+A29+A11+N20+A32</f>
        <v>0</v>
      </c>
      <c r="AJ12" s="259">
        <f>(AB12*1000)+(AH12*100)+(AF12*10)-AI12+0.2</f>
        <v>-789.8</v>
      </c>
      <c r="AK12" s="277">
        <f>AJ12+X12</f>
        <v>-784.8</v>
      </c>
      <c r="AL12" s="3"/>
    </row>
    <row r="13" spans="1:38" ht="22.5" customHeight="1" x14ac:dyDescent="0.3">
      <c r="A13" s="56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57"/>
      <c r="P13" s="272"/>
      <c r="Q13" s="274"/>
      <c r="R13" s="276"/>
      <c r="S13" s="266"/>
      <c r="T13" s="266"/>
      <c r="U13" s="266"/>
      <c r="V13" s="266"/>
      <c r="W13" s="266"/>
      <c r="X13" s="266"/>
      <c r="Y13" s="266"/>
      <c r="Z13" s="268"/>
      <c r="AA13" s="270"/>
      <c r="AB13" s="260"/>
      <c r="AC13" s="260"/>
      <c r="AD13" s="260"/>
      <c r="AE13" s="260"/>
      <c r="AF13" s="260"/>
      <c r="AG13" s="260"/>
      <c r="AH13" s="260"/>
      <c r="AI13" s="260"/>
      <c r="AJ13" s="260"/>
      <c r="AK13" s="278"/>
      <c r="AL13" s="3"/>
    </row>
    <row r="14" spans="1:38" ht="15" customHeight="1" x14ac:dyDescent="0.3">
      <c r="A14" s="103"/>
      <c r="B14" s="46"/>
      <c r="C14" s="42"/>
      <c r="D14" s="233"/>
      <c r="E14" s="227"/>
      <c r="F14" s="235" t="str">
        <f>IF(AND(G14&lt;&gt;"",I14&lt;&gt;""),IF(G14=I14,"E",IF(G14&gt;I14,"G","P")),"")</f>
        <v/>
      </c>
      <c r="G14" s="239"/>
      <c r="H14" s="241" t="s">
        <v>15</v>
      </c>
      <c r="I14" s="239"/>
      <c r="J14" s="235" t="str">
        <f>IF(AND(I14&lt;&gt;"",G14&lt;&gt;""),IF(I14=G14,"E",IF(I14&gt;G14,"G","P")),"")</f>
        <v/>
      </c>
      <c r="K14" s="227"/>
      <c r="L14" s="236"/>
      <c r="M14" s="101"/>
      <c r="N14" s="105"/>
      <c r="O14" s="58"/>
      <c r="P14" s="271" t="str">
        <f>"  3)  " &amp; VLOOKUP(3,$Z$10:$AI$17,2,0)</f>
        <v xml:space="preserve">  3)  LE MAX TEAM</v>
      </c>
      <c r="Q14" s="273">
        <f>VLOOKUP(3,$Z$10:$AI$17,3,0)</f>
        <v>3</v>
      </c>
      <c r="R14" s="275">
        <f>+SUM(S14:U15)</f>
        <v>3</v>
      </c>
      <c r="S14" s="265">
        <f>VLOOKUP(3,$Z$10:$AI$17,4,0)</f>
        <v>1</v>
      </c>
      <c r="T14" s="265">
        <f>VLOOKUP(3,$Z$10:$AI$17,5,0)</f>
        <v>0</v>
      </c>
      <c r="U14" s="265">
        <f>VLOOKUP(3,$Z$10:$AI$17,6,0)</f>
        <v>2</v>
      </c>
      <c r="V14" s="265">
        <f>VLOOKUP(3,$Z$10:$AI$17,7,0)</f>
        <v>3</v>
      </c>
      <c r="W14" s="265">
        <f>VLOOKUP(3,$Z$10:$AI$17,8,0)</f>
        <v>6</v>
      </c>
      <c r="X14" s="265">
        <f>VLOOKUP(3,$Z$10:$AI$17,9,0)</f>
        <v>-3</v>
      </c>
      <c r="Y14" s="265">
        <f>VLOOKUP(3,$Z$10:$AI$17,10,0)</f>
        <v>0</v>
      </c>
      <c r="Z14" s="267">
        <f>RANK(AJ14,$AJ$10:$AJ$17,0)</f>
        <v>1</v>
      </c>
      <c r="AA14" s="269" t="str">
        <f>+'GRUPOS INFANTIL'!D10</f>
        <v>A10 ACADEMY</v>
      </c>
      <c r="AB14" s="259">
        <f>(AC14*3)+AD14</f>
        <v>9</v>
      </c>
      <c r="AC14" s="259">
        <f>COUNTIF(Q60:T60,"G")</f>
        <v>3</v>
      </c>
      <c r="AD14" s="259">
        <f>COUNTIF(Q60:T60,"E")</f>
        <v>0</v>
      </c>
      <c r="AE14" s="259">
        <f>COUNTIF(Q60:T60,"P")</f>
        <v>0</v>
      </c>
      <c r="AF14" s="259">
        <f>+G14+I26+G23+I32</f>
        <v>7</v>
      </c>
      <c r="AG14" s="259">
        <f>+G26+I14+I23+G32</f>
        <v>1</v>
      </c>
      <c r="AH14" s="259">
        <f>AF14-AG14</f>
        <v>6</v>
      </c>
      <c r="AI14" s="261">
        <f>+A14+A23+N26+N32</f>
        <v>0</v>
      </c>
      <c r="AJ14" s="259">
        <f>(AB14*1000)+(AH14*100)+(AF14*10)-AI14+0.3</f>
        <v>9670.2999999999993</v>
      </c>
      <c r="AK14" s="277">
        <f>+X14</f>
        <v>-3</v>
      </c>
      <c r="AL14" s="3"/>
    </row>
    <row r="15" spans="1:38" ht="15" customHeight="1" x14ac:dyDescent="0.3">
      <c r="A15" s="56"/>
      <c r="B15" s="46"/>
      <c r="C15" s="42"/>
      <c r="D15" s="233"/>
      <c r="E15" s="227"/>
      <c r="F15" s="235"/>
      <c r="G15" s="240"/>
      <c r="H15" s="241"/>
      <c r="I15" s="240"/>
      <c r="J15" s="235"/>
      <c r="K15" s="227"/>
      <c r="L15" s="236"/>
      <c r="M15" s="44"/>
      <c r="N15" s="57"/>
      <c r="O15" s="57"/>
      <c r="P15" s="272"/>
      <c r="Q15" s="274"/>
      <c r="R15" s="276"/>
      <c r="S15" s="266"/>
      <c r="T15" s="266"/>
      <c r="U15" s="266"/>
      <c r="V15" s="266"/>
      <c r="W15" s="266"/>
      <c r="X15" s="266"/>
      <c r="Y15" s="266"/>
      <c r="Z15" s="268"/>
      <c r="AA15" s="270"/>
      <c r="AB15" s="260"/>
      <c r="AC15" s="260"/>
      <c r="AD15" s="260"/>
      <c r="AE15" s="260"/>
      <c r="AF15" s="260"/>
      <c r="AG15" s="260"/>
      <c r="AH15" s="260"/>
      <c r="AI15" s="260"/>
      <c r="AJ15" s="260"/>
      <c r="AK15" s="278"/>
      <c r="AL15" s="3"/>
    </row>
    <row r="16" spans="1:38" ht="21.75" customHeight="1" x14ac:dyDescent="0.3">
      <c r="A16" s="56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57"/>
      <c r="P16" s="271" t="str">
        <f>"  4)  " &amp; VLOOKUP(4,$Z$10:$AI$17,2,0)</f>
        <v xml:space="preserve">  4)  TALENTO TOLIMENSE</v>
      </c>
      <c r="Q16" s="273">
        <f>VLOOKUP(4,$Z$10:$AI$17,3,0)</f>
        <v>0</v>
      </c>
      <c r="R16" s="275">
        <f>+SUM(S16:U17)</f>
        <v>3</v>
      </c>
      <c r="S16" s="265">
        <f>VLOOKUP(4,$Z$10:$AI$17,4,0)</f>
        <v>0</v>
      </c>
      <c r="T16" s="265">
        <f>VLOOKUP(4,$Z$10:$AI$17,5,0)</f>
        <v>0</v>
      </c>
      <c r="U16" s="265">
        <f>VLOOKUP(4,$Z$10:$AI$17,6,0)</f>
        <v>3</v>
      </c>
      <c r="V16" s="265">
        <f>VLOOKUP(4,$Z$10:$AI$17,7,0)</f>
        <v>1</v>
      </c>
      <c r="W16" s="265">
        <f>VLOOKUP(4,$Z$10:$AI$17,8,0)</f>
        <v>9</v>
      </c>
      <c r="X16" s="265">
        <f>VLOOKUP(4,$Z$10:$AI$17,9,0)</f>
        <v>-8</v>
      </c>
      <c r="Y16" s="265">
        <f>VLOOKUP(4,$Z$10:$AI$17,10,0)</f>
        <v>0</v>
      </c>
      <c r="Z16" s="267">
        <f>RANK(AJ16,$AJ$10:$AJ$17,0)</f>
        <v>3</v>
      </c>
      <c r="AA16" s="269" t="str">
        <f>+'GRUPOS INFANTIL'!D11</f>
        <v>LE MAX TEAM</v>
      </c>
      <c r="AB16" s="259">
        <f>(AC16*3)+AD16</f>
        <v>3</v>
      </c>
      <c r="AC16" s="259">
        <f>COUNTIF(Q61:T61,"G")</f>
        <v>1</v>
      </c>
      <c r="AD16" s="259">
        <f>COUNTIF(Q61:T61,"E")</f>
        <v>0</v>
      </c>
      <c r="AE16" s="259">
        <f>COUNTIF(Q61:T61,"P")</f>
        <v>2</v>
      </c>
      <c r="AF16" s="259">
        <f>+G17+I29+I23+I35</f>
        <v>3</v>
      </c>
      <c r="AG16" s="259">
        <f>+I17+G29+G23+G35</f>
        <v>6</v>
      </c>
      <c r="AH16" s="259">
        <f>AF16-AG16</f>
        <v>-3</v>
      </c>
      <c r="AI16" s="261">
        <f>+A17+N23+N29+N35</f>
        <v>0</v>
      </c>
      <c r="AJ16" s="259">
        <f>(AB16*1000)+(AH16*100)+(AF16*10)-AI16+0.4</f>
        <v>2730.4</v>
      </c>
      <c r="AK16" s="277">
        <f>+X16</f>
        <v>-8</v>
      </c>
      <c r="AL16" s="3"/>
    </row>
    <row r="17" spans="1:38" ht="15" customHeight="1" x14ac:dyDescent="0.3">
      <c r="A17" s="104"/>
      <c r="B17" s="47"/>
      <c r="C17" s="43"/>
      <c r="D17" s="242"/>
      <c r="E17" s="228"/>
      <c r="F17" s="235" t="str">
        <f>IF(AND(G17&lt;&gt;"",I17&lt;&gt;""),IF(G17=I17,"E",IF(G17&gt;I17,"G","P")),"")</f>
        <v/>
      </c>
      <c r="G17" s="239"/>
      <c r="H17" s="241" t="s">
        <v>15</v>
      </c>
      <c r="I17" s="239"/>
      <c r="J17" s="235" t="str">
        <f>IF(AND(I17&lt;&gt;"",G17&lt;&gt;""),IF(I17=G17,"E",IF(I17&gt;G17,"G","P")),"")</f>
        <v/>
      </c>
      <c r="K17" s="228"/>
      <c r="L17" s="243"/>
      <c r="M17" s="102"/>
      <c r="N17" s="106"/>
      <c r="O17" s="58"/>
      <c r="P17" s="272"/>
      <c r="Q17" s="274"/>
      <c r="R17" s="276"/>
      <c r="S17" s="266"/>
      <c r="T17" s="266"/>
      <c r="U17" s="266"/>
      <c r="V17" s="266"/>
      <c r="W17" s="266"/>
      <c r="X17" s="266"/>
      <c r="Y17" s="266"/>
      <c r="Z17" s="268"/>
      <c r="AA17" s="270"/>
      <c r="AB17" s="260"/>
      <c r="AC17" s="260"/>
      <c r="AD17" s="260"/>
      <c r="AE17" s="260"/>
      <c r="AF17" s="260"/>
      <c r="AG17" s="260"/>
      <c r="AH17" s="260"/>
      <c r="AI17" s="260"/>
      <c r="AJ17" s="260"/>
      <c r="AK17" s="278"/>
      <c r="AL17" s="3"/>
    </row>
    <row r="18" spans="1:38" ht="15" customHeight="1" x14ac:dyDescent="0.3">
      <c r="A18" s="56"/>
      <c r="B18" s="47"/>
      <c r="C18" s="43"/>
      <c r="D18" s="242"/>
      <c r="E18" s="228"/>
      <c r="F18" s="235"/>
      <c r="G18" s="240"/>
      <c r="H18" s="241"/>
      <c r="I18" s="240"/>
      <c r="J18" s="235"/>
      <c r="K18" s="228"/>
      <c r="L18" s="243"/>
      <c r="M18" s="45"/>
      <c r="N18" s="57"/>
      <c r="O18" s="57"/>
      <c r="P18" s="68"/>
      <c r="Q18" s="65"/>
      <c r="R18" s="65"/>
      <c r="S18" s="66"/>
      <c r="T18" s="66"/>
      <c r="U18" s="66"/>
      <c r="V18" s="66"/>
      <c r="W18" s="66"/>
      <c r="X18" s="66"/>
      <c r="Y18" s="66"/>
      <c r="Z18" s="67"/>
      <c r="AA18" s="67"/>
      <c r="AB18" s="67"/>
      <c r="AC18" s="67"/>
      <c r="AD18" s="67"/>
      <c r="AE18" s="67"/>
      <c r="AF18" s="67"/>
      <c r="AG18" s="67"/>
      <c r="AH18" s="67"/>
      <c r="AI18" s="67"/>
      <c r="AJ18" s="67"/>
      <c r="AK18" s="67"/>
      <c r="AL18" s="23"/>
    </row>
    <row r="19" spans="1:38" s="3" customFormat="1" ht="15" customHeight="1" x14ac:dyDescent="0.3">
      <c r="A19" s="56"/>
      <c r="B19" s="179"/>
      <c r="C19" s="180"/>
      <c r="D19" s="181"/>
      <c r="E19" s="182"/>
      <c r="F19" s="183"/>
      <c r="J19" s="183"/>
      <c r="K19" s="182"/>
      <c r="L19" s="184"/>
      <c r="M19" s="162"/>
      <c r="N19" s="57"/>
      <c r="O19" s="57"/>
      <c r="P19" s="68"/>
      <c r="Q19" s="65"/>
      <c r="R19" s="65"/>
      <c r="S19" s="66"/>
      <c r="T19" s="66"/>
      <c r="U19" s="66"/>
      <c r="V19" s="66"/>
      <c r="W19" s="66"/>
      <c r="X19" s="66"/>
      <c r="Y19" s="66"/>
      <c r="Z19" s="67"/>
      <c r="AA19" s="67"/>
      <c r="AB19" s="67"/>
      <c r="AC19" s="67"/>
      <c r="AD19" s="67"/>
      <c r="AE19" s="67"/>
      <c r="AF19" s="67"/>
      <c r="AG19" s="67"/>
      <c r="AH19" s="67"/>
      <c r="AI19" s="67"/>
      <c r="AJ19" s="67"/>
      <c r="AK19" s="67"/>
      <c r="AL19" s="23"/>
    </row>
    <row r="20" spans="1:38" ht="15" customHeight="1" x14ac:dyDescent="0.3">
      <c r="A20" s="103"/>
      <c r="B20" s="46">
        <v>42812</v>
      </c>
      <c r="C20" s="42" t="s">
        <v>99</v>
      </c>
      <c r="D20" s="233"/>
      <c r="E20" s="227" t="str">
        <f>+'GRUPOS INFANTIL'!D8</f>
        <v>H&amp;C.SPORT</v>
      </c>
      <c r="F20" s="235" t="str">
        <f>IF(AND(G20&lt;&gt;"",I20&lt;&gt;""),IF(G20=I20,"E",IF(G20&gt;I20,"G","P")),"")</f>
        <v>G</v>
      </c>
      <c r="G20" s="239">
        <v>5</v>
      </c>
      <c r="H20" s="241" t="s">
        <v>15</v>
      </c>
      <c r="I20" s="239">
        <v>0</v>
      </c>
      <c r="J20" s="235" t="str">
        <f>IF(AND(I20&lt;&gt;"",G20&lt;&gt;""),IF(I20=G20,"E",IF(I20&gt;G20,"G","P")),"")</f>
        <v>P</v>
      </c>
      <c r="K20" s="227" t="str">
        <f>+'GRUPOS INFANTIL'!D9</f>
        <v>TALENTO TOLIMENSE</v>
      </c>
      <c r="L20" s="236"/>
      <c r="M20" s="101" t="s">
        <v>38</v>
      </c>
      <c r="N20" s="105"/>
      <c r="O20" s="58"/>
      <c r="P20" s="234"/>
      <c r="Q20" s="238"/>
      <c r="R20" s="249"/>
      <c r="S20" s="237"/>
      <c r="T20" s="237"/>
      <c r="U20" s="237"/>
      <c r="V20" s="237"/>
      <c r="W20" s="237"/>
      <c r="X20" s="237"/>
      <c r="Y20" s="237"/>
      <c r="Z20" s="229"/>
      <c r="AA20" s="23"/>
      <c r="AB20" s="229"/>
      <c r="AC20" s="229"/>
      <c r="AD20" s="229"/>
      <c r="AE20" s="229"/>
      <c r="AF20" s="229"/>
      <c r="AG20" s="229"/>
      <c r="AH20" s="229"/>
      <c r="AI20" s="23"/>
      <c r="AJ20" s="3"/>
      <c r="AK20" s="3"/>
      <c r="AL20" s="3"/>
    </row>
    <row r="21" spans="1:38" ht="15" customHeight="1" x14ac:dyDescent="0.3">
      <c r="A21" s="56"/>
      <c r="B21" s="46"/>
      <c r="C21" s="42"/>
      <c r="D21" s="233"/>
      <c r="E21" s="227"/>
      <c r="F21" s="235"/>
      <c r="G21" s="240"/>
      <c r="H21" s="241"/>
      <c r="I21" s="240"/>
      <c r="J21" s="235"/>
      <c r="K21" s="227"/>
      <c r="L21" s="236"/>
      <c r="M21" s="44"/>
      <c r="N21" s="57"/>
      <c r="O21" s="57"/>
      <c r="P21" s="234"/>
      <c r="Q21" s="238"/>
      <c r="R21" s="249"/>
      <c r="S21" s="237"/>
      <c r="T21" s="237"/>
      <c r="U21" s="237"/>
      <c r="V21" s="237"/>
      <c r="W21" s="237"/>
      <c r="X21" s="237"/>
      <c r="Y21" s="237"/>
      <c r="Z21" s="229"/>
      <c r="AA21" s="23"/>
      <c r="AB21" s="229"/>
      <c r="AC21" s="229"/>
      <c r="AD21" s="229"/>
      <c r="AE21" s="229"/>
      <c r="AF21" s="229"/>
      <c r="AG21" s="229"/>
      <c r="AH21" s="229"/>
      <c r="AI21" s="23"/>
      <c r="AJ21" s="3"/>
      <c r="AK21" s="3"/>
      <c r="AL21" s="3"/>
    </row>
    <row r="22" spans="1:38" ht="22.5" customHeight="1" x14ac:dyDescent="0.3">
      <c r="A22" s="56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57"/>
      <c r="P22" s="244"/>
      <c r="Q22" s="245"/>
      <c r="R22" s="250"/>
      <c r="S22" s="230"/>
      <c r="T22" s="230"/>
      <c r="U22" s="230"/>
      <c r="V22" s="230"/>
      <c r="W22" s="230"/>
      <c r="X22" s="230"/>
      <c r="Y22" s="230"/>
      <c r="Z22" s="225"/>
      <c r="AA22" s="225"/>
      <c r="AB22" s="225"/>
      <c r="AC22" s="225"/>
      <c r="AD22" s="225"/>
      <c r="AE22" s="225"/>
      <c r="AF22" s="225"/>
      <c r="AG22" s="225"/>
      <c r="AH22" s="225"/>
      <c r="AI22" s="225"/>
      <c r="AJ22" s="225"/>
      <c r="AK22" s="226"/>
      <c r="AL22" s="3"/>
    </row>
    <row r="23" spans="1:38" ht="15.75" customHeight="1" x14ac:dyDescent="0.3">
      <c r="A23" s="104"/>
      <c r="B23" s="47">
        <v>42812</v>
      </c>
      <c r="C23" s="43" t="s">
        <v>100</v>
      </c>
      <c r="D23" s="242"/>
      <c r="E23" s="228" t="str">
        <f>+'GRUPOS INFANTIL'!D10</f>
        <v>A10 ACADEMY</v>
      </c>
      <c r="F23" s="235" t="str">
        <f>IF(AND(G23&lt;&gt;"",I23&lt;&gt;""),IF(G23=I23,"E",IF(G23&gt;I23,"G","P")),"")</f>
        <v>G</v>
      </c>
      <c r="G23" s="239">
        <v>1</v>
      </c>
      <c r="H23" s="241" t="s">
        <v>15</v>
      </c>
      <c r="I23" s="239">
        <v>0</v>
      </c>
      <c r="J23" s="235" t="str">
        <f>IF(AND(I23&lt;&gt;"",G23&lt;&gt;""),IF(I23=G23,"E",IF(I23&gt;G23,"G","P")),"")</f>
        <v>P</v>
      </c>
      <c r="K23" s="228" t="str">
        <f>+'GRUPOS INFANTIL'!D11</f>
        <v>LE MAX TEAM</v>
      </c>
      <c r="L23" s="243"/>
      <c r="M23" s="102" t="s">
        <v>80</v>
      </c>
      <c r="N23" s="106"/>
      <c r="O23" s="58"/>
      <c r="P23" s="244"/>
      <c r="Q23" s="245"/>
      <c r="R23" s="250"/>
      <c r="S23" s="230"/>
      <c r="T23" s="230"/>
      <c r="U23" s="230"/>
      <c r="V23" s="230"/>
      <c r="W23" s="230"/>
      <c r="X23" s="230"/>
      <c r="Y23" s="230"/>
      <c r="Z23" s="225"/>
      <c r="AA23" s="225"/>
      <c r="AB23" s="225"/>
      <c r="AC23" s="225"/>
      <c r="AD23" s="225"/>
      <c r="AE23" s="225"/>
      <c r="AF23" s="225"/>
      <c r="AG23" s="225"/>
      <c r="AH23" s="225"/>
      <c r="AI23" s="225"/>
      <c r="AJ23" s="225"/>
      <c r="AK23" s="226"/>
      <c r="AL23" s="3"/>
    </row>
    <row r="24" spans="1:38" ht="15.75" customHeight="1" x14ac:dyDescent="0.3">
      <c r="A24" s="56"/>
      <c r="B24" s="47"/>
      <c r="C24" s="43"/>
      <c r="D24" s="242"/>
      <c r="E24" s="228"/>
      <c r="F24" s="235"/>
      <c r="G24" s="240"/>
      <c r="H24" s="241"/>
      <c r="I24" s="240"/>
      <c r="J24" s="235"/>
      <c r="K24" s="228"/>
      <c r="L24" s="243"/>
      <c r="M24" s="45"/>
      <c r="N24" s="57"/>
      <c r="O24" s="57"/>
      <c r="P24" s="244"/>
      <c r="Q24" s="245"/>
      <c r="R24" s="250"/>
      <c r="S24" s="230"/>
      <c r="T24" s="230"/>
      <c r="U24" s="230"/>
      <c r="V24" s="230"/>
      <c r="W24" s="230"/>
      <c r="X24" s="230"/>
      <c r="Y24" s="230"/>
      <c r="Z24" s="225"/>
      <c r="AA24" s="225"/>
      <c r="AB24" s="225"/>
      <c r="AC24" s="225"/>
      <c r="AD24" s="225"/>
      <c r="AE24" s="225"/>
      <c r="AF24" s="225"/>
      <c r="AG24" s="225"/>
      <c r="AH24" s="225"/>
      <c r="AI24" s="225"/>
      <c r="AJ24" s="225"/>
      <c r="AK24" s="226"/>
      <c r="AL24" s="3"/>
    </row>
    <row r="25" spans="1:38" ht="22.5" customHeight="1" x14ac:dyDescent="0.3">
      <c r="A25" s="56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57"/>
      <c r="P25" s="244"/>
      <c r="Q25" s="245"/>
      <c r="R25" s="250"/>
      <c r="S25" s="230"/>
      <c r="T25" s="230"/>
      <c r="U25" s="230"/>
      <c r="V25" s="230"/>
      <c r="W25" s="230"/>
      <c r="X25" s="230"/>
      <c r="Y25" s="230"/>
      <c r="Z25" s="225"/>
      <c r="AA25" s="225"/>
      <c r="AB25" s="225"/>
      <c r="AC25" s="225"/>
      <c r="AD25" s="225"/>
      <c r="AE25" s="225"/>
      <c r="AF25" s="225"/>
      <c r="AG25" s="225"/>
      <c r="AH25" s="225"/>
      <c r="AI25" s="225"/>
      <c r="AJ25" s="225"/>
      <c r="AK25" s="226"/>
      <c r="AL25" s="3"/>
    </row>
    <row r="26" spans="1:38" ht="15" customHeight="1" x14ac:dyDescent="0.3">
      <c r="A26" s="103"/>
      <c r="B26" s="46">
        <v>42812</v>
      </c>
      <c r="C26" s="42" t="s">
        <v>78</v>
      </c>
      <c r="D26" s="233"/>
      <c r="E26" s="227" t="str">
        <f>+'GRUPOS INFANTIL'!D8</f>
        <v>H&amp;C.SPORT</v>
      </c>
      <c r="F26" s="235" t="str">
        <f>IF(AND(G26&lt;&gt;"",I26&lt;&gt;""),IF(G26=I26,"E",IF(G26&gt;I26,"G","P")),"")</f>
        <v>P</v>
      </c>
      <c r="G26" s="239">
        <v>0</v>
      </c>
      <c r="H26" s="241" t="s">
        <v>15</v>
      </c>
      <c r="I26" s="239">
        <v>4</v>
      </c>
      <c r="J26" s="235" t="str">
        <f>IF(AND(I26&lt;&gt;"",G26&lt;&gt;""),IF(I26=G26,"E",IF(I26&gt;G26,"G","P")),"")</f>
        <v>G</v>
      </c>
      <c r="K26" s="227" t="str">
        <f>+'GRUPOS INFANTIL'!D10</f>
        <v>A10 ACADEMY</v>
      </c>
      <c r="L26" s="236"/>
      <c r="M26" s="101" t="s">
        <v>80</v>
      </c>
      <c r="N26" s="105"/>
      <c r="O26" s="58"/>
      <c r="P26" s="244"/>
      <c r="Q26" s="245"/>
      <c r="R26" s="250"/>
      <c r="S26" s="230"/>
      <c r="T26" s="230"/>
      <c r="U26" s="230"/>
      <c r="V26" s="230"/>
      <c r="W26" s="230"/>
      <c r="X26" s="230"/>
      <c r="Y26" s="230"/>
      <c r="Z26" s="225"/>
      <c r="AA26" s="225"/>
      <c r="AB26" s="225"/>
      <c r="AC26" s="225"/>
      <c r="AD26" s="225"/>
      <c r="AE26" s="225"/>
      <c r="AF26" s="225"/>
      <c r="AG26" s="225"/>
      <c r="AH26" s="225"/>
      <c r="AI26" s="225"/>
      <c r="AJ26" s="225"/>
      <c r="AK26" s="226"/>
      <c r="AL26" s="3"/>
    </row>
    <row r="27" spans="1:38" ht="15" customHeight="1" x14ac:dyDescent="0.3">
      <c r="A27" s="56"/>
      <c r="B27" s="46"/>
      <c r="C27" s="42"/>
      <c r="D27" s="233"/>
      <c r="E27" s="227"/>
      <c r="F27" s="235"/>
      <c r="G27" s="240"/>
      <c r="H27" s="241"/>
      <c r="I27" s="240"/>
      <c r="J27" s="235"/>
      <c r="K27" s="227"/>
      <c r="L27" s="236"/>
      <c r="M27" s="44"/>
      <c r="N27" s="57"/>
      <c r="O27" s="57"/>
      <c r="P27" s="244"/>
      <c r="Q27" s="245"/>
      <c r="R27" s="250"/>
      <c r="S27" s="230"/>
      <c r="T27" s="230"/>
      <c r="U27" s="230"/>
      <c r="V27" s="230"/>
      <c r="W27" s="230"/>
      <c r="X27" s="230"/>
      <c r="Y27" s="230"/>
      <c r="Z27" s="225"/>
      <c r="AA27" s="225"/>
      <c r="AB27" s="225"/>
      <c r="AC27" s="225"/>
      <c r="AD27" s="225"/>
      <c r="AE27" s="225"/>
      <c r="AF27" s="225"/>
      <c r="AG27" s="225"/>
      <c r="AH27" s="225"/>
      <c r="AI27" s="225"/>
      <c r="AJ27" s="225"/>
      <c r="AK27" s="226"/>
      <c r="AL27" s="3"/>
    </row>
    <row r="28" spans="1:38" ht="21.75" customHeight="1" x14ac:dyDescent="0.3">
      <c r="A28" s="56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57"/>
      <c r="P28" s="244"/>
      <c r="Q28" s="245"/>
      <c r="R28" s="250"/>
      <c r="S28" s="230"/>
      <c r="T28" s="230"/>
      <c r="U28" s="230"/>
      <c r="V28" s="230"/>
      <c r="W28" s="230"/>
      <c r="X28" s="230"/>
      <c r="Y28" s="230"/>
      <c r="Z28" s="225"/>
      <c r="AA28" s="225"/>
      <c r="AB28" s="225"/>
      <c r="AC28" s="225"/>
      <c r="AD28" s="225"/>
      <c r="AE28" s="225"/>
      <c r="AF28" s="225"/>
      <c r="AG28" s="225"/>
      <c r="AH28" s="225"/>
      <c r="AI28" s="225"/>
      <c r="AJ28" s="225"/>
      <c r="AK28" s="226"/>
      <c r="AL28" s="3"/>
    </row>
    <row r="29" spans="1:38" ht="15" customHeight="1" x14ac:dyDescent="0.3">
      <c r="A29" s="104"/>
      <c r="B29" s="47">
        <v>42812</v>
      </c>
      <c r="C29" s="43" t="s">
        <v>95</v>
      </c>
      <c r="D29" s="242"/>
      <c r="E29" s="228" t="str">
        <f>+'GRUPOS INFANTIL'!D9</f>
        <v>TALENTO TOLIMENSE</v>
      </c>
      <c r="F29" s="235" t="str">
        <f>IF(AND(G29&lt;&gt;"",I29&lt;&gt;""),IF(G29=I29,"E",IF(G29&gt;I29,"G","P")),"")</f>
        <v>P</v>
      </c>
      <c r="G29" s="239">
        <v>0</v>
      </c>
      <c r="H29" s="241" t="s">
        <v>15</v>
      </c>
      <c r="I29" s="239">
        <v>2</v>
      </c>
      <c r="J29" s="235" t="str">
        <f>IF(AND(I29&lt;&gt;"",G29&lt;&gt;""),IF(I29=G29,"E",IF(I29&gt;G29,"G","P")),"")</f>
        <v>G</v>
      </c>
      <c r="K29" s="228" t="str">
        <f>+'GRUPOS INFANTIL'!D11</f>
        <v>LE MAX TEAM</v>
      </c>
      <c r="L29" s="243"/>
      <c r="M29" s="102" t="s">
        <v>80</v>
      </c>
      <c r="N29" s="106"/>
      <c r="O29" s="58"/>
      <c r="P29" s="244"/>
      <c r="Q29" s="245"/>
      <c r="R29" s="250"/>
      <c r="S29" s="230"/>
      <c r="T29" s="230"/>
      <c r="U29" s="230"/>
      <c r="V29" s="230"/>
      <c r="W29" s="230"/>
      <c r="X29" s="230"/>
      <c r="Y29" s="230"/>
      <c r="Z29" s="225"/>
      <c r="AA29" s="225"/>
      <c r="AB29" s="225"/>
      <c r="AC29" s="225"/>
      <c r="AD29" s="225"/>
      <c r="AE29" s="225"/>
      <c r="AF29" s="225"/>
      <c r="AG29" s="225"/>
      <c r="AH29" s="225"/>
      <c r="AI29" s="225"/>
      <c r="AJ29" s="225"/>
      <c r="AK29" s="226"/>
      <c r="AL29" s="3"/>
    </row>
    <row r="30" spans="1:38" ht="15" customHeight="1" x14ac:dyDescent="0.3">
      <c r="A30" s="56"/>
      <c r="B30" s="47"/>
      <c r="C30" s="43"/>
      <c r="D30" s="242"/>
      <c r="E30" s="228"/>
      <c r="F30" s="235"/>
      <c r="G30" s="240"/>
      <c r="H30" s="241"/>
      <c r="I30" s="240"/>
      <c r="J30" s="235"/>
      <c r="K30" s="228"/>
      <c r="L30" s="243"/>
      <c r="M30" s="45"/>
      <c r="N30" s="57"/>
      <c r="O30" s="57"/>
      <c r="P30" s="68"/>
      <c r="Q30" s="65"/>
      <c r="R30" s="65"/>
      <c r="S30" s="66"/>
      <c r="T30" s="66"/>
      <c r="U30" s="66"/>
      <c r="V30" s="66"/>
      <c r="W30" s="66"/>
      <c r="X30" s="66"/>
      <c r="Y30" s="66"/>
      <c r="Z30" s="67"/>
      <c r="AA30" s="67"/>
      <c r="AB30" s="67"/>
      <c r="AC30" s="67"/>
      <c r="AD30" s="67"/>
      <c r="AE30" s="67"/>
      <c r="AF30" s="67"/>
      <c r="AG30" s="67"/>
      <c r="AH30" s="67"/>
      <c r="AI30" s="67"/>
      <c r="AJ30" s="67"/>
      <c r="AK30" s="67"/>
      <c r="AL30" s="23"/>
    </row>
    <row r="31" spans="1:38" ht="22.5" customHeight="1" x14ac:dyDescent="0.3">
      <c r="A31" s="56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57"/>
      <c r="P31" s="64"/>
      <c r="Q31" s="65"/>
      <c r="R31" s="65"/>
      <c r="S31" s="66"/>
      <c r="T31" s="66"/>
      <c r="U31" s="66"/>
      <c r="V31" s="66"/>
      <c r="W31" s="66"/>
      <c r="X31" s="66"/>
      <c r="Y31" s="66"/>
      <c r="Z31" s="67"/>
      <c r="AA31" s="67"/>
      <c r="AB31" s="67"/>
      <c r="AC31" s="67"/>
      <c r="AD31" s="67"/>
      <c r="AE31" s="67"/>
      <c r="AF31" s="67"/>
      <c r="AG31" s="67"/>
      <c r="AH31" s="67"/>
      <c r="AI31" s="67"/>
      <c r="AJ31" s="67"/>
      <c r="AK31" s="67"/>
      <c r="AL31" s="23"/>
    </row>
    <row r="32" spans="1:38" ht="15" customHeight="1" x14ac:dyDescent="0.3">
      <c r="A32" s="103"/>
      <c r="B32" s="46">
        <v>42813</v>
      </c>
      <c r="C32" s="42" t="s">
        <v>105</v>
      </c>
      <c r="D32" s="233"/>
      <c r="E32" s="227" t="str">
        <f>+'GRUPOS INFANTIL'!D9</f>
        <v>TALENTO TOLIMENSE</v>
      </c>
      <c r="F32" s="235" t="str">
        <f>IF(AND(G32&lt;&gt;"",I32&lt;&gt;""),IF(G32=I32,"E",IF(G32&gt;I32,"G","P")),"")</f>
        <v>P</v>
      </c>
      <c r="G32" s="239">
        <v>1</v>
      </c>
      <c r="H32" s="241" t="s">
        <v>15</v>
      </c>
      <c r="I32" s="239">
        <v>2</v>
      </c>
      <c r="J32" s="235" t="str">
        <f>IF(AND(I32&lt;&gt;"",G32&lt;&gt;""),IF(I32=G32,"E",IF(I32&gt;G32,"G","P")),"")</f>
        <v>G</v>
      </c>
      <c r="K32" s="227" t="str">
        <f>+'GRUPOS INFANTIL'!D10</f>
        <v>A10 ACADEMY</v>
      </c>
      <c r="L32" s="236"/>
      <c r="M32" s="101" t="s">
        <v>38</v>
      </c>
      <c r="N32" s="105"/>
      <c r="O32" s="58"/>
      <c r="P32" s="68"/>
      <c r="Q32" s="65"/>
      <c r="R32" s="65"/>
      <c r="S32" s="66"/>
      <c r="T32" s="66"/>
      <c r="U32" s="66"/>
      <c r="V32" s="66"/>
      <c r="W32" s="66"/>
      <c r="X32" s="66"/>
      <c r="Y32" s="66"/>
      <c r="Z32" s="67"/>
      <c r="AA32" s="67"/>
      <c r="AB32" s="67"/>
      <c r="AC32" s="67"/>
      <c r="AD32" s="67"/>
      <c r="AE32" s="67"/>
      <c r="AF32" s="67"/>
      <c r="AG32" s="67"/>
      <c r="AH32" s="67"/>
      <c r="AI32" s="67"/>
      <c r="AJ32" s="67"/>
      <c r="AK32" s="67"/>
      <c r="AL32" s="23"/>
    </row>
    <row r="33" spans="1:38" ht="15" customHeight="1" x14ac:dyDescent="0.3">
      <c r="A33" s="56"/>
      <c r="B33" s="46"/>
      <c r="C33" s="42"/>
      <c r="D33" s="233"/>
      <c r="E33" s="227"/>
      <c r="F33" s="235"/>
      <c r="G33" s="240"/>
      <c r="H33" s="241"/>
      <c r="I33" s="240"/>
      <c r="J33" s="235"/>
      <c r="K33" s="227"/>
      <c r="L33" s="236"/>
      <c r="M33" s="44"/>
      <c r="N33" s="57"/>
      <c r="O33" s="57"/>
      <c r="P33" s="248"/>
      <c r="Q33" s="248"/>
      <c r="R33" s="248"/>
      <c r="S33" s="248"/>
      <c r="T33" s="248"/>
      <c r="U33" s="23"/>
      <c r="V33" s="23"/>
      <c r="W33" s="23"/>
      <c r="X33" s="23"/>
      <c r="Y33" s="23"/>
      <c r="Z33" s="67"/>
      <c r="AA33" s="23"/>
      <c r="AB33" s="23"/>
      <c r="AC33" s="23"/>
      <c r="AD33" s="23"/>
      <c r="AE33" s="23"/>
      <c r="AF33" s="23"/>
      <c r="AG33" s="23"/>
      <c r="AH33" s="23"/>
      <c r="AI33" s="23"/>
      <c r="AJ33" s="23"/>
      <c r="AK33" s="23"/>
      <c r="AL33" s="23"/>
    </row>
    <row r="34" spans="1:38" ht="22.5" customHeight="1" x14ac:dyDescent="0.3">
      <c r="A34" s="56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56"/>
      <c r="P34" s="23"/>
      <c r="Q34" s="23"/>
      <c r="R34" s="23"/>
      <c r="S34" s="23"/>
      <c r="T34" s="23"/>
      <c r="U34" s="23"/>
      <c r="V34" s="23"/>
      <c r="W34" s="23" t="e">
        <f>IF(AJ8=1,IF(P33="","",P33),IF(SUM(Q10:Q17)&gt;0,VLOOKUP(1,Z10:AA17,2,0),""))</f>
        <v>#N/A</v>
      </c>
      <c r="X34" s="23"/>
      <c r="Y34" s="23"/>
      <c r="Z34" s="67"/>
      <c r="AA34" s="23"/>
      <c r="AB34" s="23"/>
      <c r="AC34" s="67"/>
      <c r="AD34" s="67"/>
      <c r="AE34" s="67"/>
      <c r="AF34" s="67"/>
      <c r="AG34" s="67"/>
      <c r="AH34" s="67"/>
      <c r="AI34" s="23"/>
      <c r="AJ34" s="67"/>
      <c r="AK34" s="67"/>
      <c r="AL34" s="23"/>
    </row>
    <row r="35" spans="1:38" ht="15" customHeight="1" x14ac:dyDescent="0.3">
      <c r="A35" s="104"/>
      <c r="B35" s="47">
        <v>42813</v>
      </c>
      <c r="C35" s="43" t="s">
        <v>104</v>
      </c>
      <c r="D35" s="242"/>
      <c r="E35" s="228" t="str">
        <f>+'GRUPOS INFANTIL'!D8</f>
        <v>H&amp;C.SPORT</v>
      </c>
      <c r="F35" s="235" t="str">
        <f>IF(AND(G35&lt;&gt;"",I35&lt;&gt;""),IF(G35=I35,"E",IF(G35&gt;I35,"G","P")),"")</f>
        <v>G</v>
      </c>
      <c r="G35" s="239">
        <v>5</v>
      </c>
      <c r="H35" s="241" t="s">
        <v>15</v>
      </c>
      <c r="I35" s="239">
        <v>1</v>
      </c>
      <c r="J35" s="235" t="str">
        <f>IF(AND(I35&lt;&gt;"",G35&lt;&gt;""),IF(I35=G35,"E",IF(I35&gt;G35,"G","P")),"")</f>
        <v>P</v>
      </c>
      <c r="K35" s="228" t="str">
        <f>+'GRUPOS INFANTIL'!D11</f>
        <v>LE MAX TEAM</v>
      </c>
      <c r="L35" s="243"/>
      <c r="M35" s="102" t="s">
        <v>37</v>
      </c>
      <c r="N35" s="106"/>
      <c r="O35" s="58"/>
      <c r="P35" s="23"/>
      <c r="Q35" s="23"/>
      <c r="R35" s="23"/>
      <c r="S35" s="23"/>
      <c r="T35" s="23"/>
      <c r="U35" s="23"/>
      <c r="V35" s="23"/>
      <c r="W35" s="23" t="e">
        <f>IF(AJ8=1,IF(P36="","",P36),IF(SUM(Q10:Q17)&gt;0,VLOOKUP(2,Z10:AA17,2,0),""))</f>
        <v>#N/A</v>
      </c>
      <c r="X35" s="23"/>
      <c r="Y35" s="23"/>
      <c r="Z35" s="67"/>
      <c r="AA35" s="23"/>
      <c r="AB35" s="23"/>
      <c r="AC35" s="67"/>
      <c r="AD35" s="67"/>
      <c r="AE35" s="67"/>
      <c r="AF35" s="67"/>
      <c r="AG35" s="67"/>
      <c r="AH35" s="67"/>
      <c r="AI35" s="23"/>
      <c r="AJ35" s="67"/>
      <c r="AK35" s="67"/>
      <c r="AL35" s="23"/>
    </row>
    <row r="36" spans="1:38" ht="15" customHeight="1" x14ac:dyDescent="0.3">
      <c r="A36" s="56"/>
      <c r="B36" s="47"/>
      <c r="C36" s="43"/>
      <c r="D36" s="242"/>
      <c r="E36" s="228"/>
      <c r="F36" s="235"/>
      <c r="G36" s="240"/>
      <c r="H36" s="241"/>
      <c r="I36" s="240"/>
      <c r="J36" s="235"/>
      <c r="K36" s="228"/>
      <c r="L36" s="243"/>
      <c r="M36" s="45"/>
      <c r="N36" s="57"/>
      <c r="O36" s="57"/>
      <c r="P36" s="248"/>
      <c r="Q36" s="248"/>
      <c r="R36" s="248"/>
      <c r="S36" s="248"/>
      <c r="T36" s="248"/>
      <c r="U36" s="23"/>
      <c r="V36" s="23"/>
      <c r="W36" s="23"/>
      <c r="X36" s="23"/>
      <c r="Y36" s="23"/>
      <c r="Z36" s="67"/>
      <c r="AA36" s="23"/>
      <c r="AB36" s="23"/>
      <c r="AC36" s="67"/>
      <c r="AD36" s="67"/>
      <c r="AE36" s="67"/>
      <c r="AF36" s="67"/>
      <c r="AG36" s="67"/>
      <c r="AH36" s="67"/>
      <c r="AI36" s="23"/>
      <c r="AJ36" s="67"/>
      <c r="AK36" s="67"/>
      <c r="AL36" s="23"/>
    </row>
    <row r="37" spans="1:38" x14ac:dyDescent="0.3">
      <c r="A37" s="56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60"/>
      <c r="O37" s="12"/>
      <c r="P37" s="23"/>
      <c r="Q37" s="23"/>
      <c r="R37" s="23"/>
      <c r="S37" s="23"/>
      <c r="T37" s="23"/>
      <c r="U37" s="23"/>
      <c r="V37" s="23"/>
      <c r="W37" s="23"/>
      <c r="X37" s="23"/>
      <c r="Y37" s="23"/>
      <c r="Z37" s="67"/>
      <c r="AA37" s="23"/>
      <c r="AB37" s="23"/>
      <c r="AC37" s="23"/>
      <c r="AD37" s="23"/>
      <c r="AE37" s="23"/>
      <c r="AF37" s="23"/>
      <c r="AG37" s="23"/>
      <c r="AH37" s="23"/>
      <c r="AI37" s="23"/>
      <c r="AJ37" s="23"/>
      <c r="AK37" s="23"/>
      <c r="AL37" s="23"/>
    </row>
    <row r="38" spans="1:38" x14ac:dyDescent="0.3">
      <c r="A38" s="57"/>
      <c r="B38" s="12"/>
      <c r="C38" s="12"/>
      <c r="D38" s="12"/>
      <c r="E38" s="12"/>
      <c r="F38" s="12"/>
      <c r="G38" s="12"/>
      <c r="H38" s="12"/>
      <c r="I38" s="12"/>
      <c r="J38" s="12"/>
      <c r="K38" s="12"/>
      <c r="L38" s="12"/>
      <c r="M38" s="12"/>
      <c r="N38" s="12"/>
      <c r="O38" s="12"/>
      <c r="P38" s="23"/>
      <c r="Q38" s="23"/>
      <c r="R38" s="23"/>
      <c r="S38" s="23"/>
      <c r="T38" s="23"/>
      <c r="U38" s="23"/>
      <c r="V38" s="23"/>
      <c r="W38" s="23"/>
      <c r="X38" s="23"/>
      <c r="Y38" s="23"/>
      <c r="Z38" s="23"/>
      <c r="AA38" s="23"/>
      <c r="AB38" s="23"/>
      <c r="AC38" s="23"/>
      <c r="AD38" s="23"/>
      <c r="AE38" s="23"/>
      <c r="AF38" s="23"/>
      <c r="AG38" s="23"/>
      <c r="AH38" s="23"/>
      <c r="AI38" s="23"/>
      <c r="AJ38" s="23"/>
      <c r="AK38" s="23"/>
      <c r="AL38" s="23"/>
    </row>
    <row r="39" spans="1:38" x14ac:dyDescent="0.3">
      <c r="B39" s="12"/>
      <c r="C39" s="12"/>
      <c r="D39" s="12"/>
      <c r="E39" s="12"/>
      <c r="F39" s="12"/>
      <c r="G39" s="12"/>
      <c r="H39" s="12"/>
      <c r="I39" s="12"/>
      <c r="J39" s="12"/>
      <c r="K39" s="12"/>
      <c r="L39" s="12"/>
      <c r="M39" s="12"/>
      <c r="N39" s="12"/>
      <c r="O39" s="12"/>
      <c r="P39" s="23"/>
      <c r="Q39" s="69"/>
      <c r="R39" s="69"/>
      <c r="S39" s="23"/>
      <c r="T39" s="23"/>
      <c r="U39" s="23"/>
      <c r="V39" s="23"/>
      <c r="W39" s="23"/>
      <c r="X39" s="23"/>
      <c r="Y39" s="23"/>
      <c r="Z39" s="23"/>
      <c r="AA39" s="23"/>
      <c r="AB39" s="23"/>
      <c r="AC39" s="23"/>
      <c r="AD39" s="23"/>
      <c r="AE39" s="23"/>
      <c r="AF39" s="23"/>
      <c r="AG39" s="23"/>
      <c r="AH39" s="23"/>
      <c r="AI39" s="23"/>
      <c r="AJ39" s="23"/>
      <c r="AK39" s="23"/>
      <c r="AL39" s="23"/>
    </row>
    <row r="40" spans="1:38" x14ac:dyDescent="0.3">
      <c r="B40" s="12"/>
      <c r="C40" s="12"/>
      <c r="D40" s="12"/>
      <c r="E40" s="12"/>
      <c r="F40" s="12"/>
      <c r="G40" s="12"/>
      <c r="H40" s="12"/>
      <c r="I40" s="12"/>
      <c r="J40" s="12"/>
      <c r="K40" s="12"/>
      <c r="L40" s="12"/>
      <c r="M40" s="12"/>
      <c r="N40" s="12"/>
      <c r="O40" s="12"/>
      <c r="P40" s="23"/>
      <c r="Q40" s="23"/>
      <c r="R40" s="23"/>
      <c r="S40" s="23"/>
      <c r="T40" s="23"/>
      <c r="U40" s="23"/>
      <c r="V40" s="23"/>
      <c r="W40" s="23"/>
      <c r="X40" s="23"/>
      <c r="Y40" s="23"/>
      <c r="Z40" s="23"/>
      <c r="AA40" s="23"/>
      <c r="AB40" s="23"/>
      <c r="AC40" s="12"/>
      <c r="AD40" s="12"/>
      <c r="AE40" s="12"/>
      <c r="AF40" s="12"/>
      <c r="AG40" s="12"/>
      <c r="AH40" s="12"/>
      <c r="AI40" s="12"/>
      <c r="AJ40" s="12"/>
      <c r="AK40" s="12"/>
      <c r="AL40" s="24"/>
    </row>
    <row r="41" spans="1:38" x14ac:dyDescent="0.3">
      <c r="B41" s="12"/>
      <c r="C41" s="12"/>
      <c r="D41" s="12"/>
      <c r="E41" s="12"/>
      <c r="F41" s="12"/>
      <c r="G41" s="12"/>
      <c r="H41" s="12"/>
      <c r="I41" s="12"/>
      <c r="J41" s="12"/>
      <c r="K41" s="12"/>
      <c r="L41" s="12"/>
      <c r="M41" s="12"/>
      <c r="N41" s="12"/>
      <c r="O41" s="12"/>
      <c r="P41" s="23"/>
      <c r="Q41" s="23"/>
      <c r="R41" s="23"/>
      <c r="S41" s="23"/>
      <c r="T41" s="23"/>
      <c r="U41" s="23"/>
      <c r="V41" s="23"/>
      <c r="W41" s="23"/>
      <c r="X41" s="23"/>
      <c r="Y41" s="23"/>
      <c r="Z41" s="23"/>
      <c r="AA41" s="23"/>
      <c r="AB41" s="23"/>
      <c r="AC41" s="12"/>
      <c r="AD41" s="12"/>
      <c r="AE41" s="12"/>
      <c r="AF41" s="12"/>
      <c r="AG41" s="12"/>
      <c r="AH41" s="12"/>
      <c r="AI41" s="12"/>
      <c r="AJ41" s="12"/>
      <c r="AK41" s="12"/>
      <c r="AL41" s="24"/>
    </row>
    <row r="42" spans="1:38" x14ac:dyDescent="0.3">
      <c r="B42" s="12"/>
      <c r="C42" s="12"/>
      <c r="D42" s="12"/>
      <c r="E42" s="12"/>
      <c r="F42" s="12"/>
      <c r="G42" s="12"/>
      <c r="H42" s="12"/>
      <c r="I42" s="12"/>
      <c r="J42" s="12"/>
      <c r="K42" s="12"/>
      <c r="L42" s="12"/>
      <c r="M42" s="12"/>
      <c r="N42" s="12"/>
      <c r="O42" s="12"/>
      <c r="P42" s="23"/>
      <c r="Q42" s="23"/>
      <c r="R42" s="23"/>
      <c r="S42" s="23"/>
      <c r="T42" s="23"/>
      <c r="U42" s="23"/>
      <c r="V42" s="23"/>
      <c r="W42" s="23"/>
      <c r="X42" s="23"/>
      <c r="Y42" s="23"/>
      <c r="Z42" s="23"/>
      <c r="AA42" s="23"/>
      <c r="AB42" s="23"/>
      <c r="AC42" s="12"/>
      <c r="AD42" s="12"/>
      <c r="AE42" s="12"/>
      <c r="AF42" s="12"/>
      <c r="AG42" s="12"/>
      <c r="AH42" s="12"/>
      <c r="AI42" s="12"/>
      <c r="AJ42" s="12"/>
      <c r="AK42" s="12"/>
      <c r="AL42" s="24"/>
    </row>
    <row r="43" spans="1:38" x14ac:dyDescent="0.3">
      <c r="B43" s="12"/>
      <c r="C43" s="12"/>
      <c r="D43" s="12"/>
      <c r="E43" s="12"/>
      <c r="F43" s="12"/>
      <c r="G43" s="12"/>
      <c r="H43" s="12"/>
      <c r="I43" s="12"/>
      <c r="J43" s="21" t="str">
        <f>IF(AG20=1,"Indique el primero y segundo equipos clasificados de la serie:","")</f>
        <v/>
      </c>
      <c r="K43" s="12"/>
      <c r="L43" s="21" t="str">
        <f>IF(AG20=1,"Primero:","")</f>
        <v/>
      </c>
      <c r="M43" s="12"/>
      <c r="N43" s="20"/>
      <c r="O43" s="20"/>
      <c r="P43" s="70"/>
      <c r="Q43" s="23"/>
      <c r="R43" s="23"/>
      <c r="S43" s="23"/>
      <c r="T43" s="23"/>
      <c r="U43" s="23"/>
      <c r="V43" s="23"/>
      <c r="W43" s="23"/>
      <c r="X43" s="23"/>
      <c r="Y43" s="23"/>
      <c r="Z43" s="23"/>
      <c r="AA43" s="23"/>
      <c r="AB43" s="23"/>
      <c r="AC43" s="12"/>
      <c r="AD43" s="12"/>
      <c r="AE43" s="12"/>
      <c r="AF43" s="12"/>
      <c r="AG43" s="12"/>
      <c r="AH43" s="12"/>
      <c r="AI43" s="12"/>
      <c r="AJ43" s="12"/>
      <c r="AK43" s="12"/>
      <c r="AL43" s="24"/>
    </row>
    <row r="44" spans="1:38" x14ac:dyDescent="0.3">
      <c r="B44" s="12"/>
      <c r="C44" s="12"/>
      <c r="D44" s="12"/>
      <c r="E44" s="12"/>
      <c r="F44" s="12"/>
      <c r="G44" s="12"/>
      <c r="H44" s="12"/>
      <c r="I44" s="12"/>
      <c r="J44" s="12"/>
      <c r="K44" s="12"/>
      <c r="L44" s="21"/>
      <c r="M44" s="12"/>
      <c r="N44" s="12"/>
      <c r="O44" s="12"/>
      <c r="P44" s="12"/>
      <c r="Q44" s="12"/>
      <c r="R44" s="12"/>
      <c r="S44" s="12"/>
      <c r="T44" s="12"/>
      <c r="U44" s="12"/>
      <c r="V44" s="12"/>
      <c r="W44" s="12"/>
      <c r="X44" s="12"/>
      <c r="Y44" s="12"/>
      <c r="Z44" s="12"/>
      <c r="AA44" s="12"/>
      <c r="AB44" s="12"/>
      <c r="AC44" s="12"/>
      <c r="AD44" s="12"/>
      <c r="AE44" s="12"/>
      <c r="AF44" s="12"/>
      <c r="AG44" s="12"/>
      <c r="AH44" s="12"/>
      <c r="AI44" s="12"/>
      <c r="AJ44" s="12"/>
      <c r="AK44" s="12"/>
      <c r="AL44" s="24"/>
    </row>
    <row r="45" spans="1:38" x14ac:dyDescent="0.3">
      <c r="B45" s="12"/>
      <c r="C45" s="12"/>
      <c r="D45" s="12"/>
      <c r="E45" s="12"/>
      <c r="F45" s="12"/>
      <c r="G45" s="12"/>
      <c r="H45" s="12"/>
      <c r="I45" s="12"/>
      <c r="J45" s="12"/>
      <c r="K45" s="12"/>
      <c r="L45" s="21"/>
      <c r="M45" s="12"/>
      <c r="N45" s="12"/>
      <c r="O45" s="12"/>
      <c r="P45" s="12"/>
      <c r="Q45" s="12"/>
      <c r="R45" s="12"/>
      <c r="S45" s="12"/>
      <c r="T45" s="12"/>
      <c r="U45" s="12"/>
      <c r="V45" s="12"/>
      <c r="W45" s="12"/>
      <c r="X45" s="12"/>
      <c r="Y45" s="12"/>
      <c r="Z45" s="12"/>
      <c r="AA45" s="12"/>
      <c r="AB45" s="12"/>
      <c r="AC45" s="12"/>
      <c r="AD45" s="12"/>
      <c r="AE45" s="12"/>
      <c r="AF45" s="12"/>
      <c r="AG45" s="12"/>
      <c r="AH45" s="12"/>
      <c r="AI45" s="12"/>
      <c r="AJ45" s="12"/>
      <c r="AK45" s="12"/>
      <c r="AL45" s="24"/>
    </row>
    <row r="46" spans="1:38" x14ac:dyDescent="0.3">
      <c r="B46" s="12"/>
      <c r="C46" s="12"/>
      <c r="D46" s="12"/>
      <c r="E46" s="12"/>
      <c r="F46" s="12"/>
      <c r="G46" s="12"/>
      <c r="H46" s="12"/>
      <c r="I46" s="12"/>
      <c r="J46" s="22" t="str">
        <f>IF(AG20=1,"(Debido a la paridad de los resultados, no pueden deducirse de forma automática.)","")</f>
        <v/>
      </c>
      <c r="K46" s="12"/>
      <c r="L46" s="21" t="str">
        <f>IF(AG20=1,"Segundo:","")</f>
        <v/>
      </c>
      <c r="M46" s="12"/>
      <c r="N46" s="20"/>
      <c r="O46" s="20"/>
      <c r="P46" s="20"/>
      <c r="Q46" s="12"/>
      <c r="R46" s="12"/>
      <c r="S46" s="12"/>
      <c r="T46" s="12"/>
      <c r="U46" s="12"/>
      <c r="V46" s="12"/>
      <c r="W46" s="12"/>
      <c r="X46" s="12"/>
      <c r="Y46" s="12"/>
      <c r="Z46" s="12"/>
      <c r="AA46" s="12"/>
      <c r="AB46" s="12"/>
      <c r="AC46" s="12"/>
      <c r="AD46" s="12"/>
      <c r="AE46" s="12"/>
      <c r="AF46" s="12"/>
      <c r="AG46" s="12"/>
      <c r="AH46" s="12"/>
      <c r="AI46" s="12"/>
      <c r="AJ46" s="12"/>
      <c r="AK46" s="12"/>
      <c r="AL46" s="24"/>
    </row>
    <row r="58" spans="16:20" x14ac:dyDescent="0.3">
      <c r="P58" s="115" t="str">
        <f>+'GRUPOS INFANTIL'!D8</f>
        <v>H&amp;C.SPORT</v>
      </c>
      <c r="Q58" s="114" t="str">
        <f>+F8</f>
        <v/>
      </c>
      <c r="R58" s="114" t="str">
        <f>+F20</f>
        <v>G</v>
      </c>
      <c r="S58" s="114" t="str">
        <f>+F26</f>
        <v>P</v>
      </c>
      <c r="T58" s="114" t="str">
        <f>+F35</f>
        <v>G</v>
      </c>
    </row>
    <row r="59" spans="16:20" x14ac:dyDescent="0.3">
      <c r="P59" s="115" t="str">
        <f>+'GRUPOS INFANTIL'!D9</f>
        <v>TALENTO TOLIMENSE</v>
      </c>
      <c r="Q59" s="114" t="str">
        <f>+F11</f>
        <v/>
      </c>
      <c r="R59" s="114" t="str">
        <f>+J20</f>
        <v>P</v>
      </c>
      <c r="S59" s="114" t="str">
        <f>+F29</f>
        <v>P</v>
      </c>
      <c r="T59" s="114" t="str">
        <f>+F32</f>
        <v>P</v>
      </c>
    </row>
    <row r="60" spans="16:20" x14ac:dyDescent="0.3">
      <c r="P60" s="115" t="str">
        <f>+'GRUPOS INFANTIL'!D10</f>
        <v>A10 ACADEMY</v>
      </c>
      <c r="Q60" s="114" t="str">
        <f>+F14</f>
        <v/>
      </c>
      <c r="R60" s="114" t="str">
        <f>+F23</f>
        <v>G</v>
      </c>
      <c r="S60" s="114" t="str">
        <f>+J26</f>
        <v>G</v>
      </c>
      <c r="T60" s="114" t="str">
        <f>+J32</f>
        <v>G</v>
      </c>
    </row>
    <row r="61" spans="16:20" x14ac:dyDescent="0.3">
      <c r="P61" s="115" t="str">
        <f>+'GRUPOS INFANTIL'!D11</f>
        <v>LE MAX TEAM</v>
      </c>
      <c r="Q61" s="114" t="str">
        <f>+F17</f>
        <v/>
      </c>
      <c r="R61" s="114" t="str">
        <f>+J23</f>
        <v>P</v>
      </c>
      <c r="S61" s="114" t="str">
        <f>+J29</f>
        <v>G</v>
      </c>
      <c r="T61" s="114" t="str">
        <f>+J35</f>
        <v>P</v>
      </c>
    </row>
  </sheetData>
  <mergeCells count="312">
    <mergeCell ref="AH16:AH17"/>
    <mergeCell ref="AI16:AI17"/>
    <mergeCell ref="AJ16:AJ17"/>
    <mergeCell ref="AK16:AK17"/>
    <mergeCell ref="D17:D18"/>
    <mergeCell ref="E17:E18"/>
    <mergeCell ref="F17:F18"/>
    <mergeCell ref="G17:G18"/>
    <mergeCell ref="H17:H18"/>
    <mergeCell ref="I17:I18"/>
    <mergeCell ref="J17:J18"/>
    <mergeCell ref="K17:K18"/>
    <mergeCell ref="L17:L18"/>
    <mergeCell ref="AF14:AF15"/>
    <mergeCell ref="AG14:AG15"/>
    <mergeCell ref="AH14:AH15"/>
    <mergeCell ref="AI14:AI15"/>
    <mergeCell ref="AJ14:AJ15"/>
    <mergeCell ref="AK14:AK15"/>
    <mergeCell ref="P16:P17"/>
    <mergeCell ref="Q16:Q17"/>
    <mergeCell ref="R16:R17"/>
    <mergeCell ref="S16:S17"/>
    <mergeCell ref="T16:T17"/>
    <mergeCell ref="U16:U17"/>
    <mergeCell ref="V16:V17"/>
    <mergeCell ref="W16:W17"/>
    <mergeCell ref="X16:X17"/>
    <mergeCell ref="Y16:Y17"/>
    <mergeCell ref="Z16:Z17"/>
    <mergeCell ref="AA16:AA17"/>
    <mergeCell ref="AB16:AB17"/>
    <mergeCell ref="AC16:AC17"/>
    <mergeCell ref="AD16:AD17"/>
    <mergeCell ref="AE16:AE17"/>
    <mergeCell ref="AF16:AF17"/>
    <mergeCell ref="AG16:AG17"/>
    <mergeCell ref="W14:W15"/>
    <mergeCell ref="X14:X15"/>
    <mergeCell ref="Y14:Y15"/>
    <mergeCell ref="Z14:Z15"/>
    <mergeCell ref="AA14:AA15"/>
    <mergeCell ref="AB14:AB15"/>
    <mergeCell ref="AC14:AC15"/>
    <mergeCell ref="AD14:AD15"/>
    <mergeCell ref="AE14:AE15"/>
    <mergeCell ref="AD12:AD13"/>
    <mergeCell ref="AE12:AE13"/>
    <mergeCell ref="AF12:AF13"/>
    <mergeCell ref="AG12:AG13"/>
    <mergeCell ref="AH12:AH13"/>
    <mergeCell ref="AI12:AI13"/>
    <mergeCell ref="AJ12:AJ13"/>
    <mergeCell ref="AK12:AK13"/>
    <mergeCell ref="D14:D15"/>
    <mergeCell ref="E14:E15"/>
    <mergeCell ref="F14:F15"/>
    <mergeCell ref="G14:G15"/>
    <mergeCell ref="H14:H15"/>
    <mergeCell ref="I14:I15"/>
    <mergeCell ref="J14:J15"/>
    <mergeCell ref="K14:K15"/>
    <mergeCell ref="L14:L15"/>
    <mergeCell ref="P14:P15"/>
    <mergeCell ref="Q14:Q15"/>
    <mergeCell ref="R14:R15"/>
    <mergeCell ref="S14:S15"/>
    <mergeCell ref="T14:T15"/>
    <mergeCell ref="U14:U15"/>
    <mergeCell ref="V14:V15"/>
    <mergeCell ref="AK10:AK11"/>
    <mergeCell ref="D11:D12"/>
    <mergeCell ref="E11:E12"/>
    <mergeCell ref="F11:F12"/>
    <mergeCell ref="G11:G12"/>
    <mergeCell ref="H11:H12"/>
    <mergeCell ref="I11:I12"/>
    <mergeCell ref="J11:J12"/>
    <mergeCell ref="K11:K12"/>
    <mergeCell ref="L11:L12"/>
    <mergeCell ref="P12:P13"/>
    <mergeCell ref="Q12:Q13"/>
    <mergeCell ref="R12:R13"/>
    <mergeCell ref="S12:S13"/>
    <mergeCell ref="T12:T13"/>
    <mergeCell ref="U12:U13"/>
    <mergeCell ref="V12:V13"/>
    <mergeCell ref="W12:W13"/>
    <mergeCell ref="X12:X13"/>
    <mergeCell ref="Y12:Y13"/>
    <mergeCell ref="Z12:Z13"/>
    <mergeCell ref="AA12:AA13"/>
    <mergeCell ref="AB12:AB13"/>
    <mergeCell ref="AC12:AC13"/>
    <mergeCell ref="P10:P11"/>
    <mergeCell ref="Q10:Q11"/>
    <mergeCell ref="R10:R11"/>
    <mergeCell ref="S10:S11"/>
    <mergeCell ref="T10:T11"/>
    <mergeCell ref="U10:U11"/>
    <mergeCell ref="V10:V11"/>
    <mergeCell ref="W10:W11"/>
    <mergeCell ref="X10:X11"/>
    <mergeCell ref="AH10:AH11"/>
    <mergeCell ref="AI10:AI11"/>
    <mergeCell ref="AJ10:AJ11"/>
    <mergeCell ref="Y8:Y9"/>
    <mergeCell ref="Z8:Z9"/>
    <mergeCell ref="AB8:AB9"/>
    <mergeCell ref="AC8:AC9"/>
    <mergeCell ref="AD8:AD9"/>
    <mergeCell ref="AE8:AE9"/>
    <mergeCell ref="AF8:AF9"/>
    <mergeCell ref="AG8:AG9"/>
    <mergeCell ref="AH8:AH9"/>
    <mergeCell ref="Y10:Y11"/>
    <mergeCell ref="Z10:Z11"/>
    <mergeCell ref="AA10:AA11"/>
    <mergeCell ref="AB10:AB11"/>
    <mergeCell ref="AC10:AC11"/>
    <mergeCell ref="AD10:AD11"/>
    <mergeCell ref="AE10:AE11"/>
    <mergeCell ref="AF10:AF11"/>
    <mergeCell ref="AG10:AG11"/>
    <mergeCell ref="P8:P9"/>
    <mergeCell ref="Q8:Q9"/>
    <mergeCell ref="R8:R9"/>
    <mergeCell ref="S8:S9"/>
    <mergeCell ref="T8:T9"/>
    <mergeCell ref="U8:U9"/>
    <mergeCell ref="V8:V9"/>
    <mergeCell ref="W8:W9"/>
    <mergeCell ref="X8:X9"/>
    <mergeCell ref="D8:D9"/>
    <mergeCell ref="E8:E9"/>
    <mergeCell ref="F8:F9"/>
    <mergeCell ref="G8:G9"/>
    <mergeCell ref="H8:H9"/>
    <mergeCell ref="I8:I9"/>
    <mergeCell ref="J8:J9"/>
    <mergeCell ref="K8:K9"/>
    <mergeCell ref="L8:L9"/>
    <mergeCell ref="F3:K3"/>
    <mergeCell ref="B4:M5"/>
    <mergeCell ref="P33:T33"/>
    <mergeCell ref="P36:T36"/>
    <mergeCell ref="R20:R21"/>
    <mergeCell ref="R22:R23"/>
    <mergeCell ref="R24:R25"/>
    <mergeCell ref="R26:R27"/>
    <mergeCell ref="R28:R29"/>
    <mergeCell ref="P28:P29"/>
    <mergeCell ref="Q28:Q29"/>
    <mergeCell ref="S28:S29"/>
    <mergeCell ref="T28:T29"/>
    <mergeCell ref="L35:L36"/>
    <mergeCell ref="L20:L21"/>
    <mergeCell ref="P26:P27"/>
    <mergeCell ref="Q26:Q27"/>
    <mergeCell ref="D29:D30"/>
    <mergeCell ref="F29:F30"/>
    <mergeCell ref="G29:G30"/>
    <mergeCell ref="D26:D27"/>
    <mergeCell ref="D23:D24"/>
    <mergeCell ref="J20:J21"/>
    <mergeCell ref="F26:F27"/>
    <mergeCell ref="AH28:AH29"/>
    <mergeCell ref="AI28:AI29"/>
    <mergeCell ref="AF26:AF27"/>
    <mergeCell ref="AG26:AG27"/>
    <mergeCell ref="AH26:AH27"/>
    <mergeCell ref="AI26:AI27"/>
    <mergeCell ref="Y24:Y25"/>
    <mergeCell ref="Z24:Z25"/>
    <mergeCell ref="AA24:AA25"/>
    <mergeCell ref="AB24:AB25"/>
    <mergeCell ref="AI24:AI25"/>
    <mergeCell ref="AC24:AC25"/>
    <mergeCell ref="AA28:AA29"/>
    <mergeCell ref="AB28:AB29"/>
    <mergeCell ref="AC28:AC29"/>
    <mergeCell ref="Y28:Y29"/>
    <mergeCell ref="Z28:Z29"/>
    <mergeCell ref="Z26:Z27"/>
    <mergeCell ref="AA26:AA27"/>
    <mergeCell ref="AB26:AB27"/>
    <mergeCell ref="Y26:Y27"/>
    <mergeCell ref="AD28:AD29"/>
    <mergeCell ref="AE28:AE29"/>
    <mergeCell ref="AF28:AF29"/>
    <mergeCell ref="AH22:AH23"/>
    <mergeCell ref="AI22:AI23"/>
    <mergeCell ref="P24:P25"/>
    <mergeCell ref="Q24:Q25"/>
    <mergeCell ref="S24:S25"/>
    <mergeCell ref="T24:T25"/>
    <mergeCell ref="U24:U25"/>
    <mergeCell ref="V24:V25"/>
    <mergeCell ref="V22:V23"/>
    <mergeCell ref="W22:W23"/>
    <mergeCell ref="X22:X23"/>
    <mergeCell ref="Y22:Y23"/>
    <mergeCell ref="Z22:Z23"/>
    <mergeCell ref="AA22:AA23"/>
    <mergeCell ref="P22:P23"/>
    <mergeCell ref="Q22:Q23"/>
    <mergeCell ref="S22:S23"/>
    <mergeCell ref="T22:T23"/>
    <mergeCell ref="AH24:AH25"/>
    <mergeCell ref="W24:W25"/>
    <mergeCell ref="X24:X25"/>
    <mergeCell ref="AF22:AF23"/>
    <mergeCell ref="AG22:AG23"/>
    <mergeCell ref="AG24:AG25"/>
    <mergeCell ref="F23:F24"/>
    <mergeCell ref="J26:J27"/>
    <mergeCell ref="J23:J24"/>
    <mergeCell ref="L23:L24"/>
    <mergeCell ref="J29:J30"/>
    <mergeCell ref="L29:L30"/>
    <mergeCell ref="H29:H30"/>
    <mergeCell ref="I29:I30"/>
    <mergeCell ref="I26:I27"/>
    <mergeCell ref="G26:G27"/>
    <mergeCell ref="H26:H27"/>
    <mergeCell ref="G23:G24"/>
    <mergeCell ref="H23:H24"/>
    <mergeCell ref="I23:I24"/>
    <mergeCell ref="D35:D36"/>
    <mergeCell ref="D32:D33"/>
    <mergeCell ref="F32:F33"/>
    <mergeCell ref="G32:G33"/>
    <mergeCell ref="H32:H33"/>
    <mergeCell ref="I32:I33"/>
    <mergeCell ref="J35:J36"/>
    <mergeCell ref="F35:F36"/>
    <mergeCell ref="G35:G36"/>
    <mergeCell ref="H35:H36"/>
    <mergeCell ref="I35:I36"/>
    <mergeCell ref="E32:E33"/>
    <mergeCell ref="E35:E36"/>
    <mergeCell ref="AG28:AG29"/>
    <mergeCell ref="F20:F21"/>
    <mergeCell ref="G20:G21"/>
    <mergeCell ref="H20:H21"/>
    <mergeCell ref="I20:I21"/>
    <mergeCell ref="S26:S27"/>
    <mergeCell ref="T26:T27"/>
    <mergeCell ref="W28:W29"/>
    <mergeCell ref="X28:X29"/>
    <mergeCell ref="U26:U27"/>
    <mergeCell ref="V26:V27"/>
    <mergeCell ref="X26:X27"/>
    <mergeCell ref="U28:U29"/>
    <mergeCell ref="V28:V29"/>
    <mergeCell ref="AC22:AC23"/>
    <mergeCell ref="AD22:AD23"/>
    <mergeCell ref="AE22:AE23"/>
    <mergeCell ref="AC20:AC21"/>
    <mergeCell ref="AD20:AD21"/>
    <mergeCell ref="AE20:AE21"/>
    <mergeCell ref="AF20:AF21"/>
    <mergeCell ref="AC26:AC27"/>
    <mergeCell ref="AD26:AD27"/>
    <mergeCell ref="AE26:AE27"/>
    <mergeCell ref="AD24:AD25"/>
    <mergeCell ref="AE24:AE25"/>
    <mergeCell ref="AF24:AF25"/>
    <mergeCell ref="W20:W21"/>
    <mergeCell ref="X20:X21"/>
    <mergeCell ref="Y20:Y21"/>
    <mergeCell ref="AB20:AB21"/>
    <mergeCell ref="Q20:Q21"/>
    <mergeCell ref="S20:S21"/>
    <mergeCell ref="T20:T21"/>
    <mergeCell ref="U20:U21"/>
    <mergeCell ref="AB22:AB23"/>
    <mergeCell ref="V20:V21"/>
    <mergeCell ref="K20:K21"/>
    <mergeCell ref="K23:K24"/>
    <mergeCell ref="K26:K27"/>
    <mergeCell ref="K29:K30"/>
    <mergeCell ref="K32:K33"/>
    <mergeCell ref="K35:K36"/>
    <mergeCell ref="P20:P21"/>
    <mergeCell ref="J32:J33"/>
    <mergeCell ref="L32:L33"/>
    <mergeCell ref="L26:L27"/>
    <mergeCell ref="A1:N1"/>
    <mergeCell ref="A2:N2"/>
    <mergeCell ref="B3:E3"/>
    <mergeCell ref="P6:Y6"/>
    <mergeCell ref="AJ28:AJ29"/>
    <mergeCell ref="AK28:AK29"/>
    <mergeCell ref="E20:E21"/>
    <mergeCell ref="E23:E24"/>
    <mergeCell ref="E26:E27"/>
    <mergeCell ref="E29:E30"/>
    <mergeCell ref="Z20:Z21"/>
    <mergeCell ref="AJ8:AJ9"/>
    <mergeCell ref="AJ22:AJ23"/>
    <mergeCell ref="AK22:AK23"/>
    <mergeCell ref="AJ24:AJ25"/>
    <mergeCell ref="AK24:AK25"/>
    <mergeCell ref="AJ26:AJ27"/>
    <mergeCell ref="AK26:AK27"/>
    <mergeCell ref="AG20:AG21"/>
    <mergeCell ref="W26:W27"/>
    <mergeCell ref="B6:M6"/>
    <mergeCell ref="D20:D21"/>
    <mergeCell ref="U22:U23"/>
    <mergeCell ref="AH20:AH21"/>
  </mergeCells>
  <conditionalFormatting sqref="G8:G9">
    <cfRule type="expression" dxfId="323" priority="22" stopIfTrue="1">
      <formula>F8="P"</formula>
    </cfRule>
    <cfRule type="expression" dxfId="322" priority="23" stopIfTrue="1">
      <formula>F8="E"</formula>
    </cfRule>
    <cfRule type="expression" dxfId="321" priority="24" stopIfTrue="1">
      <formula>F8="G"</formula>
    </cfRule>
  </conditionalFormatting>
  <conditionalFormatting sqref="G11:G12">
    <cfRule type="expression" dxfId="320" priority="8" stopIfTrue="1">
      <formula>F11="E"</formula>
    </cfRule>
    <cfRule type="expression" dxfId="319" priority="7" stopIfTrue="1">
      <formula>F11="P"</formula>
    </cfRule>
    <cfRule type="expression" dxfId="318" priority="9" stopIfTrue="1">
      <formula>F11="G"</formula>
    </cfRule>
  </conditionalFormatting>
  <conditionalFormatting sqref="G14:G15">
    <cfRule type="expression" dxfId="317" priority="4" stopIfTrue="1">
      <formula>F14="P"</formula>
    </cfRule>
    <cfRule type="expression" dxfId="316" priority="5" stopIfTrue="1">
      <formula>F14="E"</formula>
    </cfRule>
    <cfRule type="expression" dxfId="315" priority="6" stopIfTrue="1">
      <formula>F14="G"</formula>
    </cfRule>
  </conditionalFormatting>
  <conditionalFormatting sqref="G17:G18">
    <cfRule type="expression" dxfId="314" priority="2" stopIfTrue="1">
      <formula>F17="E"</formula>
    </cfRule>
    <cfRule type="expression" dxfId="313" priority="3" stopIfTrue="1">
      <formula>F17="G"</formula>
    </cfRule>
    <cfRule type="expression" dxfId="312" priority="1" stopIfTrue="1">
      <formula>F17="P"</formula>
    </cfRule>
  </conditionalFormatting>
  <conditionalFormatting sqref="G20:G21">
    <cfRule type="expression" dxfId="311" priority="59" stopIfTrue="1">
      <formula>F20="E"</formula>
    </cfRule>
    <cfRule type="expression" dxfId="310" priority="58" stopIfTrue="1">
      <formula>F20="P"</formula>
    </cfRule>
    <cfRule type="expression" dxfId="309" priority="60" stopIfTrue="1">
      <formula>F20="G"</formula>
    </cfRule>
  </conditionalFormatting>
  <conditionalFormatting sqref="G23:G24">
    <cfRule type="expression" dxfId="308" priority="38" stopIfTrue="1">
      <formula>F23="E"</formula>
    </cfRule>
    <cfRule type="expression" dxfId="307" priority="37" stopIfTrue="1">
      <formula>F23="P"</formula>
    </cfRule>
    <cfRule type="expression" dxfId="306" priority="39" stopIfTrue="1">
      <formula>F23="G"</formula>
    </cfRule>
  </conditionalFormatting>
  <conditionalFormatting sqref="G26:G27">
    <cfRule type="expression" dxfId="305" priority="34" stopIfTrue="1">
      <formula>F26="P"</formula>
    </cfRule>
    <cfRule type="expression" dxfId="304" priority="35" stopIfTrue="1">
      <formula>F26="E"</formula>
    </cfRule>
    <cfRule type="expression" dxfId="303" priority="36" stopIfTrue="1">
      <formula>F26="G"</formula>
    </cfRule>
  </conditionalFormatting>
  <conditionalFormatting sqref="G29:G30">
    <cfRule type="expression" dxfId="302" priority="32" stopIfTrue="1">
      <formula>F29="E"</formula>
    </cfRule>
    <cfRule type="expression" dxfId="301" priority="31" stopIfTrue="1">
      <formula>F29="P"</formula>
    </cfRule>
    <cfRule type="expression" dxfId="300" priority="33" stopIfTrue="1">
      <formula>F29="G"</formula>
    </cfRule>
  </conditionalFormatting>
  <conditionalFormatting sqref="G32:G33">
    <cfRule type="expression" dxfId="299" priority="30" stopIfTrue="1">
      <formula>F32="G"</formula>
    </cfRule>
    <cfRule type="expression" dxfId="298" priority="29" stopIfTrue="1">
      <formula>F32="E"</formula>
    </cfRule>
    <cfRule type="expression" dxfId="297" priority="28" stopIfTrue="1">
      <formula>F32="P"</formula>
    </cfRule>
  </conditionalFormatting>
  <conditionalFormatting sqref="G35:G36">
    <cfRule type="expression" dxfId="296" priority="25" stopIfTrue="1">
      <formula>F35="P"</formula>
    </cfRule>
    <cfRule type="expression" dxfId="295" priority="26" stopIfTrue="1">
      <formula>F35="E"</formula>
    </cfRule>
    <cfRule type="expression" dxfId="294" priority="27" stopIfTrue="1">
      <formula>F35="G"</formula>
    </cfRule>
  </conditionalFormatting>
  <conditionalFormatting sqref="I8:I9">
    <cfRule type="expression" dxfId="293" priority="10" stopIfTrue="1">
      <formula>J8="P"</formula>
    </cfRule>
    <cfRule type="expression" dxfId="292" priority="11" stopIfTrue="1">
      <formula>J8="E"</formula>
    </cfRule>
    <cfRule type="expression" dxfId="291" priority="12" stopIfTrue="1">
      <formula>J8="G"</formula>
    </cfRule>
  </conditionalFormatting>
  <conditionalFormatting sqref="I11:I12">
    <cfRule type="expression" dxfId="290" priority="13" stopIfTrue="1">
      <formula>J11="P"</formula>
    </cfRule>
    <cfRule type="expression" dxfId="289" priority="14" stopIfTrue="1">
      <formula>J11="E"</formula>
    </cfRule>
    <cfRule type="expression" dxfId="288" priority="15" stopIfTrue="1">
      <formula>J11="G"</formula>
    </cfRule>
  </conditionalFormatting>
  <conditionalFormatting sqref="I14:I15">
    <cfRule type="expression" dxfId="287" priority="16" stopIfTrue="1">
      <formula>J14="P"</formula>
    </cfRule>
    <cfRule type="expression" dxfId="286" priority="17" stopIfTrue="1">
      <formula>J14="E"</formula>
    </cfRule>
    <cfRule type="expression" dxfId="285" priority="18" stopIfTrue="1">
      <formula>J14="G"</formula>
    </cfRule>
  </conditionalFormatting>
  <conditionalFormatting sqref="I17:I18">
    <cfRule type="expression" dxfId="284" priority="19" stopIfTrue="1">
      <formula>J17="P"</formula>
    </cfRule>
    <cfRule type="expression" dxfId="283" priority="20" stopIfTrue="1">
      <formula>J17="E"</formula>
    </cfRule>
    <cfRule type="expression" dxfId="282" priority="21" stopIfTrue="1">
      <formula>J17="G"</formula>
    </cfRule>
  </conditionalFormatting>
  <conditionalFormatting sqref="I20:I21">
    <cfRule type="expression" dxfId="281" priority="45" stopIfTrue="1">
      <formula>J20="G"</formula>
    </cfRule>
    <cfRule type="expression" dxfId="280" priority="43" stopIfTrue="1">
      <formula>J20="P"</formula>
    </cfRule>
    <cfRule type="expression" dxfId="279" priority="44" stopIfTrue="1">
      <formula>J20="E"</formula>
    </cfRule>
  </conditionalFormatting>
  <conditionalFormatting sqref="I23:I24">
    <cfRule type="expression" dxfId="278" priority="47" stopIfTrue="1">
      <formula>J23="E"</formula>
    </cfRule>
    <cfRule type="expression" dxfId="277" priority="48" stopIfTrue="1">
      <formula>J23="G"</formula>
    </cfRule>
    <cfRule type="expression" dxfId="276" priority="46" stopIfTrue="1">
      <formula>J23="P"</formula>
    </cfRule>
  </conditionalFormatting>
  <conditionalFormatting sqref="I26:I27">
    <cfRule type="expression" dxfId="275" priority="49" stopIfTrue="1">
      <formula>J26="P"</formula>
    </cfRule>
    <cfRule type="expression" dxfId="274" priority="50" stopIfTrue="1">
      <formula>J26="E"</formula>
    </cfRule>
    <cfRule type="expression" dxfId="273" priority="51" stopIfTrue="1">
      <formula>J26="G"</formula>
    </cfRule>
  </conditionalFormatting>
  <conditionalFormatting sqref="I29:I30">
    <cfRule type="expression" dxfId="272" priority="52" stopIfTrue="1">
      <formula>J29="P"</formula>
    </cfRule>
    <cfRule type="expression" dxfId="271" priority="54" stopIfTrue="1">
      <formula>J29="G"</formula>
    </cfRule>
    <cfRule type="expression" dxfId="270" priority="53" stopIfTrue="1">
      <formula>J29="E"</formula>
    </cfRule>
  </conditionalFormatting>
  <conditionalFormatting sqref="I32:I33">
    <cfRule type="expression" dxfId="269" priority="56" stopIfTrue="1">
      <formula>J32="E"</formula>
    </cfRule>
    <cfRule type="expression" dxfId="268" priority="57" stopIfTrue="1">
      <formula>J32="G"</formula>
    </cfRule>
    <cfRule type="expression" dxfId="267" priority="55" stopIfTrue="1">
      <formula>J32="P"</formula>
    </cfRule>
  </conditionalFormatting>
  <conditionalFormatting sqref="I35:I36">
    <cfRule type="expression" dxfId="266" priority="41" stopIfTrue="1">
      <formula>J35="E"</formula>
    </cfRule>
    <cfRule type="expression" dxfId="265" priority="42" stopIfTrue="1">
      <formula>J35="G"</formula>
    </cfRule>
    <cfRule type="expression" dxfId="264" priority="40" stopIfTrue="1">
      <formula>J35="P"</formula>
    </cfRule>
  </conditionalFormatting>
  <printOptions verticalCentered="1"/>
  <pageMargins left="0.70866141732283472" right="0.70866141732283472" top="0.74803149606299213" bottom="0.74803149606299213" header="0.31496062992125984" footer="0.31496062992125984"/>
  <pageSetup scale="55" fitToWidth="0" fitToHeight="0" orientation="landscape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FF0000"/>
  </sheetPr>
  <dimension ref="A1:AL61"/>
  <sheetViews>
    <sheetView topLeftCell="E16" zoomScale="90" zoomScaleNormal="90" workbookViewId="0">
      <selection activeCell="S60" sqref="S60"/>
    </sheetView>
  </sheetViews>
  <sheetFormatPr baseColWidth="10" defaultColWidth="11.44140625" defaultRowHeight="14.4" x14ac:dyDescent="0.3"/>
  <cols>
    <col min="1" max="1" width="5.109375" style="3" customWidth="1"/>
    <col min="2" max="2" width="10" customWidth="1"/>
    <col min="3" max="3" width="11.33203125" customWidth="1"/>
    <col min="4" max="4" width="8.5546875" hidden="1" customWidth="1"/>
    <col min="5" max="5" width="25.33203125" customWidth="1"/>
    <col min="6" max="6" width="2.88671875" style="11" customWidth="1"/>
    <col min="7" max="7" width="5.6640625" customWidth="1"/>
    <col min="8" max="8" width="7.109375" customWidth="1"/>
    <col min="9" max="9" width="5.6640625" customWidth="1"/>
    <col min="10" max="10" width="2.88671875" customWidth="1"/>
    <col min="11" max="11" width="25.33203125" customWidth="1"/>
    <col min="12" max="12" width="3.6640625" customWidth="1"/>
    <col min="13" max="13" width="15.6640625" customWidth="1"/>
    <col min="14" max="14" width="6.33203125" customWidth="1"/>
    <col min="15" max="15" width="2.5546875" style="3" customWidth="1"/>
    <col min="16" max="16" width="28.5546875" customWidth="1"/>
    <col min="17" max="25" width="5.6640625" customWidth="1"/>
    <col min="26" max="26" width="17.88671875" customWidth="1"/>
    <col min="27" max="37" width="11.44140625" customWidth="1"/>
    <col min="38" max="38" width="3.33203125" customWidth="1"/>
  </cols>
  <sheetData>
    <row r="1" spans="1:38" s="3" customFormat="1" ht="34.799999999999997" x14ac:dyDescent="0.3">
      <c r="A1" s="220" t="str">
        <f>+'GRUPOS INFANTIL'!C1</f>
        <v>XVIII Torneo Nacional de Fútbol Infantil</v>
      </c>
      <c r="B1" s="220"/>
      <c r="C1" s="220"/>
      <c r="D1" s="220"/>
      <c r="E1" s="220"/>
      <c r="F1" s="220"/>
      <c r="G1" s="220"/>
      <c r="H1" s="220"/>
      <c r="I1" s="220"/>
      <c r="J1" s="220"/>
      <c r="K1" s="220"/>
      <c r="L1" s="220"/>
      <c r="M1" s="220"/>
      <c r="N1" s="220"/>
    </row>
    <row r="2" spans="1:38" s="3" customFormat="1" ht="24.6" x14ac:dyDescent="0.3">
      <c r="A2" s="221" t="s">
        <v>6</v>
      </c>
      <c r="B2" s="221"/>
      <c r="C2" s="221"/>
      <c r="D2" s="221"/>
      <c r="E2" s="221"/>
      <c r="F2" s="221"/>
      <c r="G2" s="221"/>
      <c r="H2" s="221"/>
      <c r="I2" s="221"/>
      <c r="J2" s="221"/>
      <c r="K2" s="221"/>
      <c r="L2" s="221"/>
      <c r="M2" s="221"/>
      <c r="N2" s="221"/>
    </row>
    <row r="3" spans="1:38" s="3" customFormat="1" ht="34.5" customHeight="1" x14ac:dyDescent="0.65">
      <c r="B3" s="279" t="str">
        <f>+'GRUPOS INFANTIL'!C3</f>
        <v>NACIDOS 2008 2009</v>
      </c>
      <c r="C3" s="279"/>
      <c r="D3" s="279"/>
      <c r="E3" s="279"/>
      <c r="F3" s="219" t="str">
        <f>+'GRUPOS INFANTIL'!C4</f>
        <v>NOV 30 1 Y 2 DICIEMBRE 2024</v>
      </c>
      <c r="G3" s="219"/>
      <c r="H3" s="219"/>
      <c r="I3" s="219"/>
      <c r="J3" s="219"/>
      <c r="K3" s="219"/>
      <c r="Y3" s="55"/>
      <c r="Z3" s="37"/>
    </row>
    <row r="4" spans="1:38" s="3" customFormat="1" ht="30.6" customHeight="1" x14ac:dyDescent="0.3">
      <c r="B4" s="280" t="str">
        <f>+'GRUPOS INFANTIL'!H7</f>
        <v>GRUPO B</v>
      </c>
      <c r="C4" s="280"/>
      <c r="D4" s="280"/>
      <c r="E4" s="280"/>
      <c r="F4" s="280"/>
      <c r="G4" s="280"/>
      <c r="H4" s="280"/>
      <c r="I4" s="280"/>
      <c r="J4" s="280"/>
      <c r="K4" s="280"/>
      <c r="L4" s="280"/>
      <c r="M4" s="280"/>
      <c r="Y4" s="39"/>
      <c r="Z4" s="38"/>
    </row>
    <row r="5" spans="1:38" s="3" customFormat="1" ht="15" customHeight="1" x14ac:dyDescent="0.3">
      <c r="B5" s="281"/>
      <c r="C5" s="281"/>
      <c r="D5" s="281"/>
      <c r="E5" s="281"/>
      <c r="F5" s="281"/>
      <c r="G5" s="281"/>
      <c r="H5" s="281"/>
      <c r="I5" s="281"/>
      <c r="J5" s="281"/>
      <c r="K5" s="281"/>
      <c r="L5" s="281"/>
      <c r="M5" s="281"/>
      <c r="S5" s="1"/>
    </row>
    <row r="6" spans="1:38" ht="21.75" customHeight="1" x14ac:dyDescent="0.45">
      <c r="A6" s="1"/>
      <c r="B6" s="231" t="s">
        <v>4</v>
      </c>
      <c r="C6" s="232"/>
      <c r="D6" s="232"/>
      <c r="E6" s="232"/>
      <c r="F6" s="232"/>
      <c r="G6" s="232"/>
      <c r="H6" s="232"/>
      <c r="I6" s="232"/>
      <c r="J6" s="232"/>
      <c r="K6" s="232"/>
      <c r="L6" s="232"/>
      <c r="M6" s="232"/>
      <c r="N6" s="14"/>
      <c r="O6" s="14"/>
      <c r="P6" s="223" t="s">
        <v>14</v>
      </c>
      <c r="Q6" s="224"/>
      <c r="R6" s="224"/>
      <c r="S6" s="224"/>
      <c r="T6" s="224"/>
      <c r="U6" s="224"/>
      <c r="V6" s="224"/>
      <c r="W6" s="224"/>
      <c r="X6" s="224"/>
      <c r="Y6" s="224"/>
      <c r="Z6" s="3"/>
      <c r="AA6" s="3"/>
      <c r="AB6" s="3"/>
      <c r="AC6" s="3"/>
      <c r="AD6" s="3"/>
      <c r="AE6" s="3"/>
      <c r="AF6" s="3"/>
      <c r="AG6" s="3"/>
      <c r="AH6" s="3"/>
      <c r="AI6" s="3"/>
      <c r="AJ6" s="5">
        <f>COUNT(G8,I8,G11,I11,G14,I14,G17,I17,G20,I20,G23,I23,G26,I26,G29,I29,G32,I32,G35,I35)</f>
        <v>12</v>
      </c>
      <c r="AK6" s="3"/>
      <c r="AL6" s="3"/>
    </row>
    <row r="7" spans="1:38" ht="15" customHeight="1" x14ac:dyDescent="0.3">
      <c r="A7" s="59" t="s">
        <v>35</v>
      </c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59" t="s">
        <v>35</v>
      </c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</row>
    <row r="8" spans="1:38" ht="15" customHeight="1" x14ac:dyDescent="0.3">
      <c r="A8" s="103"/>
      <c r="B8" s="46"/>
      <c r="C8" s="46"/>
      <c r="D8" s="233"/>
      <c r="E8" s="227"/>
      <c r="F8" s="235" t="str">
        <f>IF(AND(G8&lt;&gt;"",I8&lt;&gt;""),IF(G8=I8,"E",IF(G8&gt;I8,"G","P")),"")</f>
        <v/>
      </c>
      <c r="G8" s="289"/>
      <c r="H8" s="241" t="s">
        <v>15</v>
      </c>
      <c r="I8" s="289"/>
      <c r="J8" s="235" t="str">
        <f>IF(AND(I8&lt;&gt;"",G8&lt;&gt;""),IF(I8=G8,"E",IF(I8&gt;G8,"G","P")),"")</f>
        <v/>
      </c>
      <c r="K8" s="227"/>
      <c r="L8" s="236"/>
      <c r="M8" s="101"/>
      <c r="N8" s="105"/>
      <c r="O8" s="58"/>
      <c r="P8" s="251"/>
      <c r="Q8" s="253" t="s">
        <v>7</v>
      </c>
      <c r="R8" s="255" t="s">
        <v>16</v>
      </c>
      <c r="S8" s="257" t="s">
        <v>8</v>
      </c>
      <c r="T8" s="257" t="s">
        <v>9</v>
      </c>
      <c r="U8" s="257" t="s">
        <v>10</v>
      </c>
      <c r="V8" s="257" t="s">
        <v>11</v>
      </c>
      <c r="W8" s="257" t="s">
        <v>12</v>
      </c>
      <c r="X8" s="257" t="s">
        <v>13</v>
      </c>
      <c r="Y8" s="257" t="s">
        <v>35</v>
      </c>
      <c r="Z8" s="262"/>
      <c r="AA8" s="23"/>
      <c r="AB8" s="229"/>
      <c r="AC8" s="229"/>
      <c r="AD8" s="229"/>
      <c r="AE8" s="229"/>
      <c r="AF8" s="229"/>
      <c r="AG8" s="229"/>
      <c r="AH8" s="229"/>
      <c r="AI8" s="23"/>
      <c r="AJ8" s="229">
        <f>IF(AJ6=12,IF(INDEX(Z10:AK17,MATCH(2,Z10:Z17,0),11)=INDEX(Z10:AK17,MATCH(1,Z10:Z17,0),11),1,0),0)</f>
        <v>0</v>
      </c>
      <c r="AK8" s="3"/>
      <c r="AL8" s="3"/>
    </row>
    <row r="9" spans="1:38" ht="15" customHeight="1" x14ac:dyDescent="0.3">
      <c r="A9" s="56"/>
      <c r="B9" s="46"/>
      <c r="C9" s="42"/>
      <c r="D9" s="233"/>
      <c r="E9" s="227"/>
      <c r="F9" s="235"/>
      <c r="G9" s="290"/>
      <c r="H9" s="241"/>
      <c r="I9" s="290"/>
      <c r="J9" s="235"/>
      <c r="K9" s="227"/>
      <c r="L9" s="236"/>
      <c r="M9" s="44"/>
      <c r="N9" s="57"/>
      <c r="O9" s="57"/>
      <c r="P9" s="252"/>
      <c r="Q9" s="254"/>
      <c r="R9" s="256"/>
      <c r="S9" s="258"/>
      <c r="T9" s="258"/>
      <c r="U9" s="258"/>
      <c r="V9" s="258"/>
      <c r="W9" s="258"/>
      <c r="X9" s="258"/>
      <c r="Y9" s="258"/>
      <c r="Z9" s="263"/>
      <c r="AA9" s="23"/>
      <c r="AB9" s="264"/>
      <c r="AC9" s="264"/>
      <c r="AD9" s="264"/>
      <c r="AE9" s="264"/>
      <c r="AF9" s="264"/>
      <c r="AG9" s="264"/>
      <c r="AH9" s="264"/>
      <c r="AI9" s="23"/>
      <c r="AJ9" s="264"/>
      <c r="AK9" s="3"/>
      <c r="AL9" s="3"/>
    </row>
    <row r="10" spans="1:38" ht="22.5" customHeight="1" x14ac:dyDescent="0.3">
      <c r="A10" s="56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57"/>
      <c r="P10" s="286" t="str">
        <f>"  1)  " &amp; VLOOKUP(1,$Z$10:$AI$17,2,0)</f>
        <v xml:space="preserve">  1)  CLUB DEPORTIVO EL DIAMANTE</v>
      </c>
      <c r="Q10" s="273">
        <f>VLOOKUP(1,$Z$10:$AI$17,3,0)</f>
        <v>6</v>
      </c>
      <c r="R10" s="275">
        <f>+SUM(S10:U11)</f>
        <v>3</v>
      </c>
      <c r="S10" s="265">
        <f>VLOOKUP(1,$Z$10:$AI$17,4,0)</f>
        <v>2</v>
      </c>
      <c r="T10" s="265">
        <f>VLOOKUP(1,$Z$10:$AI$17,5,0)</f>
        <v>0</v>
      </c>
      <c r="U10" s="265">
        <f>VLOOKUP(1,$Z$10:$AI$17,6,0)</f>
        <v>1</v>
      </c>
      <c r="V10" s="265">
        <f>VLOOKUP(1,$Z$10:$AI$17,7,0)</f>
        <v>7</v>
      </c>
      <c r="W10" s="265">
        <f>VLOOKUP(1,$Z$10:$AI$17,8,0)</f>
        <v>3</v>
      </c>
      <c r="X10" s="265">
        <f>VLOOKUP(1,$Z$10:$AH$17,9,0)</f>
        <v>4</v>
      </c>
      <c r="Y10" s="265">
        <f>VLOOKUP(1,$Z$10:$AI$17,10,0)</f>
        <v>0</v>
      </c>
      <c r="Z10" s="267">
        <f>RANK(AJ10,$AJ$10:$AJ$17,0)</f>
        <v>3</v>
      </c>
      <c r="AA10" s="269" t="str">
        <f>+'GRUPOS INFANTIL'!H8</f>
        <v>ALIANZA TOLIMENSE</v>
      </c>
      <c r="AB10" s="259">
        <f>(AC10*3)+AD10</f>
        <v>6</v>
      </c>
      <c r="AC10" s="259">
        <f>COUNTIF(Q58:T58,"G")</f>
        <v>2</v>
      </c>
      <c r="AD10" s="259">
        <f>COUNTIF(Q58:T58,"E")</f>
        <v>0</v>
      </c>
      <c r="AE10" s="259">
        <f>COUNTIF(Q58:T58,"P")</f>
        <v>1</v>
      </c>
      <c r="AF10" s="259">
        <f>+I8+G20+G26+G32</f>
        <v>5</v>
      </c>
      <c r="AG10" s="259">
        <f>+I20+I26+I32+G8</f>
        <v>3</v>
      </c>
      <c r="AH10" s="259">
        <f>AF10-AG10</f>
        <v>2</v>
      </c>
      <c r="AI10" s="261">
        <f>+A20+A26+A32+N8</f>
        <v>0</v>
      </c>
      <c r="AJ10" s="259">
        <f>(AB10*1000)+(AH10*100)+(AF10*10)-AI10+0.1</f>
        <v>6250.1</v>
      </c>
      <c r="AK10" s="277">
        <f>AJ10+X10</f>
        <v>6254.1</v>
      </c>
      <c r="AL10" s="3"/>
    </row>
    <row r="11" spans="1:38" ht="15.75" customHeight="1" x14ac:dyDescent="0.3">
      <c r="A11" s="104"/>
      <c r="B11" s="47"/>
      <c r="C11" s="47"/>
      <c r="D11" s="242"/>
      <c r="E11" s="228"/>
      <c r="F11" s="235" t="str">
        <f>IF(AND(G11&lt;&gt;"",I11&lt;&gt;""),IF(G11=I11,"E",IF(G11&gt;I11,"G","P")),"")</f>
        <v/>
      </c>
      <c r="G11" s="289"/>
      <c r="H11" s="241" t="s">
        <v>15</v>
      </c>
      <c r="I11" s="289"/>
      <c r="J11" s="235" t="str">
        <f>IF(AND(I11&lt;&gt;"",G11&lt;&gt;""),IF(I11=G11,"E",IF(I11&gt;G11,"G","P")),"")</f>
        <v/>
      </c>
      <c r="K11" s="228"/>
      <c r="L11" s="243"/>
      <c r="M11" s="102"/>
      <c r="N11" s="106"/>
      <c r="O11" s="58"/>
      <c r="P11" s="287"/>
      <c r="Q11" s="274"/>
      <c r="R11" s="276"/>
      <c r="S11" s="266"/>
      <c r="T11" s="266"/>
      <c r="U11" s="266"/>
      <c r="V11" s="266"/>
      <c r="W11" s="266"/>
      <c r="X11" s="266"/>
      <c r="Y11" s="266"/>
      <c r="Z11" s="268"/>
      <c r="AA11" s="270"/>
      <c r="AB11" s="260"/>
      <c r="AC11" s="260"/>
      <c r="AD11" s="260"/>
      <c r="AE11" s="260"/>
      <c r="AF11" s="260"/>
      <c r="AG11" s="260"/>
      <c r="AH11" s="260"/>
      <c r="AI11" s="288"/>
      <c r="AJ11" s="260"/>
      <c r="AK11" s="278"/>
      <c r="AL11" s="3"/>
    </row>
    <row r="12" spans="1:38" ht="15.75" customHeight="1" x14ac:dyDescent="0.3">
      <c r="A12" s="56"/>
      <c r="B12" s="47"/>
      <c r="C12" s="43"/>
      <c r="D12" s="242"/>
      <c r="E12" s="228"/>
      <c r="F12" s="235"/>
      <c r="G12" s="290"/>
      <c r="H12" s="241"/>
      <c r="I12" s="290"/>
      <c r="J12" s="235"/>
      <c r="K12" s="228"/>
      <c r="L12" s="243"/>
      <c r="M12" s="45"/>
      <c r="N12" s="57"/>
      <c r="O12" s="57"/>
      <c r="P12" s="286" t="str">
        <f>"  2)  " &amp; VLOOKUP(2,$Z$10:$AI$17,2,0)</f>
        <v xml:space="preserve">  2)  CLUB DEPORTIVO SANPAY</v>
      </c>
      <c r="Q12" s="273">
        <f>VLOOKUP(2,$Z$10:$AI$17,3,0)</f>
        <v>6</v>
      </c>
      <c r="R12" s="275">
        <f>+SUM(S12:U13)</f>
        <v>3</v>
      </c>
      <c r="S12" s="265">
        <f>VLOOKUP(2,$Z$10:$AI$17,4,0)</f>
        <v>2</v>
      </c>
      <c r="T12" s="265">
        <f>VLOOKUP(2,$Z$10:$AI$17,5,0)</f>
        <v>0</v>
      </c>
      <c r="U12" s="265">
        <f>VLOOKUP(2,$Z$10:$AI$17,6,0)</f>
        <v>1</v>
      </c>
      <c r="V12" s="265">
        <f>VLOOKUP(2,$Z$10:$AI$17,7,0)</f>
        <v>5</v>
      </c>
      <c r="W12" s="265">
        <f>VLOOKUP(2,$Z$10:$AI$17,8,0)</f>
        <v>2</v>
      </c>
      <c r="X12" s="265">
        <f>VLOOKUP(2,$Z$10:$AH$17,9,0)</f>
        <v>3</v>
      </c>
      <c r="Y12" s="265">
        <f>VLOOKUP(2,$Z$10:$AI$17,10,0)</f>
        <v>0</v>
      </c>
      <c r="Z12" s="267">
        <f>RANK(AJ12,$AJ$10:$AJ$17,0)</f>
        <v>2</v>
      </c>
      <c r="AA12" s="269" t="str">
        <f>+'GRUPOS INFANTIL'!H9</f>
        <v>CLUB DEPORTIVO SANPAY</v>
      </c>
      <c r="AB12" s="259">
        <f>(AC12*3)+AD12</f>
        <v>6</v>
      </c>
      <c r="AC12" s="259">
        <f>COUNTIF(Q59:T59,"G")</f>
        <v>2</v>
      </c>
      <c r="AD12" s="259">
        <f>COUNTIF(Q59:T59,"E")</f>
        <v>0</v>
      </c>
      <c r="AE12" s="259">
        <f>COUNTIF(Q59:T59,"P")</f>
        <v>1</v>
      </c>
      <c r="AF12" s="259">
        <f>+I20+G29+G35+I11</f>
        <v>5</v>
      </c>
      <c r="AG12" s="259">
        <f>+G20+I29+I35+G11</f>
        <v>2</v>
      </c>
      <c r="AH12" s="259">
        <f>AF12-AG12</f>
        <v>3</v>
      </c>
      <c r="AI12" s="261">
        <f>+N20+A29+A35+N11</f>
        <v>0</v>
      </c>
      <c r="AJ12" s="259">
        <f>(AB12*1000)+(AH12*100)+(AF12*10)-AI12+0.2</f>
        <v>6350.2</v>
      </c>
      <c r="AK12" s="277">
        <f>AJ12+X12</f>
        <v>6353.2</v>
      </c>
      <c r="AL12" s="3"/>
    </row>
    <row r="13" spans="1:38" ht="22.5" customHeight="1" x14ac:dyDescent="0.3">
      <c r="A13" s="56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57"/>
      <c r="P13" s="287"/>
      <c r="Q13" s="274"/>
      <c r="R13" s="276"/>
      <c r="S13" s="266"/>
      <c r="T13" s="266"/>
      <c r="U13" s="266"/>
      <c r="V13" s="266"/>
      <c r="W13" s="266"/>
      <c r="X13" s="266"/>
      <c r="Y13" s="266"/>
      <c r="Z13" s="268"/>
      <c r="AA13" s="270"/>
      <c r="AB13" s="260"/>
      <c r="AC13" s="260"/>
      <c r="AD13" s="260"/>
      <c r="AE13" s="260"/>
      <c r="AF13" s="260"/>
      <c r="AG13" s="260"/>
      <c r="AH13" s="260"/>
      <c r="AI13" s="288"/>
      <c r="AJ13" s="260"/>
      <c r="AK13" s="278"/>
      <c r="AL13" s="3"/>
    </row>
    <row r="14" spans="1:38" ht="15" customHeight="1" x14ac:dyDescent="0.3">
      <c r="A14" s="103"/>
      <c r="B14" s="46"/>
      <c r="C14" s="42"/>
      <c r="D14" s="233"/>
      <c r="E14" s="227"/>
      <c r="F14" s="235" t="str">
        <f>IF(AND(G14&lt;&gt;"",I14&lt;&gt;""),IF(G14=I14,"E",IF(G14&gt;I14,"G","P")),"")</f>
        <v/>
      </c>
      <c r="G14" s="289"/>
      <c r="H14" s="241" t="s">
        <v>15</v>
      </c>
      <c r="I14" s="289"/>
      <c r="J14" s="235" t="str">
        <f>IF(AND(I14&lt;&gt;"",G14&lt;&gt;""),IF(I14=G14,"E",IF(I14&gt;G14,"G","P")),"")</f>
        <v/>
      </c>
      <c r="K14" s="227"/>
      <c r="L14" s="236"/>
      <c r="M14" s="101"/>
      <c r="N14" s="105"/>
      <c r="O14" s="58"/>
      <c r="P14" s="286" t="str">
        <f>"  3)  " &amp; VLOOKUP(3,$Z$10:$AI$17,2,0)</f>
        <v xml:space="preserve">  3)  ALIANZA TOLIMENSE</v>
      </c>
      <c r="Q14" s="273">
        <f>VLOOKUP(3,$Z$10:$AI$17,3,0)</f>
        <v>6</v>
      </c>
      <c r="R14" s="275">
        <f>+SUM(S14:U15)</f>
        <v>3</v>
      </c>
      <c r="S14" s="265">
        <f>VLOOKUP(3,$Z$10:$AI$17,4,0)</f>
        <v>2</v>
      </c>
      <c r="T14" s="265">
        <f>VLOOKUP(3,$Z$10:$AI$17,5,0)</f>
        <v>0</v>
      </c>
      <c r="U14" s="265">
        <f>VLOOKUP(3,$Z$10:$AI$17,6,0)</f>
        <v>1</v>
      </c>
      <c r="V14" s="265">
        <f>VLOOKUP(3,$Z$10:$AI$17,7,0)</f>
        <v>5</v>
      </c>
      <c r="W14" s="265">
        <f>VLOOKUP(3,$Z$10:$AI$17,8,0)</f>
        <v>3</v>
      </c>
      <c r="X14" s="265">
        <f>VLOOKUP(3,$Z$10:$AI$17,9,0)</f>
        <v>2</v>
      </c>
      <c r="Y14" s="265">
        <f>VLOOKUP(3,$Z$10:$AI$17,10,0)</f>
        <v>0</v>
      </c>
      <c r="Z14" s="267">
        <f>RANK(AJ14,$AJ$10:$AJ$17,0)</f>
        <v>1</v>
      </c>
      <c r="AA14" s="269" t="str">
        <f>+'GRUPOS INFANTIL'!H10</f>
        <v>CLUB DEPORTIVO EL DIAMANTE</v>
      </c>
      <c r="AB14" s="259">
        <f>(AC14*3)+AD14</f>
        <v>6</v>
      </c>
      <c r="AC14" s="259">
        <f>COUNTIF(Q60:T60,"G")</f>
        <v>2</v>
      </c>
      <c r="AD14" s="259">
        <f>COUNTIF(Q60:T60,"E")</f>
        <v>0</v>
      </c>
      <c r="AE14" s="259">
        <f>COUNTIF(Q60:T60,"P")</f>
        <v>1</v>
      </c>
      <c r="AF14" s="259">
        <f>+G23+I26+I35+I14</f>
        <v>7</v>
      </c>
      <c r="AG14" s="259">
        <f>+I23+G26+G35+G14</f>
        <v>3</v>
      </c>
      <c r="AH14" s="259">
        <f>AF14-AG14</f>
        <v>4</v>
      </c>
      <c r="AI14" s="261">
        <f>+A23+N26+N35+N14</f>
        <v>0</v>
      </c>
      <c r="AJ14" s="259">
        <f>(AB14*1000)+(AH14*100)+(AF14*10)-AI14+0.3</f>
        <v>6470.3</v>
      </c>
      <c r="AK14" s="277">
        <f>+X14</f>
        <v>2</v>
      </c>
      <c r="AL14" s="3"/>
    </row>
    <row r="15" spans="1:38" ht="15" customHeight="1" x14ac:dyDescent="0.3">
      <c r="A15" s="56"/>
      <c r="B15" s="46"/>
      <c r="C15" s="42"/>
      <c r="D15" s="233"/>
      <c r="E15" s="227"/>
      <c r="F15" s="235"/>
      <c r="G15" s="290"/>
      <c r="H15" s="241"/>
      <c r="I15" s="290"/>
      <c r="J15" s="235"/>
      <c r="K15" s="227"/>
      <c r="L15" s="236"/>
      <c r="M15" s="44"/>
      <c r="N15" s="57"/>
      <c r="O15" s="57"/>
      <c r="P15" s="287"/>
      <c r="Q15" s="274"/>
      <c r="R15" s="276"/>
      <c r="S15" s="266"/>
      <c r="T15" s="266"/>
      <c r="U15" s="266"/>
      <c r="V15" s="266"/>
      <c r="W15" s="266"/>
      <c r="X15" s="266"/>
      <c r="Y15" s="266"/>
      <c r="Z15" s="268"/>
      <c r="AA15" s="270"/>
      <c r="AB15" s="260"/>
      <c r="AC15" s="260"/>
      <c r="AD15" s="260"/>
      <c r="AE15" s="260"/>
      <c r="AF15" s="260"/>
      <c r="AG15" s="260"/>
      <c r="AH15" s="260"/>
      <c r="AI15" s="288"/>
      <c r="AJ15" s="260"/>
      <c r="AK15" s="278"/>
      <c r="AL15" s="3"/>
    </row>
    <row r="16" spans="1:38" ht="21.75" customHeight="1" x14ac:dyDescent="0.3">
      <c r="A16" s="56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57"/>
      <c r="P16" s="286" t="str">
        <f>"  4)  " &amp; VLOOKUP(4,$Z$10:$AI$17,2,0)</f>
        <v xml:space="preserve">  4)  REAL BOGOTÁ</v>
      </c>
      <c r="Q16" s="273">
        <f>VLOOKUP(4,$Z$10:$AI$17,3,0)</f>
        <v>0</v>
      </c>
      <c r="R16" s="275">
        <f>+SUM(S16:U17)</f>
        <v>3</v>
      </c>
      <c r="S16" s="265">
        <f>VLOOKUP(4,$Z$10:$AI$17,4,0)</f>
        <v>0</v>
      </c>
      <c r="T16" s="265">
        <f>VLOOKUP(4,$Z$10:$AI$17,5,0)</f>
        <v>0</v>
      </c>
      <c r="U16" s="265">
        <f>VLOOKUP(4,$Z$10:$AI$17,6,0)</f>
        <v>3</v>
      </c>
      <c r="V16" s="265">
        <f>VLOOKUP(4,$Z$10:$AI$17,7,0)</f>
        <v>2</v>
      </c>
      <c r="W16" s="265">
        <f>VLOOKUP(4,$Z$10:$AI$17,8,0)</f>
        <v>11</v>
      </c>
      <c r="X16" s="265">
        <f>VLOOKUP(4,$Z$10:$AI$17,9,0)</f>
        <v>-9</v>
      </c>
      <c r="Y16" s="265">
        <f>VLOOKUP(4,$Z$10:$AI$17,10,0)</f>
        <v>0</v>
      </c>
      <c r="Z16" s="267">
        <f>RANK(AJ16,$AJ$10:$AJ$17,0)</f>
        <v>4</v>
      </c>
      <c r="AA16" s="269" t="str">
        <f>+'GRUPOS INFANTIL'!H11</f>
        <v>REAL BOGOTÁ</v>
      </c>
      <c r="AB16" s="259">
        <f>(AC16*3)+AD16</f>
        <v>0</v>
      </c>
      <c r="AC16" s="259">
        <f>COUNTIF(Q61:T61,"G")</f>
        <v>0</v>
      </c>
      <c r="AD16" s="259">
        <f>COUNTIF(Q61:T61,"E")</f>
        <v>0</v>
      </c>
      <c r="AE16" s="259">
        <f>COUNTIF(Q61:T61,"P")</f>
        <v>3</v>
      </c>
      <c r="AF16" s="259">
        <f>+I23+I29+I32+I17</f>
        <v>2</v>
      </c>
      <c r="AG16" s="259">
        <f>+G23+G29+G32+G17</f>
        <v>11</v>
      </c>
      <c r="AH16" s="259">
        <f>AF16-AG16</f>
        <v>-9</v>
      </c>
      <c r="AI16" s="261">
        <f>+N23+N29+N32+N17</f>
        <v>0</v>
      </c>
      <c r="AJ16" s="259">
        <f>(AB16*1000)+(AH16*100)+(AF16*10)-AI16+0.4</f>
        <v>-879.6</v>
      </c>
      <c r="AK16" s="277">
        <f>+X16</f>
        <v>-9</v>
      </c>
      <c r="AL16" s="3"/>
    </row>
    <row r="17" spans="1:38" ht="15" customHeight="1" x14ac:dyDescent="0.3">
      <c r="A17" s="104"/>
      <c r="B17" s="47"/>
      <c r="C17" s="47"/>
      <c r="D17" s="242"/>
      <c r="E17" s="228"/>
      <c r="F17" s="235" t="str">
        <f>IF(AND(G17&lt;&gt;"",I17&lt;&gt;""),IF(G17=I17,"E",IF(G17&gt;I17,"G","P")),"")</f>
        <v/>
      </c>
      <c r="G17" s="289"/>
      <c r="H17" s="241" t="s">
        <v>15</v>
      </c>
      <c r="I17" s="289"/>
      <c r="J17" s="235" t="str">
        <f>IF(AND(I17&lt;&gt;"",G17&lt;&gt;""),IF(I17=G17,"E",IF(I17&gt;G17,"G","P")),"")</f>
        <v/>
      </c>
      <c r="K17" s="228"/>
      <c r="L17" s="243"/>
      <c r="M17" s="102"/>
      <c r="N17" s="106"/>
      <c r="O17" s="58"/>
      <c r="P17" s="287"/>
      <c r="Q17" s="274"/>
      <c r="R17" s="276"/>
      <c r="S17" s="266"/>
      <c r="T17" s="266"/>
      <c r="U17" s="266"/>
      <c r="V17" s="266"/>
      <c r="W17" s="266"/>
      <c r="X17" s="266"/>
      <c r="Y17" s="266"/>
      <c r="Z17" s="268"/>
      <c r="AA17" s="270"/>
      <c r="AB17" s="260"/>
      <c r="AC17" s="260"/>
      <c r="AD17" s="260"/>
      <c r="AE17" s="260"/>
      <c r="AF17" s="260"/>
      <c r="AG17" s="260"/>
      <c r="AH17" s="260"/>
      <c r="AI17" s="288"/>
      <c r="AJ17" s="260"/>
      <c r="AK17" s="278"/>
      <c r="AL17" s="3"/>
    </row>
    <row r="18" spans="1:38" ht="15" customHeight="1" x14ac:dyDescent="0.3">
      <c r="A18" s="56"/>
      <c r="B18" s="47"/>
      <c r="C18" s="43"/>
      <c r="D18" s="242"/>
      <c r="E18" s="228"/>
      <c r="F18" s="235"/>
      <c r="G18" s="290"/>
      <c r="H18" s="241"/>
      <c r="I18" s="290"/>
      <c r="J18" s="235"/>
      <c r="K18" s="228"/>
      <c r="L18" s="243"/>
      <c r="M18" s="45"/>
      <c r="N18" s="57"/>
      <c r="O18" s="57"/>
      <c r="P18" s="68"/>
      <c r="Q18" s="65"/>
      <c r="R18" s="65"/>
      <c r="S18" s="66"/>
      <c r="T18" s="66"/>
      <c r="U18" s="66"/>
      <c r="V18" s="66"/>
      <c r="W18" s="66"/>
      <c r="X18" s="66"/>
      <c r="Y18" s="66"/>
      <c r="Z18" s="67"/>
      <c r="AA18" s="67"/>
      <c r="AB18" s="67"/>
      <c r="AC18" s="67"/>
      <c r="AD18" s="67"/>
      <c r="AE18" s="67"/>
      <c r="AF18" s="67"/>
      <c r="AG18" s="67"/>
      <c r="AH18" s="67"/>
      <c r="AI18" s="67"/>
      <c r="AJ18" s="67"/>
      <c r="AK18" s="67"/>
      <c r="AL18" s="23"/>
    </row>
    <row r="19" spans="1:38" s="3" customFormat="1" ht="15" customHeight="1" x14ac:dyDescent="0.3">
      <c r="A19" s="56"/>
      <c r="B19" s="179"/>
      <c r="C19" s="180"/>
      <c r="D19" s="181"/>
      <c r="E19" s="182"/>
      <c r="F19" s="183"/>
      <c r="G19" s="182"/>
      <c r="H19" s="182"/>
      <c r="I19" s="182"/>
      <c r="J19" s="182"/>
      <c r="K19" s="182"/>
      <c r="L19" s="184"/>
      <c r="M19" s="162"/>
      <c r="N19" s="57"/>
      <c r="O19" s="57"/>
      <c r="P19" s="68"/>
      <c r="Q19" s="65"/>
      <c r="R19" s="65"/>
      <c r="S19" s="66"/>
      <c r="T19" s="66"/>
      <c r="U19" s="66"/>
      <c r="V19" s="66"/>
      <c r="W19" s="66"/>
      <c r="X19" s="66"/>
      <c r="Y19" s="66"/>
      <c r="Z19" s="67"/>
      <c r="AA19" s="67"/>
      <c r="AB19" s="67"/>
      <c r="AC19" s="67"/>
      <c r="AD19" s="67"/>
      <c r="AE19" s="67"/>
      <c r="AF19" s="67"/>
      <c r="AG19" s="67"/>
      <c r="AH19" s="67"/>
      <c r="AI19" s="67"/>
      <c r="AJ19" s="67"/>
      <c r="AK19" s="67"/>
      <c r="AL19" s="23"/>
    </row>
    <row r="20" spans="1:38" ht="15" customHeight="1" x14ac:dyDescent="0.3">
      <c r="A20" s="103"/>
      <c r="B20" s="46">
        <v>42812</v>
      </c>
      <c r="C20" s="42" t="s">
        <v>101</v>
      </c>
      <c r="D20" s="233"/>
      <c r="E20" s="227" t="str">
        <f>+'GRUPOS INFANTIL'!H8</f>
        <v>ALIANZA TOLIMENSE</v>
      </c>
      <c r="F20" s="282" t="str">
        <f>IF(AND(G20&lt;&gt;"",I20&lt;&gt;""),IF(G20=I20,"E",IF(G20&gt;I20,"G","P")),"")</f>
        <v>G</v>
      </c>
      <c r="G20" s="239">
        <v>2</v>
      </c>
      <c r="H20" s="283" t="s">
        <v>15</v>
      </c>
      <c r="I20" s="239">
        <v>0</v>
      </c>
      <c r="J20" s="284" t="str">
        <f>IF(AND(I20&lt;&gt;"",G20&lt;&gt;""),IF(I20=G20,"E",IF(I20&gt;G20,"G","P")),"")</f>
        <v>P</v>
      </c>
      <c r="K20" s="227" t="str">
        <f>+'GRUPOS INFANTIL'!H9</f>
        <v>CLUB DEPORTIVO SANPAY</v>
      </c>
      <c r="L20" s="236"/>
      <c r="M20" s="101" t="s">
        <v>38</v>
      </c>
      <c r="N20" s="103"/>
      <c r="O20" s="58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</row>
    <row r="21" spans="1:38" ht="15" customHeight="1" x14ac:dyDescent="0.3">
      <c r="A21" s="56"/>
      <c r="B21" s="46"/>
      <c r="C21" s="42"/>
      <c r="D21" s="233"/>
      <c r="E21" s="227"/>
      <c r="F21" s="282"/>
      <c r="G21" s="240"/>
      <c r="H21" s="283"/>
      <c r="I21" s="240"/>
      <c r="J21" s="284"/>
      <c r="K21" s="227"/>
      <c r="L21" s="236"/>
      <c r="M21" s="44"/>
      <c r="N21" s="61"/>
      <c r="O21" s="57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</row>
    <row r="22" spans="1:38" ht="22.5" customHeight="1" x14ac:dyDescent="0.3">
      <c r="A22" s="56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57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</row>
    <row r="23" spans="1:38" ht="15.75" customHeight="1" x14ac:dyDescent="0.3">
      <c r="A23" s="104"/>
      <c r="B23" s="47">
        <v>42812</v>
      </c>
      <c r="C23" s="43" t="s">
        <v>77</v>
      </c>
      <c r="D23" s="242"/>
      <c r="E23" s="228" t="str">
        <f>+'GRUPOS INFANTIL'!H10</f>
        <v>CLUB DEPORTIVO EL DIAMANTE</v>
      </c>
      <c r="F23" s="282" t="str">
        <f>IF(AND(G23&lt;&gt;"",I23&lt;&gt;""),IF(G23=I23,"E",IF(G23&gt;I23,"G","P")),"")</f>
        <v>G</v>
      </c>
      <c r="G23" s="239">
        <v>5</v>
      </c>
      <c r="H23" s="283" t="s">
        <v>15</v>
      </c>
      <c r="I23" s="239">
        <v>1</v>
      </c>
      <c r="J23" s="284" t="str">
        <f>IF(AND(I23&lt;&gt;"",G23&lt;&gt;""),IF(I23=G23,"E",IF(I23&gt;G23,"G","P")),"")</f>
        <v>P</v>
      </c>
      <c r="K23" s="228" t="str">
        <f>+'GRUPOS INFANTIL'!H11</f>
        <v>REAL BOGOTÁ</v>
      </c>
      <c r="L23" s="243"/>
      <c r="M23" s="102" t="s">
        <v>38</v>
      </c>
      <c r="N23" s="104"/>
      <c r="O23" s="58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</row>
    <row r="24" spans="1:38" ht="15.75" customHeight="1" x14ac:dyDescent="0.3">
      <c r="A24" s="56"/>
      <c r="B24" s="47"/>
      <c r="C24" s="43"/>
      <c r="D24" s="242"/>
      <c r="E24" s="228"/>
      <c r="F24" s="282"/>
      <c r="G24" s="240"/>
      <c r="H24" s="283"/>
      <c r="I24" s="240"/>
      <c r="J24" s="284"/>
      <c r="K24" s="228"/>
      <c r="L24" s="243"/>
      <c r="M24" s="45"/>
      <c r="N24" s="61"/>
      <c r="O24" s="57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</row>
    <row r="25" spans="1:38" ht="22.5" customHeight="1" x14ac:dyDescent="0.3">
      <c r="A25" s="56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57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</row>
    <row r="26" spans="1:38" ht="15" customHeight="1" x14ac:dyDescent="0.3">
      <c r="A26" s="103"/>
      <c r="B26" s="46">
        <v>42813</v>
      </c>
      <c r="C26" s="42" t="s">
        <v>102</v>
      </c>
      <c r="D26" s="233"/>
      <c r="E26" s="227" t="str">
        <f>+'GRUPOS INFANTIL'!H8</f>
        <v>ALIANZA TOLIMENSE</v>
      </c>
      <c r="F26" s="282" t="str">
        <f>IF(AND(G26&lt;&gt;"",I26&lt;&gt;""),IF(G26=I26,"E",IF(G26&gt;I26,"G","P")),"")</f>
        <v>P</v>
      </c>
      <c r="G26" s="239">
        <v>1</v>
      </c>
      <c r="H26" s="283" t="s">
        <v>15</v>
      </c>
      <c r="I26" s="239">
        <v>2</v>
      </c>
      <c r="J26" s="284" t="str">
        <f>IF(AND(I26&lt;&gt;"",G26&lt;&gt;""),IF(I26=G26,"E",IF(I26&gt;G26,"G","P")),"")</f>
        <v>G</v>
      </c>
      <c r="K26" s="227" t="str">
        <f>+'GRUPOS INFANTIL'!H10</f>
        <v>CLUB DEPORTIVO EL DIAMANTE</v>
      </c>
      <c r="L26" s="236"/>
      <c r="M26" s="101" t="s">
        <v>37</v>
      </c>
      <c r="N26" s="103"/>
      <c r="O26" s="58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</row>
    <row r="27" spans="1:38" ht="15" customHeight="1" x14ac:dyDescent="0.3">
      <c r="A27" s="56"/>
      <c r="B27" s="46"/>
      <c r="C27" s="42"/>
      <c r="D27" s="233"/>
      <c r="E27" s="227"/>
      <c r="F27" s="282"/>
      <c r="G27" s="240"/>
      <c r="H27" s="283"/>
      <c r="I27" s="240"/>
      <c r="J27" s="284"/>
      <c r="K27" s="227"/>
      <c r="L27" s="236"/>
      <c r="M27" s="44"/>
      <c r="N27" s="61"/>
      <c r="O27" s="57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</row>
    <row r="28" spans="1:38" ht="22.5" customHeight="1" x14ac:dyDescent="0.3">
      <c r="A28" s="56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57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</row>
    <row r="29" spans="1:38" ht="15" customHeight="1" x14ac:dyDescent="0.3">
      <c r="A29" s="104"/>
      <c r="B29" s="47">
        <v>42813</v>
      </c>
      <c r="C29" s="43" t="s">
        <v>103</v>
      </c>
      <c r="D29" s="242"/>
      <c r="E29" s="228" t="str">
        <f>+'GRUPOS INFANTIL'!H9</f>
        <v>CLUB DEPORTIVO SANPAY</v>
      </c>
      <c r="F29" s="282" t="str">
        <f>IF(AND(G29&lt;&gt;"",I29&lt;&gt;""),IF(G29=I29,"E",IF(G29&gt;I29,"G","P")),"")</f>
        <v>G</v>
      </c>
      <c r="G29" s="239">
        <v>4</v>
      </c>
      <c r="H29" s="283" t="s">
        <v>15</v>
      </c>
      <c r="I29" s="239">
        <v>0</v>
      </c>
      <c r="J29" s="284" t="str">
        <f>IF(AND(I29&lt;&gt;"",G29&lt;&gt;""),IF(I29=G29,"E",IF(I29&gt;G29,"G","P")),"")</f>
        <v>P</v>
      </c>
      <c r="K29" s="228" t="str">
        <f>+'GRUPOS INFANTIL'!H11</f>
        <v>REAL BOGOTÁ</v>
      </c>
      <c r="L29" s="243"/>
      <c r="M29" s="102" t="s">
        <v>37</v>
      </c>
      <c r="N29" s="104"/>
      <c r="O29" s="58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</row>
    <row r="30" spans="1:38" ht="15" customHeight="1" x14ac:dyDescent="0.3">
      <c r="A30" s="56"/>
      <c r="B30" s="47"/>
      <c r="C30" s="43"/>
      <c r="D30" s="242"/>
      <c r="E30" s="228"/>
      <c r="F30" s="282"/>
      <c r="G30" s="240"/>
      <c r="H30" s="283"/>
      <c r="I30" s="240"/>
      <c r="J30" s="284"/>
      <c r="K30" s="228"/>
      <c r="L30" s="243"/>
      <c r="M30" s="45"/>
      <c r="N30" s="61"/>
      <c r="O30" s="57"/>
      <c r="P30" s="15"/>
      <c r="Q30" s="16"/>
      <c r="R30" s="16"/>
      <c r="S30" s="17"/>
      <c r="T30" s="17"/>
      <c r="U30" s="17"/>
      <c r="V30" s="17"/>
      <c r="W30" s="17"/>
      <c r="X30" s="17"/>
      <c r="Y30" s="17"/>
      <c r="Z30" s="18"/>
      <c r="AA30" s="18"/>
      <c r="AB30" s="18"/>
      <c r="AC30" s="18"/>
      <c r="AD30" s="18"/>
      <c r="AE30" s="18"/>
      <c r="AF30" s="18"/>
      <c r="AG30" s="18"/>
      <c r="AH30" s="18"/>
      <c r="AI30" s="18"/>
      <c r="AJ30" s="18"/>
      <c r="AK30" s="18"/>
      <c r="AL30" s="12"/>
    </row>
    <row r="31" spans="1:38" ht="22.5" customHeight="1" x14ac:dyDescent="0.3">
      <c r="A31" s="56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57"/>
      <c r="P31" s="19"/>
      <c r="Q31" s="16"/>
      <c r="R31" s="16"/>
      <c r="S31" s="17"/>
      <c r="T31" s="17"/>
      <c r="U31" s="17"/>
      <c r="V31" s="17"/>
      <c r="W31" s="17"/>
      <c r="X31" s="17"/>
      <c r="Y31" s="17"/>
      <c r="Z31" s="18"/>
      <c r="AA31" s="18"/>
      <c r="AB31" s="18"/>
      <c r="AC31" s="18"/>
      <c r="AD31" s="18"/>
      <c r="AE31" s="18"/>
      <c r="AF31" s="18"/>
      <c r="AG31" s="18"/>
      <c r="AH31" s="18"/>
      <c r="AI31" s="18"/>
      <c r="AJ31" s="18"/>
      <c r="AK31" s="18"/>
      <c r="AL31" s="12"/>
    </row>
    <row r="32" spans="1:38" ht="15" customHeight="1" x14ac:dyDescent="0.3">
      <c r="A32" s="103"/>
      <c r="B32" s="46">
        <v>42813</v>
      </c>
      <c r="C32" s="42" t="s">
        <v>107</v>
      </c>
      <c r="D32" s="233"/>
      <c r="E32" s="227" t="str">
        <f>+'GRUPOS INFANTIL'!H8</f>
        <v>ALIANZA TOLIMENSE</v>
      </c>
      <c r="F32" s="235" t="str">
        <f>IF(AND(G32&lt;&gt;"",I32&lt;&gt;""),IF(G32=I32,"E",IF(G32&gt;I32,"G","P")),"")</f>
        <v>G</v>
      </c>
      <c r="G32" s="239">
        <v>2</v>
      </c>
      <c r="H32" s="241" t="s">
        <v>15</v>
      </c>
      <c r="I32" s="239">
        <v>1</v>
      </c>
      <c r="J32" s="235" t="str">
        <f>IF(AND(I32&lt;&gt;"",G32&lt;&gt;""),IF(I32=G32,"E",IF(I32&gt;G32,"G","P")),"")</f>
        <v>P</v>
      </c>
      <c r="K32" s="227" t="str">
        <f>+'GRUPOS INFANTIL'!H11</f>
        <v>REAL BOGOTÁ</v>
      </c>
      <c r="L32" s="236"/>
      <c r="M32" s="101" t="s">
        <v>37</v>
      </c>
      <c r="N32" s="103"/>
      <c r="O32" s="58"/>
      <c r="P32" s="15"/>
      <c r="Q32" s="16"/>
      <c r="R32" s="16"/>
      <c r="S32" s="17"/>
      <c r="T32" s="17"/>
      <c r="U32" s="17"/>
      <c r="V32" s="17"/>
      <c r="W32" s="17"/>
      <c r="X32" s="17"/>
      <c r="Y32" s="17"/>
      <c r="Z32" s="18"/>
      <c r="AA32" s="18"/>
      <c r="AB32" s="18"/>
      <c r="AC32" s="18"/>
      <c r="AD32" s="18"/>
      <c r="AE32" s="18"/>
      <c r="AF32" s="18"/>
      <c r="AG32" s="18"/>
      <c r="AH32" s="18"/>
      <c r="AI32" s="18"/>
      <c r="AJ32" s="18"/>
      <c r="AK32" s="18"/>
      <c r="AL32" s="12"/>
    </row>
    <row r="33" spans="1:38" ht="15" customHeight="1" x14ac:dyDescent="0.3">
      <c r="A33" s="56"/>
      <c r="B33" s="46"/>
      <c r="C33" s="42"/>
      <c r="D33" s="233"/>
      <c r="E33" s="227"/>
      <c r="F33" s="235"/>
      <c r="G33" s="240"/>
      <c r="H33" s="241"/>
      <c r="I33" s="240"/>
      <c r="J33" s="235"/>
      <c r="K33" s="227"/>
      <c r="L33" s="236"/>
      <c r="M33" s="44"/>
      <c r="N33" s="61"/>
      <c r="O33" s="57"/>
      <c r="P33" s="285"/>
      <c r="Q33" s="285"/>
      <c r="R33" s="285"/>
      <c r="S33" s="285"/>
      <c r="T33" s="285"/>
      <c r="U33" s="24"/>
      <c r="V33" s="24"/>
      <c r="W33" s="24"/>
      <c r="X33" s="24"/>
      <c r="Y33" s="24"/>
      <c r="Z33" s="24"/>
      <c r="AA33" s="24"/>
      <c r="AB33" s="12"/>
      <c r="AC33" s="12"/>
      <c r="AD33" s="12"/>
      <c r="AE33" s="12"/>
      <c r="AF33" s="12"/>
      <c r="AG33" s="12"/>
      <c r="AH33" s="12"/>
      <c r="AI33" s="12"/>
      <c r="AJ33" s="12"/>
      <c r="AK33" s="12"/>
      <c r="AL33" s="12"/>
    </row>
    <row r="34" spans="1:38" ht="22.5" customHeight="1" x14ac:dyDescent="0.3">
      <c r="A34" s="56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57"/>
      <c r="P34" s="24"/>
      <c r="Q34" s="24"/>
      <c r="R34" s="24"/>
      <c r="S34" s="24"/>
      <c r="T34" s="24"/>
      <c r="U34" s="24"/>
      <c r="V34" s="24"/>
      <c r="W34" s="24" t="str">
        <f>IF(AJ8=1,IF(P33="","",P33),IF(SUM(Q10:Q17)&gt;0,VLOOKUP(1,Z10:AA17,2,0),""))</f>
        <v>CLUB DEPORTIVO EL DIAMANTE</v>
      </c>
      <c r="X34" s="24"/>
      <c r="Y34" s="24"/>
      <c r="Z34" s="24"/>
      <c r="AA34" s="24"/>
      <c r="AB34" s="12"/>
      <c r="AC34" s="18"/>
      <c r="AD34" s="18"/>
      <c r="AE34" s="18"/>
      <c r="AF34" s="18"/>
      <c r="AG34" s="18"/>
      <c r="AH34" s="18"/>
      <c r="AI34" s="12"/>
      <c r="AJ34" s="18"/>
      <c r="AK34" s="18"/>
      <c r="AL34" s="12"/>
    </row>
    <row r="35" spans="1:38" ht="15" customHeight="1" x14ac:dyDescent="0.3">
      <c r="A35" s="104"/>
      <c r="B35" s="47">
        <v>42813</v>
      </c>
      <c r="C35" s="43" t="s">
        <v>106</v>
      </c>
      <c r="D35" s="242"/>
      <c r="E35" s="228" t="str">
        <f>+'GRUPOS INFANTIL'!H9</f>
        <v>CLUB DEPORTIVO SANPAY</v>
      </c>
      <c r="F35" s="235" t="str">
        <f>IF(AND(G35&lt;&gt;"",I35&lt;&gt;""),IF(G35=I35,"E",IF(G35&gt;I35,"G","P")),"")</f>
        <v>G</v>
      </c>
      <c r="G35" s="239">
        <v>1</v>
      </c>
      <c r="H35" s="241" t="s">
        <v>15</v>
      </c>
      <c r="I35" s="239">
        <v>0</v>
      </c>
      <c r="J35" s="235" t="str">
        <f>IF(AND(I35&lt;&gt;"",G35&lt;&gt;""),IF(I35=G35,"E",IF(I35&gt;G35,"G","P")),"")</f>
        <v>P</v>
      </c>
      <c r="K35" s="228" t="str">
        <f>+'GRUPOS INFANTIL'!H10</f>
        <v>CLUB DEPORTIVO EL DIAMANTE</v>
      </c>
      <c r="L35" s="243"/>
      <c r="M35" s="102" t="s">
        <v>38</v>
      </c>
      <c r="N35" s="104"/>
      <c r="O35" s="58"/>
      <c r="P35" s="24"/>
      <c r="Q35" s="24"/>
      <c r="R35" s="24"/>
      <c r="S35" s="24"/>
      <c r="T35" s="24"/>
      <c r="U35" s="24"/>
      <c r="V35" s="24"/>
      <c r="W35" s="24" t="str">
        <f>IF(AJ8=1,IF(P36="","",P36),IF(SUM(Q10:Q17)&gt;0,VLOOKUP(2,Z10:AA17,2,0),""))</f>
        <v>CLUB DEPORTIVO SANPAY</v>
      </c>
      <c r="X35" s="24"/>
      <c r="Y35" s="24"/>
      <c r="Z35" s="24"/>
      <c r="AA35" s="24"/>
      <c r="AB35" s="12"/>
      <c r="AC35" s="18"/>
      <c r="AD35" s="18"/>
      <c r="AE35" s="18"/>
      <c r="AF35" s="18"/>
      <c r="AG35" s="18"/>
      <c r="AH35" s="18"/>
      <c r="AI35" s="12"/>
      <c r="AJ35" s="18"/>
      <c r="AK35" s="18"/>
      <c r="AL35" s="12"/>
    </row>
    <row r="36" spans="1:38" ht="15" customHeight="1" x14ac:dyDescent="0.3">
      <c r="A36" s="56"/>
      <c r="B36" s="47"/>
      <c r="C36" s="43"/>
      <c r="D36" s="242"/>
      <c r="E36" s="228"/>
      <c r="F36" s="235"/>
      <c r="G36" s="240"/>
      <c r="H36" s="241"/>
      <c r="I36" s="240"/>
      <c r="J36" s="235"/>
      <c r="K36" s="228"/>
      <c r="L36" s="243"/>
      <c r="M36" s="45"/>
      <c r="N36" s="57"/>
      <c r="O36" s="57"/>
      <c r="P36" s="285"/>
      <c r="Q36" s="285"/>
      <c r="R36" s="285"/>
      <c r="S36" s="285"/>
      <c r="T36" s="285"/>
      <c r="U36" s="24"/>
      <c r="V36" s="24"/>
      <c r="W36" s="24"/>
      <c r="X36" s="24"/>
      <c r="Y36" s="24"/>
      <c r="Z36" s="24"/>
      <c r="AA36" s="24"/>
      <c r="AB36" s="12"/>
      <c r="AC36" s="18"/>
      <c r="AD36" s="18"/>
      <c r="AE36" s="18"/>
      <c r="AF36" s="18"/>
      <c r="AG36" s="18"/>
      <c r="AH36" s="18"/>
      <c r="AI36" s="12"/>
      <c r="AJ36" s="18"/>
      <c r="AK36" s="18"/>
      <c r="AL36" s="12"/>
    </row>
    <row r="37" spans="1:38" x14ac:dyDescent="0.3">
      <c r="A37" s="56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60"/>
      <c r="O37" s="12"/>
      <c r="P37" s="24"/>
      <c r="Q37" s="24"/>
      <c r="R37" s="24"/>
      <c r="S37" s="24"/>
      <c r="T37" s="24"/>
      <c r="U37" s="24"/>
      <c r="V37" s="24"/>
      <c r="W37" s="24"/>
      <c r="X37" s="24"/>
      <c r="Y37" s="24"/>
      <c r="Z37" s="24"/>
      <c r="AA37" s="24"/>
      <c r="AB37" s="12"/>
      <c r="AC37" s="12"/>
      <c r="AD37" s="12"/>
      <c r="AE37" s="12"/>
      <c r="AF37" s="12"/>
      <c r="AG37" s="12"/>
      <c r="AH37" s="12"/>
      <c r="AI37" s="12"/>
      <c r="AJ37" s="12"/>
      <c r="AK37" s="12"/>
      <c r="AL37" s="12"/>
    </row>
    <row r="38" spans="1:38" x14ac:dyDescent="0.3">
      <c r="A38" s="57"/>
      <c r="B38" s="12"/>
      <c r="C38" s="12"/>
      <c r="D38" s="12"/>
      <c r="E38" s="12"/>
      <c r="F38" s="12"/>
      <c r="G38" s="12"/>
      <c r="H38" s="12"/>
      <c r="I38" s="12"/>
      <c r="J38" s="12"/>
      <c r="K38" s="12"/>
      <c r="L38" s="12"/>
      <c r="M38" s="12"/>
      <c r="N38" s="12"/>
      <c r="O38" s="12"/>
      <c r="P38" s="24"/>
      <c r="Q38" s="24"/>
      <c r="R38" s="24"/>
      <c r="S38" s="24"/>
      <c r="T38" s="24"/>
      <c r="U38" s="24"/>
      <c r="V38" s="24"/>
      <c r="W38" s="24"/>
      <c r="X38" s="24"/>
      <c r="Y38" s="24"/>
      <c r="Z38" s="24"/>
      <c r="AA38" s="24"/>
      <c r="AB38" s="12"/>
      <c r="AC38" s="12"/>
      <c r="AD38" s="12"/>
      <c r="AE38" s="12"/>
      <c r="AF38" s="12"/>
      <c r="AG38" s="12"/>
      <c r="AH38" s="12"/>
      <c r="AI38" s="12"/>
      <c r="AJ38" s="12"/>
      <c r="AK38" s="12"/>
      <c r="AL38" s="12"/>
    </row>
    <row r="39" spans="1:38" x14ac:dyDescent="0.3">
      <c r="B39" s="12"/>
      <c r="C39" s="12"/>
      <c r="D39" s="12"/>
      <c r="E39" s="12"/>
      <c r="F39" s="12"/>
      <c r="G39" s="12"/>
      <c r="H39" s="12"/>
      <c r="I39" s="12"/>
      <c r="J39" s="12"/>
      <c r="K39" s="12"/>
      <c r="L39" s="12"/>
      <c r="M39" s="12"/>
      <c r="N39" s="12"/>
      <c r="O39" s="12"/>
      <c r="P39" s="24"/>
      <c r="Q39" s="210"/>
      <c r="R39" s="210"/>
      <c r="S39" s="24"/>
      <c r="T39" s="24"/>
      <c r="U39" s="24"/>
      <c r="V39" s="24"/>
      <c r="W39" s="24"/>
      <c r="X39" s="24"/>
      <c r="Y39" s="24"/>
      <c r="Z39" s="24"/>
      <c r="AA39" s="24"/>
      <c r="AB39" s="12"/>
      <c r="AC39" s="12"/>
      <c r="AD39" s="12"/>
      <c r="AE39" s="12"/>
      <c r="AF39" s="12"/>
      <c r="AG39" s="12"/>
      <c r="AH39" s="12"/>
      <c r="AI39" s="12"/>
      <c r="AJ39" s="12"/>
      <c r="AK39" s="12"/>
      <c r="AL39" s="12"/>
    </row>
    <row r="40" spans="1:38" x14ac:dyDescent="0.3">
      <c r="B40" s="12"/>
      <c r="C40" s="12"/>
      <c r="D40" s="12"/>
      <c r="E40" s="12"/>
      <c r="F40" s="12"/>
      <c r="G40" s="12"/>
      <c r="H40" s="12"/>
      <c r="I40" s="12"/>
      <c r="J40" s="12"/>
      <c r="K40" s="12"/>
      <c r="L40" s="12"/>
      <c r="M40" s="12"/>
      <c r="N40" s="12"/>
      <c r="O40" s="12"/>
      <c r="P40" s="24"/>
      <c r="Q40" s="24"/>
      <c r="R40" s="24"/>
      <c r="S40" s="24"/>
      <c r="T40" s="24"/>
      <c r="U40" s="24"/>
      <c r="V40" s="24"/>
      <c r="W40" s="24"/>
      <c r="X40" s="24"/>
      <c r="Y40" s="24"/>
      <c r="Z40" s="24"/>
      <c r="AA40" s="24"/>
      <c r="AB40" s="12"/>
      <c r="AC40" s="12"/>
      <c r="AD40" s="12"/>
      <c r="AE40" s="12"/>
      <c r="AF40" s="12"/>
      <c r="AG40" s="12"/>
      <c r="AH40" s="12"/>
      <c r="AI40" s="12"/>
      <c r="AJ40" s="12"/>
      <c r="AK40" s="12"/>
      <c r="AL40" s="12"/>
    </row>
    <row r="41" spans="1:38" x14ac:dyDescent="0.3">
      <c r="B41" s="12"/>
      <c r="C41" s="12"/>
      <c r="D41" s="12"/>
      <c r="E41" s="12"/>
      <c r="F41" s="12"/>
      <c r="G41" s="12"/>
      <c r="H41" s="12"/>
      <c r="I41" s="12"/>
      <c r="J41" s="12"/>
      <c r="K41" s="12"/>
      <c r="L41" s="12"/>
      <c r="M41" s="12"/>
      <c r="N41" s="12"/>
      <c r="O41" s="12"/>
      <c r="P41" s="24"/>
      <c r="Q41" s="24"/>
      <c r="R41" s="24"/>
      <c r="S41" s="24"/>
      <c r="T41" s="24"/>
      <c r="U41" s="24"/>
      <c r="V41" s="24"/>
      <c r="W41" s="24"/>
      <c r="X41" s="24"/>
      <c r="Y41" s="24"/>
      <c r="Z41" s="24"/>
      <c r="AA41" s="24"/>
      <c r="AB41" s="12"/>
      <c r="AC41" s="12"/>
      <c r="AD41" s="12"/>
      <c r="AE41" s="12"/>
      <c r="AF41" s="12"/>
      <c r="AG41" s="12"/>
      <c r="AH41" s="12"/>
      <c r="AI41" s="12"/>
      <c r="AJ41" s="12"/>
      <c r="AK41" s="12"/>
      <c r="AL41" s="12"/>
    </row>
    <row r="42" spans="1:38" x14ac:dyDescent="0.3">
      <c r="B42" s="12"/>
      <c r="C42" s="12"/>
      <c r="D42" s="12"/>
      <c r="E42" s="12"/>
      <c r="F42" s="12"/>
      <c r="G42" s="12"/>
      <c r="H42" s="12"/>
      <c r="I42" s="12"/>
      <c r="J42" s="12"/>
      <c r="K42" s="12"/>
      <c r="L42" s="12"/>
      <c r="M42" s="12"/>
      <c r="N42" s="12"/>
      <c r="O42" s="12"/>
      <c r="P42" s="24"/>
      <c r="Q42" s="24"/>
      <c r="R42" s="24"/>
      <c r="S42" s="24"/>
      <c r="T42" s="24"/>
      <c r="U42" s="24"/>
      <c r="V42" s="24"/>
      <c r="W42" s="24"/>
      <c r="X42" s="24"/>
      <c r="Y42" s="24"/>
      <c r="Z42" s="24"/>
      <c r="AA42" s="24"/>
      <c r="AB42" s="12"/>
      <c r="AC42" s="12"/>
      <c r="AD42" s="12"/>
      <c r="AE42" s="12"/>
      <c r="AF42" s="12"/>
      <c r="AG42" s="12"/>
      <c r="AH42" s="12"/>
      <c r="AI42" s="12"/>
      <c r="AJ42" s="12"/>
      <c r="AK42" s="12"/>
      <c r="AL42" s="12"/>
    </row>
    <row r="43" spans="1:38" x14ac:dyDescent="0.3">
      <c r="B43" s="12"/>
      <c r="C43" s="12"/>
      <c r="D43" s="12"/>
      <c r="E43" s="12"/>
      <c r="F43" s="12"/>
      <c r="G43" s="12"/>
      <c r="H43" s="12"/>
      <c r="I43" s="12"/>
      <c r="J43" s="21" t="str">
        <f>IF(AG8=1,"Indique el primero y segundo equipos clasificados de la serie:","")</f>
        <v/>
      </c>
      <c r="K43" s="12"/>
      <c r="L43" s="21" t="str">
        <f>IF(AG8=1,"Primero:","")</f>
        <v/>
      </c>
      <c r="M43" s="12"/>
      <c r="N43" s="20"/>
      <c r="O43" s="20"/>
      <c r="P43" s="211"/>
      <c r="Q43" s="24"/>
      <c r="R43" s="24"/>
      <c r="S43" s="24"/>
      <c r="T43" s="24"/>
      <c r="U43" s="24"/>
      <c r="V43" s="24"/>
      <c r="W43" s="24"/>
      <c r="X43" s="24"/>
      <c r="Y43" s="24"/>
      <c r="Z43" s="24"/>
      <c r="AA43" s="24"/>
      <c r="AB43" s="12"/>
      <c r="AC43" s="12"/>
      <c r="AD43" s="12"/>
      <c r="AE43" s="12"/>
      <c r="AF43" s="12"/>
      <c r="AG43" s="12"/>
      <c r="AH43" s="12"/>
      <c r="AI43" s="12"/>
      <c r="AJ43" s="12"/>
      <c r="AK43" s="12"/>
      <c r="AL43" s="12"/>
    </row>
    <row r="44" spans="1:38" x14ac:dyDescent="0.3">
      <c r="B44" s="12"/>
      <c r="C44" s="12"/>
      <c r="D44" s="12"/>
      <c r="E44" s="12"/>
      <c r="F44" s="12"/>
      <c r="G44" s="12"/>
      <c r="H44" s="12"/>
      <c r="I44" s="12"/>
      <c r="J44" s="12"/>
      <c r="K44" s="12"/>
      <c r="L44" s="21"/>
      <c r="M44" s="12"/>
      <c r="N44" s="12"/>
      <c r="O44" s="12"/>
      <c r="P44" s="24"/>
      <c r="Q44" s="24"/>
      <c r="R44" s="24"/>
      <c r="S44" s="24"/>
      <c r="T44" s="24"/>
      <c r="U44" s="24"/>
      <c r="V44" s="24"/>
      <c r="W44" s="24"/>
      <c r="X44" s="24"/>
      <c r="Y44" s="24"/>
      <c r="Z44" s="24"/>
      <c r="AA44" s="24"/>
      <c r="AB44" s="12"/>
      <c r="AC44" s="12"/>
      <c r="AD44" s="12"/>
      <c r="AE44" s="12"/>
      <c r="AF44" s="12"/>
      <c r="AG44" s="12"/>
      <c r="AH44" s="12"/>
      <c r="AI44" s="12"/>
      <c r="AJ44" s="12"/>
      <c r="AK44" s="12"/>
      <c r="AL44" s="12"/>
    </row>
    <row r="45" spans="1:38" x14ac:dyDescent="0.3">
      <c r="B45" s="12"/>
      <c r="C45" s="12"/>
      <c r="D45" s="12"/>
      <c r="E45" s="12"/>
      <c r="F45" s="12"/>
      <c r="G45" s="12"/>
      <c r="H45" s="12"/>
      <c r="I45" s="12"/>
      <c r="J45" s="12"/>
      <c r="K45" s="12"/>
      <c r="L45" s="21"/>
      <c r="M45" s="12"/>
      <c r="N45" s="12"/>
      <c r="O45" s="12"/>
      <c r="P45" s="24"/>
      <c r="Q45" s="24"/>
      <c r="R45" s="24"/>
      <c r="S45" s="24"/>
      <c r="T45" s="24"/>
      <c r="U45" s="24"/>
      <c r="V45" s="24"/>
      <c r="W45" s="24"/>
      <c r="X45" s="24"/>
      <c r="Y45" s="24"/>
      <c r="Z45" s="24"/>
      <c r="AA45" s="24"/>
      <c r="AB45" s="12"/>
      <c r="AC45" s="12"/>
      <c r="AD45" s="12"/>
      <c r="AE45" s="12"/>
      <c r="AF45" s="12"/>
      <c r="AG45" s="12"/>
      <c r="AH45" s="12"/>
      <c r="AI45" s="12"/>
      <c r="AJ45" s="12"/>
      <c r="AK45" s="12"/>
      <c r="AL45" s="12"/>
    </row>
    <row r="46" spans="1:38" x14ac:dyDescent="0.3">
      <c r="B46" s="12"/>
      <c r="C46" s="12"/>
      <c r="D46" s="12"/>
      <c r="E46" s="12"/>
      <c r="F46" s="12"/>
      <c r="G46" s="12"/>
      <c r="H46" s="12"/>
      <c r="I46" s="12"/>
      <c r="J46" s="22" t="str">
        <f>IF(AG8=1,"(Debido a la paridad de los resultados, no pueden deducirse de forma automática.)","")</f>
        <v/>
      </c>
      <c r="K46" s="12"/>
      <c r="L46" s="21" t="str">
        <f>IF(AG8=1,"Segundo:","")</f>
        <v/>
      </c>
      <c r="M46" s="12"/>
      <c r="N46" s="20"/>
      <c r="O46" s="20"/>
      <c r="P46" s="211"/>
      <c r="Q46" s="24"/>
      <c r="R46" s="24"/>
      <c r="S46" s="24"/>
      <c r="T46" s="24"/>
      <c r="U46" s="24"/>
      <c r="V46" s="24"/>
      <c r="W46" s="24"/>
      <c r="X46" s="24"/>
      <c r="Y46" s="24"/>
      <c r="Z46" s="24"/>
      <c r="AA46" s="24"/>
      <c r="AB46" s="12"/>
      <c r="AC46" s="12"/>
      <c r="AD46" s="12"/>
      <c r="AE46" s="12"/>
      <c r="AF46" s="12"/>
      <c r="AG46" s="12"/>
      <c r="AH46" s="12"/>
      <c r="AI46" s="12"/>
      <c r="AJ46" s="12"/>
      <c r="AK46" s="12"/>
      <c r="AL46" s="12"/>
    </row>
    <row r="47" spans="1:38" x14ac:dyDescent="0.3">
      <c r="P47" s="212"/>
      <c r="Q47" s="212"/>
      <c r="R47" s="212"/>
      <c r="S47" s="212"/>
      <c r="T47" s="212"/>
      <c r="U47" s="212"/>
      <c r="V47" s="212"/>
      <c r="W47" s="212"/>
      <c r="X47" s="212"/>
      <c r="Y47" s="212"/>
      <c r="Z47" s="212"/>
      <c r="AA47" s="212"/>
    </row>
    <row r="48" spans="1:38" x14ac:dyDescent="0.3">
      <c r="P48" s="212"/>
      <c r="Q48" s="212"/>
      <c r="R48" s="212"/>
      <c r="S48" s="212"/>
      <c r="T48" s="212"/>
      <c r="U48" s="212"/>
      <c r="V48" s="212"/>
      <c r="W48" s="212"/>
      <c r="X48" s="212"/>
      <c r="Y48" s="212"/>
      <c r="Z48" s="212"/>
      <c r="AA48" s="212"/>
    </row>
    <row r="58" spans="16:20" x14ac:dyDescent="0.3">
      <c r="P58" s="114" t="str">
        <f>+'GRUPOS INFANTIL'!H8</f>
        <v>ALIANZA TOLIMENSE</v>
      </c>
      <c r="Q58" s="114" t="str">
        <f>+F20</f>
        <v>G</v>
      </c>
      <c r="R58" s="114" t="str">
        <f>+J8</f>
        <v/>
      </c>
      <c r="S58" s="114" t="str">
        <f>+F26</f>
        <v>P</v>
      </c>
      <c r="T58" s="114" t="str">
        <f>+F32</f>
        <v>G</v>
      </c>
    </row>
    <row r="59" spans="16:20" x14ac:dyDescent="0.3">
      <c r="P59" s="114" t="str">
        <f>+'GRUPOS INFANTIL'!H9</f>
        <v>CLUB DEPORTIVO SANPAY</v>
      </c>
      <c r="Q59" s="114" t="str">
        <f>+J20</f>
        <v>P</v>
      </c>
      <c r="R59" s="114" t="str">
        <f>+J11</f>
        <v/>
      </c>
      <c r="S59" s="114" t="str">
        <f>+F29</f>
        <v>G</v>
      </c>
      <c r="T59" s="114" t="str">
        <f>+F35</f>
        <v>G</v>
      </c>
    </row>
    <row r="60" spans="16:20" x14ac:dyDescent="0.3">
      <c r="P60" s="114" t="str">
        <f>+'GRUPOS INFANTIL'!H10</f>
        <v>CLUB DEPORTIVO EL DIAMANTE</v>
      </c>
      <c r="Q60" s="114" t="str">
        <f>+F23</f>
        <v>G</v>
      </c>
      <c r="R60" s="114" t="str">
        <f>+J14</f>
        <v/>
      </c>
      <c r="S60" s="114" t="str">
        <f>+J26</f>
        <v>G</v>
      </c>
      <c r="T60" s="114" t="str">
        <f>+J35</f>
        <v>P</v>
      </c>
    </row>
    <row r="61" spans="16:20" x14ac:dyDescent="0.3">
      <c r="P61" s="114" t="str">
        <f>+'GRUPOS INFANTIL'!H11</f>
        <v>REAL BOGOTÁ</v>
      </c>
      <c r="Q61" s="114" t="str">
        <f>+J23</f>
        <v>P</v>
      </c>
      <c r="R61" s="114" t="str">
        <f>+J17</f>
        <v/>
      </c>
      <c r="S61" s="114" t="str">
        <f>+J29</f>
        <v>P</v>
      </c>
      <c r="T61" s="114" t="str">
        <f>+J32</f>
        <v>P</v>
      </c>
    </row>
  </sheetData>
  <mergeCells count="206">
    <mergeCell ref="D17:D18"/>
    <mergeCell ref="E17:E18"/>
    <mergeCell ref="F17:F18"/>
    <mergeCell ref="G17:G18"/>
    <mergeCell ref="H17:H18"/>
    <mergeCell ref="I17:I18"/>
    <mergeCell ref="J17:J18"/>
    <mergeCell ref="K17:K18"/>
    <mergeCell ref="L17:L18"/>
    <mergeCell ref="D14:D15"/>
    <mergeCell ref="E14:E15"/>
    <mergeCell ref="F14:F15"/>
    <mergeCell ref="G14:G15"/>
    <mergeCell ref="H14:H15"/>
    <mergeCell ref="I14:I15"/>
    <mergeCell ref="J14:J15"/>
    <mergeCell ref="K14:K15"/>
    <mergeCell ref="L14:L15"/>
    <mergeCell ref="D11:D12"/>
    <mergeCell ref="E11:E12"/>
    <mergeCell ref="F11:F12"/>
    <mergeCell ref="G11:G12"/>
    <mergeCell ref="H11:H12"/>
    <mergeCell ref="I11:I12"/>
    <mergeCell ref="J11:J12"/>
    <mergeCell ref="K11:K12"/>
    <mergeCell ref="L11:L12"/>
    <mergeCell ref="D8:D9"/>
    <mergeCell ref="E8:E9"/>
    <mergeCell ref="F8:F9"/>
    <mergeCell ref="G8:G9"/>
    <mergeCell ref="H8:H9"/>
    <mergeCell ref="I8:I9"/>
    <mergeCell ref="J8:J9"/>
    <mergeCell ref="K8:K9"/>
    <mergeCell ref="L8:L9"/>
    <mergeCell ref="E35:E36"/>
    <mergeCell ref="K35:K36"/>
    <mergeCell ref="F26:F27"/>
    <mergeCell ref="G26:G27"/>
    <mergeCell ref="H26:H27"/>
    <mergeCell ref="I26:I27"/>
    <mergeCell ref="J26:J27"/>
    <mergeCell ref="L26:L27"/>
    <mergeCell ref="L23:L24"/>
    <mergeCell ref="P12:P13"/>
    <mergeCell ref="Q12:Q13"/>
    <mergeCell ref="AK16:AK17"/>
    <mergeCell ref="AG16:AG17"/>
    <mergeCell ref="AH16:AH17"/>
    <mergeCell ref="AJ16:AJ17"/>
    <mergeCell ref="H32:H33"/>
    <mergeCell ref="I32:I33"/>
    <mergeCell ref="J32:J33"/>
    <mergeCell ref="L32:L33"/>
    <mergeCell ref="AD16:AD17"/>
    <mergeCell ref="AE16:AE17"/>
    <mergeCell ref="AF16:AF17"/>
    <mergeCell ref="AI16:AI17"/>
    <mergeCell ref="AA16:AA17"/>
    <mergeCell ref="AB16:AB17"/>
    <mergeCell ref="AC16:AC17"/>
    <mergeCell ref="H29:H30"/>
    <mergeCell ref="I29:I30"/>
    <mergeCell ref="J29:J30"/>
    <mergeCell ref="L29:L30"/>
    <mergeCell ref="P33:T33"/>
    <mergeCell ref="R16:R17"/>
    <mergeCell ref="AI12:AI13"/>
    <mergeCell ref="AI14:AI15"/>
    <mergeCell ref="Y10:Y11"/>
    <mergeCell ref="Y12:Y13"/>
    <mergeCell ref="AH12:AH13"/>
    <mergeCell ref="AJ12:AJ13"/>
    <mergeCell ref="S12:S13"/>
    <mergeCell ref="AA12:AA13"/>
    <mergeCell ref="AB12:AB13"/>
    <mergeCell ref="AC12:AC13"/>
    <mergeCell ref="T12:T13"/>
    <mergeCell ref="U12:U13"/>
    <mergeCell ref="V12:V13"/>
    <mergeCell ref="W12:W13"/>
    <mergeCell ref="X12:X13"/>
    <mergeCell ref="Z12:Z13"/>
    <mergeCell ref="S14:S15"/>
    <mergeCell ref="T14:T15"/>
    <mergeCell ref="AK14:AK15"/>
    <mergeCell ref="P16:P17"/>
    <mergeCell ref="Q16:Q17"/>
    <mergeCell ref="S16:S17"/>
    <mergeCell ref="T16:T17"/>
    <mergeCell ref="U16:U17"/>
    <mergeCell ref="V16:V17"/>
    <mergeCell ref="W16:W17"/>
    <mergeCell ref="X16:X17"/>
    <mergeCell ref="Z16:Z17"/>
    <mergeCell ref="AD14:AD15"/>
    <mergeCell ref="AE14:AE15"/>
    <mergeCell ref="AF14:AF15"/>
    <mergeCell ref="AG14:AG15"/>
    <mergeCell ref="AH14:AH15"/>
    <mergeCell ref="AJ14:AJ15"/>
    <mergeCell ref="W14:W15"/>
    <mergeCell ref="AB14:AB15"/>
    <mergeCell ref="AC14:AC15"/>
    <mergeCell ref="P14:P15"/>
    <mergeCell ref="Q14:Q15"/>
    <mergeCell ref="X14:X15"/>
    <mergeCell ref="Z14:Z15"/>
    <mergeCell ref="AA14:AA15"/>
    <mergeCell ref="AK10:AK11"/>
    <mergeCell ref="D23:D24"/>
    <mergeCell ref="F23:F24"/>
    <mergeCell ref="G23:G24"/>
    <mergeCell ref="H23:H24"/>
    <mergeCell ref="I23:I24"/>
    <mergeCell ref="J23:J24"/>
    <mergeCell ref="AD10:AD11"/>
    <mergeCell ref="AE10:AE11"/>
    <mergeCell ref="AF10:AF11"/>
    <mergeCell ref="AG10:AG11"/>
    <mergeCell ref="AH10:AH11"/>
    <mergeCell ref="AJ10:AJ11"/>
    <mergeCell ref="W10:W11"/>
    <mergeCell ref="X10:X11"/>
    <mergeCell ref="Z10:Z11"/>
    <mergeCell ref="AA10:AA11"/>
    <mergeCell ref="AB10:AB11"/>
    <mergeCell ref="AC10:AC11"/>
    <mergeCell ref="AK12:AK13"/>
    <mergeCell ref="AD12:AD13"/>
    <mergeCell ref="AE12:AE13"/>
    <mergeCell ref="AF12:AF13"/>
    <mergeCell ref="AG12:AG13"/>
    <mergeCell ref="AF8:AF9"/>
    <mergeCell ref="AG8:AG9"/>
    <mergeCell ref="AH8:AH9"/>
    <mergeCell ref="AJ8:AJ9"/>
    <mergeCell ref="P10:P11"/>
    <mergeCell ref="Q10:Q11"/>
    <mergeCell ref="S10:S11"/>
    <mergeCell ref="T10:T11"/>
    <mergeCell ref="U10:U11"/>
    <mergeCell ref="V10:V11"/>
    <mergeCell ref="X8:X9"/>
    <mergeCell ref="Z8:Z9"/>
    <mergeCell ref="AB8:AB9"/>
    <mergeCell ref="AC8:AC9"/>
    <mergeCell ref="AD8:AD9"/>
    <mergeCell ref="AE8:AE9"/>
    <mergeCell ref="Q8:Q9"/>
    <mergeCell ref="S8:S9"/>
    <mergeCell ref="T8:T9"/>
    <mergeCell ref="U8:U9"/>
    <mergeCell ref="V8:V9"/>
    <mergeCell ref="W8:W9"/>
    <mergeCell ref="AI10:AI11"/>
    <mergeCell ref="Y8:Y9"/>
    <mergeCell ref="A1:N1"/>
    <mergeCell ref="H35:H36"/>
    <mergeCell ref="I35:I36"/>
    <mergeCell ref="K20:K21"/>
    <mergeCell ref="K23:K24"/>
    <mergeCell ref="K26:K27"/>
    <mergeCell ref="K29:K30"/>
    <mergeCell ref="K32:K33"/>
    <mergeCell ref="Y14:Y15"/>
    <mergeCell ref="Y16:Y17"/>
    <mergeCell ref="J20:J21"/>
    <mergeCell ref="L20:L21"/>
    <mergeCell ref="P8:P9"/>
    <mergeCell ref="U14:U15"/>
    <mergeCell ref="V14:V15"/>
    <mergeCell ref="J35:J36"/>
    <mergeCell ref="L35:L36"/>
    <mergeCell ref="D35:D36"/>
    <mergeCell ref="F35:F36"/>
    <mergeCell ref="G35:G36"/>
    <mergeCell ref="P36:T36"/>
    <mergeCell ref="R8:R9"/>
    <mergeCell ref="R10:R11"/>
    <mergeCell ref="R12:R13"/>
    <mergeCell ref="A2:N2"/>
    <mergeCell ref="B3:E3"/>
    <mergeCell ref="P6:Y6"/>
    <mergeCell ref="E20:E21"/>
    <mergeCell ref="E23:E24"/>
    <mergeCell ref="E26:E27"/>
    <mergeCell ref="E29:E30"/>
    <mergeCell ref="E32:E33"/>
    <mergeCell ref="B6:M6"/>
    <mergeCell ref="D20:D21"/>
    <mergeCell ref="D32:D33"/>
    <mergeCell ref="D29:D30"/>
    <mergeCell ref="F3:K3"/>
    <mergeCell ref="B4:M5"/>
    <mergeCell ref="F20:F21"/>
    <mergeCell ref="G20:G21"/>
    <mergeCell ref="H20:H21"/>
    <mergeCell ref="F32:F33"/>
    <mergeCell ref="G32:G33"/>
    <mergeCell ref="F29:F30"/>
    <mergeCell ref="G29:G30"/>
    <mergeCell ref="I20:I21"/>
    <mergeCell ref="R14:R15"/>
    <mergeCell ref="D26:D27"/>
  </mergeCells>
  <conditionalFormatting sqref="G20:G21">
    <cfRule type="expression" dxfId="260" priority="60" stopIfTrue="1">
      <formula>F20="G"</formula>
    </cfRule>
    <cfRule type="expression" dxfId="259" priority="58" stopIfTrue="1">
      <formula>F20="P"</formula>
    </cfRule>
    <cfRule type="expression" dxfId="258" priority="59" stopIfTrue="1">
      <formula>F20="E"</formula>
    </cfRule>
  </conditionalFormatting>
  <conditionalFormatting sqref="G23:G24">
    <cfRule type="expression" dxfId="257" priority="37" stopIfTrue="1">
      <formula>F23="P"</formula>
    </cfRule>
    <cfRule type="expression" dxfId="256" priority="38" stopIfTrue="1">
      <formula>F23="E"</formula>
    </cfRule>
    <cfRule type="expression" dxfId="255" priority="39" stopIfTrue="1">
      <formula>F23="G"</formula>
    </cfRule>
  </conditionalFormatting>
  <conditionalFormatting sqref="G26:G27">
    <cfRule type="expression" dxfId="254" priority="34" stopIfTrue="1">
      <formula>F26="P"</formula>
    </cfRule>
    <cfRule type="expression" dxfId="253" priority="35" stopIfTrue="1">
      <formula>F26="E"</formula>
    </cfRule>
    <cfRule type="expression" dxfId="252" priority="36" stopIfTrue="1">
      <formula>F26="G"</formula>
    </cfRule>
  </conditionalFormatting>
  <conditionalFormatting sqref="G29:G30">
    <cfRule type="expression" dxfId="251" priority="31" stopIfTrue="1">
      <formula>F29="P"</formula>
    </cfRule>
    <cfRule type="expression" dxfId="250" priority="32" stopIfTrue="1">
      <formula>F29="E"</formula>
    </cfRule>
    <cfRule type="expression" dxfId="249" priority="33" stopIfTrue="1">
      <formula>F29="G"</formula>
    </cfRule>
  </conditionalFormatting>
  <conditionalFormatting sqref="G32:G33">
    <cfRule type="expression" dxfId="248" priority="29" stopIfTrue="1">
      <formula>F32="E"</formula>
    </cfRule>
    <cfRule type="expression" dxfId="247" priority="28" stopIfTrue="1">
      <formula>F32="P"</formula>
    </cfRule>
    <cfRule type="expression" dxfId="246" priority="30" stopIfTrue="1">
      <formula>F32="G"</formula>
    </cfRule>
  </conditionalFormatting>
  <conditionalFormatting sqref="G35:G36">
    <cfRule type="expression" dxfId="245" priority="25" stopIfTrue="1">
      <formula>F35="P"</formula>
    </cfRule>
    <cfRule type="expression" dxfId="244" priority="26" stopIfTrue="1">
      <formula>F35="E"</formula>
    </cfRule>
    <cfRule type="expression" dxfId="243" priority="27" stopIfTrue="1">
      <formula>F35="G"</formula>
    </cfRule>
  </conditionalFormatting>
  <conditionalFormatting sqref="I20:I21">
    <cfRule type="expression" dxfId="239" priority="45" stopIfTrue="1">
      <formula>J20="G"</formula>
    </cfRule>
    <cfRule type="expression" dxfId="238" priority="43" stopIfTrue="1">
      <formula>J20="P"</formula>
    </cfRule>
    <cfRule type="expression" dxfId="237" priority="44" stopIfTrue="1">
      <formula>J20="E"</formula>
    </cfRule>
  </conditionalFormatting>
  <conditionalFormatting sqref="I23:I24">
    <cfRule type="expression" dxfId="236" priority="46" stopIfTrue="1">
      <formula>J23="P"</formula>
    </cfRule>
    <cfRule type="expression" dxfId="235" priority="47" stopIfTrue="1">
      <formula>J23="E"</formula>
    </cfRule>
    <cfRule type="expression" dxfId="234" priority="48" stopIfTrue="1">
      <formula>J23="G"</formula>
    </cfRule>
  </conditionalFormatting>
  <conditionalFormatting sqref="I26:I27">
    <cfRule type="expression" dxfId="233" priority="49" stopIfTrue="1">
      <formula>J26="P"</formula>
    </cfRule>
    <cfRule type="expression" dxfId="232" priority="51" stopIfTrue="1">
      <formula>J26="G"</formula>
    </cfRule>
    <cfRule type="expression" dxfId="231" priority="50" stopIfTrue="1">
      <formula>J26="E"</formula>
    </cfRule>
  </conditionalFormatting>
  <conditionalFormatting sqref="I29:I30">
    <cfRule type="expression" dxfId="230" priority="52" stopIfTrue="1">
      <formula>J29="P"</formula>
    </cfRule>
    <cfRule type="expression" dxfId="229" priority="53" stopIfTrue="1">
      <formula>J29="E"</formula>
    </cfRule>
    <cfRule type="expression" dxfId="228" priority="54" stopIfTrue="1">
      <formula>J29="G"</formula>
    </cfRule>
  </conditionalFormatting>
  <conditionalFormatting sqref="I32:I33">
    <cfRule type="expression" dxfId="227" priority="56" stopIfTrue="1">
      <formula>J32="E"</formula>
    </cfRule>
    <cfRule type="expression" dxfId="226" priority="57" stopIfTrue="1">
      <formula>J32="G"</formula>
    </cfRule>
    <cfRule type="expression" dxfId="225" priority="55" stopIfTrue="1">
      <formula>J32="P"</formula>
    </cfRule>
  </conditionalFormatting>
  <conditionalFormatting sqref="I35:I36">
    <cfRule type="expression" dxfId="224" priority="41" stopIfTrue="1">
      <formula>J35="E"</formula>
    </cfRule>
    <cfRule type="expression" dxfId="223" priority="42" stopIfTrue="1">
      <formula>J35="G"</formula>
    </cfRule>
    <cfRule type="expression" dxfId="222" priority="40" stopIfTrue="1">
      <formula>J35="P"</formula>
    </cfRule>
  </conditionalFormatting>
  <printOptions verticalCentered="1"/>
  <pageMargins left="0" right="0" top="0" bottom="0" header="0" footer="0"/>
  <pageSetup scale="59" fitToWidth="0" fitToHeight="0" orientation="landscape" r:id="rId1"/>
  <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24" stopIfTrue="1" id="{19A2E488-04C5-423F-88B9-6A943AA6F911}">
            <xm:f>'GRUPO A'!F8="G"</xm:f>
            <x14:dxf>
              <font>
                <color rgb="FF00B741"/>
              </font>
              <fill>
                <patternFill patternType="solid">
                  <bgColor rgb="FFFFFFCC"/>
                </patternFill>
              </fill>
            </x14:dxf>
          </x14:cfRule>
          <x14:cfRule type="expression" priority="22" stopIfTrue="1" id="{309B8529-BA7D-47F9-AA5F-27AC3DA65151}">
            <xm:f>'GRUPO A'!F8="P"</xm:f>
            <x14:dxf>
              <font>
                <color rgb="FFFF0000"/>
              </font>
              <fill>
                <patternFill patternType="solid">
                  <bgColor rgb="FFFFFFCC"/>
                </patternFill>
              </fill>
            </x14:dxf>
          </x14:cfRule>
          <x14:cfRule type="expression" priority="23" stopIfTrue="1" id="{57F35943-77AE-43F7-8615-25812843FEE0}">
            <xm:f>'GRUPO A'!F8="E"</xm:f>
            <x14:dxf>
              <font>
                <color auto="1"/>
              </font>
              <fill>
                <patternFill patternType="solid">
                  <bgColor rgb="FFFFFFCC"/>
                </patternFill>
              </fill>
            </x14:dxf>
          </x14:cfRule>
          <xm:sqref>G8:G9 G11:G12 G14:G15 G17:G18</xm:sqref>
        </x14:conditionalFormatting>
        <x14:conditionalFormatting xmlns:xm="http://schemas.microsoft.com/office/excel/2006/main">
          <x14:cfRule type="expression" priority="20" stopIfTrue="1" id="{9A95B8E0-2A9B-49A9-9994-A997039ED989}">
            <xm:f>'GRUPO A'!J8="E"</xm:f>
            <x14:dxf>
              <fill>
                <patternFill patternType="solid">
                  <bgColor rgb="FFFFFFCC"/>
                </patternFill>
              </fill>
            </x14:dxf>
          </x14:cfRule>
          <x14:cfRule type="expression" priority="21" stopIfTrue="1" id="{C35DAB74-E36C-45F7-B0D7-FBA388346475}">
            <xm:f>'GRUPO A'!J8="G"</xm:f>
            <x14:dxf>
              <font>
                <color rgb="FF00B741"/>
              </font>
              <fill>
                <patternFill patternType="solid">
                  <bgColor rgb="FFFFFFCC"/>
                </patternFill>
              </fill>
            </x14:dxf>
          </x14:cfRule>
          <x14:cfRule type="expression" priority="19" stopIfTrue="1" id="{1D78732C-4160-48A9-9193-AB434CFC8D7B}">
            <xm:f>'GRUPO A'!J8="P"</xm:f>
            <x14:dxf>
              <font>
                <color rgb="FFFF0000"/>
              </font>
              <fill>
                <patternFill patternType="solid">
                  <bgColor rgb="FFFFFFCC"/>
                </patternFill>
              </fill>
            </x14:dxf>
          </x14:cfRule>
          <xm:sqref>I8:I9 I11:I12 I14:I15 I17:I18</xm:sqref>
        </x14:conditionalFormatting>
      </x14:conditionalFormatting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00B0F0"/>
  </sheetPr>
  <dimension ref="A1:CP23"/>
  <sheetViews>
    <sheetView zoomScale="115" zoomScaleNormal="115" workbookViewId="0">
      <selection activeCell="G8" sqref="G8"/>
    </sheetView>
  </sheetViews>
  <sheetFormatPr baseColWidth="10" defaultRowHeight="14.4" x14ac:dyDescent="0.3"/>
  <cols>
    <col min="1" max="1" width="5.109375" customWidth="1"/>
    <col min="2" max="2" width="11.44140625" customWidth="1"/>
    <col min="3" max="3" width="10" customWidth="1"/>
    <col min="4" max="4" width="13.33203125" customWidth="1"/>
    <col min="5" max="5" width="8.5546875" hidden="1" customWidth="1"/>
    <col min="6" max="6" width="0" hidden="1" customWidth="1"/>
    <col min="7" max="7" width="25.33203125" customWidth="1"/>
    <col min="8" max="8" width="5.6640625" customWidth="1"/>
    <col min="9" max="9" width="7.109375" customWidth="1"/>
    <col min="10" max="10" width="5.6640625" customWidth="1"/>
    <col min="11" max="11" width="0" hidden="1" customWidth="1"/>
    <col min="12" max="12" width="25.33203125" customWidth="1"/>
    <col min="13" max="13" width="8.109375" hidden="1" customWidth="1"/>
    <col min="15" max="15" width="3.5546875" style="3" customWidth="1"/>
    <col min="16" max="16" width="25.33203125" customWidth="1"/>
    <col min="17" max="17" width="3" style="3" customWidth="1"/>
    <col min="18" max="94" width="11.44140625" style="3"/>
  </cols>
  <sheetData>
    <row r="1" spans="1:17" s="3" customFormat="1" ht="34.5" customHeight="1" x14ac:dyDescent="0.3">
      <c r="H1" s="220" t="s">
        <v>5</v>
      </c>
      <c r="I1" s="220"/>
      <c r="J1" s="220"/>
      <c r="K1" s="220"/>
      <c r="L1" s="220"/>
      <c r="M1" s="220"/>
      <c r="N1" s="220"/>
      <c r="O1" s="220"/>
      <c r="P1" s="220"/>
      <c r="Q1" s="37"/>
    </row>
    <row r="2" spans="1:17" s="3" customFormat="1" ht="38.25" customHeight="1" x14ac:dyDescent="0.3">
      <c r="B2" s="125" t="s">
        <v>43</v>
      </c>
      <c r="C2" s="126"/>
      <c r="D2" s="126"/>
      <c r="E2" s="126"/>
      <c r="F2" s="126"/>
      <c r="G2" s="126"/>
      <c r="H2" s="309" t="s">
        <v>6</v>
      </c>
      <c r="I2" s="309"/>
      <c r="J2" s="309"/>
      <c r="K2" s="309"/>
      <c r="L2" s="309"/>
      <c r="M2" s="309"/>
      <c r="N2" s="309"/>
      <c r="O2" s="309"/>
      <c r="P2" s="309"/>
      <c r="Q2" s="38"/>
    </row>
    <row r="3" spans="1:17" s="3" customFormat="1" ht="15" customHeight="1" x14ac:dyDescent="0.3">
      <c r="B3" s="127" t="s">
        <v>17</v>
      </c>
      <c r="C3" s="126"/>
      <c r="D3" s="126"/>
      <c r="E3" s="126"/>
      <c r="F3" s="126"/>
      <c r="G3" s="126"/>
      <c r="H3" s="126"/>
      <c r="I3" s="126"/>
      <c r="J3" s="126"/>
      <c r="K3" s="126"/>
      <c r="L3" s="126"/>
    </row>
    <row r="4" spans="1:17" ht="21.75" customHeight="1" x14ac:dyDescent="0.45">
      <c r="A4" s="3"/>
      <c r="B4" s="310" t="s">
        <v>4</v>
      </c>
      <c r="C4" s="310"/>
      <c r="D4" s="310"/>
      <c r="E4" s="310"/>
      <c r="F4" s="310"/>
      <c r="G4" s="310"/>
      <c r="H4" s="310"/>
      <c r="I4" s="310"/>
      <c r="J4" s="310"/>
      <c r="K4" s="310"/>
      <c r="L4" s="310"/>
      <c r="M4" s="310"/>
      <c r="N4" s="311"/>
      <c r="O4" s="14"/>
      <c r="P4" s="13" t="s">
        <v>18</v>
      </c>
    </row>
    <row r="5" spans="1:17" ht="15" thickBot="1" x14ac:dyDescent="0.35">
      <c r="A5" s="3"/>
      <c r="B5" s="128"/>
      <c r="C5" s="128"/>
      <c r="D5" s="128"/>
      <c r="E5" s="7"/>
      <c r="F5" s="7"/>
      <c r="G5" s="7"/>
      <c r="H5" s="7"/>
      <c r="I5" s="7"/>
      <c r="J5" s="7"/>
      <c r="K5" s="7"/>
      <c r="L5" s="7"/>
      <c r="M5" s="7"/>
      <c r="N5" s="7"/>
    </row>
    <row r="6" spans="1:17" x14ac:dyDescent="0.3">
      <c r="A6" s="3"/>
      <c r="B6" s="303">
        <v>42596</v>
      </c>
      <c r="C6" s="305" t="s">
        <v>2</v>
      </c>
      <c r="D6" s="307" t="s">
        <v>78</v>
      </c>
      <c r="E6" s="129"/>
      <c r="F6" s="130" t="str">
        <f>IF(AND(H6&lt;&gt;"",J6&lt;&gt;""),IF(H6=J6,"E",IF(H6&gt;J6,"G","P")),"")</f>
        <v>P</v>
      </c>
      <c r="G6" s="312" t="e">
        <f>+'GRUPO A'!$W$34</f>
        <v>#N/A</v>
      </c>
      <c r="H6" s="239">
        <v>1</v>
      </c>
      <c r="I6" s="241" t="s">
        <v>15</v>
      </c>
      <c r="J6" s="239">
        <v>2</v>
      </c>
      <c r="K6" s="241" t="str">
        <f>IF(AND(J6&lt;&gt;"",H6&lt;&gt;""),IF(J6=H6,"E",IF(J6&gt;H6,"G","P")),"")</f>
        <v>G</v>
      </c>
      <c r="L6" s="293" t="e">
        <f>+#REF!</f>
        <v>#REF!</v>
      </c>
      <c r="M6" s="129"/>
      <c r="N6" s="294" t="s">
        <v>75</v>
      </c>
      <c r="P6" s="295" t="e">
        <f>IF(OR(F6="E",F6=""),"",IF(F6="G",G6,L6))</f>
        <v>#REF!</v>
      </c>
    </row>
    <row r="7" spans="1:17" ht="15" thickBot="1" x14ac:dyDescent="0.35">
      <c r="A7" s="3"/>
      <c r="B7" s="304"/>
      <c r="C7" s="306"/>
      <c r="D7" s="308"/>
      <c r="E7" s="129"/>
      <c r="F7" s="130"/>
      <c r="G7" s="312"/>
      <c r="H7" s="240"/>
      <c r="I7" s="241"/>
      <c r="J7" s="240"/>
      <c r="K7" s="241"/>
      <c r="L7" s="293"/>
      <c r="M7" s="129"/>
      <c r="N7" s="294"/>
      <c r="P7" s="296"/>
    </row>
    <row r="8" spans="1:17" ht="6.75" customHeight="1" thickBot="1" x14ac:dyDescent="0.35">
      <c r="A8" s="3"/>
      <c r="B8" s="131"/>
      <c r="C8" s="131"/>
      <c r="D8" s="132"/>
      <c r="E8" s="129"/>
      <c r="F8" s="10"/>
      <c r="G8" s="10"/>
      <c r="H8" s="10"/>
      <c r="I8" s="10"/>
      <c r="J8" s="10"/>
      <c r="K8" s="10"/>
      <c r="L8" s="129"/>
      <c r="M8" s="129"/>
      <c r="N8" s="133"/>
      <c r="P8" s="134"/>
    </row>
    <row r="9" spans="1:17" x14ac:dyDescent="0.3">
      <c r="A9" s="3"/>
      <c r="B9" s="297">
        <v>42596</v>
      </c>
      <c r="C9" s="299" t="s">
        <v>3</v>
      </c>
      <c r="D9" s="301" t="s">
        <v>79</v>
      </c>
      <c r="E9" s="129"/>
      <c r="F9" s="241" t="str">
        <f>IF(AND(H9&lt;&gt;"",J9&lt;&gt;""),IF(H9=J9,"E",IF(H9&gt;J9,"G","P")),"")</f>
        <v>G</v>
      </c>
      <c r="G9" s="293" t="str">
        <f>+'GRUPO B'!$W$34</f>
        <v>CLUB DEPORTIVO EL DIAMANTE</v>
      </c>
      <c r="H9" s="239">
        <v>2</v>
      </c>
      <c r="I9" s="241" t="s">
        <v>15</v>
      </c>
      <c r="J9" s="239">
        <v>1</v>
      </c>
      <c r="K9" s="241" t="str">
        <f>IF(AND(J9&lt;&gt;"",H9&lt;&gt;""),IF(J9=H9,"E",IF(J9&gt;H9,"G","P")),"")</f>
        <v>P</v>
      </c>
      <c r="L9" s="293" t="e">
        <f>+#REF!</f>
        <v>#REF!</v>
      </c>
      <c r="M9" s="129"/>
      <c r="N9" s="294" t="s">
        <v>38</v>
      </c>
      <c r="P9" s="295" t="str">
        <f>IF(OR(F9="E",F9=""),"",IF(F9="G",G9,L9))</f>
        <v>CLUB DEPORTIVO EL DIAMANTE</v>
      </c>
    </row>
    <row r="10" spans="1:17" ht="15" thickBot="1" x14ac:dyDescent="0.35">
      <c r="A10" s="3"/>
      <c r="B10" s="298"/>
      <c r="C10" s="300"/>
      <c r="D10" s="302"/>
      <c r="E10" s="129"/>
      <c r="F10" s="241"/>
      <c r="G10" s="293"/>
      <c r="H10" s="240"/>
      <c r="I10" s="241"/>
      <c r="J10" s="240"/>
      <c r="K10" s="241"/>
      <c r="L10" s="293"/>
      <c r="M10" s="129"/>
      <c r="N10" s="294"/>
      <c r="P10" s="296"/>
    </row>
    <row r="11" spans="1:17" ht="8.25" customHeight="1" thickBot="1" x14ac:dyDescent="0.35">
      <c r="A11" s="3"/>
      <c r="B11" s="135"/>
      <c r="C11" s="131"/>
      <c r="D11" s="132"/>
      <c r="E11" s="129"/>
      <c r="F11" s="10"/>
      <c r="G11" s="129"/>
      <c r="H11" s="10"/>
      <c r="I11" s="10"/>
      <c r="J11" s="10"/>
      <c r="K11" s="10"/>
      <c r="L11" s="129"/>
      <c r="M11" s="129"/>
      <c r="N11" s="133"/>
      <c r="P11" s="134"/>
    </row>
    <row r="12" spans="1:17" x14ac:dyDescent="0.3">
      <c r="A12" s="3"/>
      <c r="B12" s="303">
        <v>42596</v>
      </c>
      <c r="C12" s="305" t="s">
        <v>59</v>
      </c>
      <c r="D12" s="307" t="s">
        <v>78</v>
      </c>
      <c r="E12" s="129"/>
      <c r="F12" s="241" t="str">
        <f>IF(AND(H12&lt;&gt;"",J12&lt;&gt;""),IF(H12=J12,"E",IF(H12&gt;J12,"G","P")),"")</f>
        <v>P</v>
      </c>
      <c r="G12" s="293" t="e">
        <f>+#REF!</f>
        <v>#REF!</v>
      </c>
      <c r="H12" s="239">
        <v>1</v>
      </c>
      <c r="I12" s="241" t="s">
        <v>15</v>
      </c>
      <c r="J12" s="239">
        <v>2</v>
      </c>
      <c r="K12" s="241" t="str">
        <f>IF(AND(J12&lt;&gt;"",H12&lt;&gt;""),IF(J12=H12,"E",IF(J12&gt;H12,"G","P")),"")</f>
        <v>G</v>
      </c>
      <c r="L12" s="293" t="e">
        <f>+'GRUPO A'!$W$35</f>
        <v>#N/A</v>
      </c>
      <c r="M12" s="129"/>
      <c r="N12" s="294" t="s">
        <v>38</v>
      </c>
      <c r="P12" s="295" t="e">
        <f>IF(OR(F12="E",F12=""),"",IF(F12="G",G12,L12))</f>
        <v>#N/A</v>
      </c>
    </row>
    <row r="13" spans="1:17" ht="15" thickBot="1" x14ac:dyDescent="0.35">
      <c r="A13" s="3"/>
      <c r="B13" s="304"/>
      <c r="C13" s="306"/>
      <c r="D13" s="308"/>
      <c r="E13" s="129"/>
      <c r="F13" s="241"/>
      <c r="G13" s="293"/>
      <c r="H13" s="240"/>
      <c r="I13" s="241"/>
      <c r="J13" s="240"/>
      <c r="K13" s="241"/>
      <c r="L13" s="293"/>
      <c r="M13" s="129"/>
      <c r="N13" s="294"/>
      <c r="P13" s="296"/>
    </row>
    <row r="14" spans="1:17" ht="8.25" customHeight="1" thickBot="1" x14ac:dyDescent="0.35">
      <c r="A14" s="3"/>
      <c r="B14" s="135"/>
      <c r="C14" s="131"/>
      <c r="D14" s="132"/>
      <c r="E14" s="129"/>
      <c r="F14" s="10"/>
      <c r="G14" s="129"/>
      <c r="H14" s="10"/>
      <c r="I14" s="10"/>
      <c r="J14" s="10"/>
      <c r="K14" s="10"/>
      <c r="L14" s="129"/>
      <c r="M14" s="129"/>
      <c r="N14" s="133"/>
      <c r="P14" s="134"/>
    </row>
    <row r="15" spans="1:17" x14ac:dyDescent="0.3">
      <c r="A15" s="3"/>
      <c r="B15" s="297">
        <v>42596</v>
      </c>
      <c r="C15" s="299" t="s">
        <v>60</v>
      </c>
      <c r="D15" s="301" t="s">
        <v>79</v>
      </c>
      <c r="E15" s="129"/>
      <c r="F15" s="241" t="str">
        <f>IF(AND(H15&lt;&gt;"",J15&lt;&gt;""),IF(H15=J15,"E",IF(H15&gt;J15,"G","P")),"")</f>
        <v>G</v>
      </c>
      <c r="G15" s="293" t="e">
        <f>+#REF!</f>
        <v>#REF!</v>
      </c>
      <c r="H15" s="239">
        <v>2</v>
      </c>
      <c r="I15" s="241" t="s">
        <v>15</v>
      </c>
      <c r="J15" s="239">
        <v>1</v>
      </c>
      <c r="K15" s="241" t="str">
        <f>IF(AND(J15&lt;&gt;"",H15&lt;&gt;""),IF(J15=H15,"E",IF(J15&gt;H15,"G","P")),"")</f>
        <v>P</v>
      </c>
      <c r="L15" s="293" t="str">
        <f>+'GRUPO B'!W35</f>
        <v>CLUB DEPORTIVO SANPAY</v>
      </c>
      <c r="M15" s="129"/>
      <c r="N15" s="294" t="s">
        <v>75</v>
      </c>
      <c r="P15" s="295" t="e">
        <f>IF(OR(F15="E",F15=""),"",IF(F15="G",G15,L15))</f>
        <v>#REF!</v>
      </c>
    </row>
    <row r="16" spans="1:17" ht="15" thickBot="1" x14ac:dyDescent="0.35">
      <c r="A16" s="3"/>
      <c r="B16" s="298"/>
      <c r="C16" s="300"/>
      <c r="D16" s="302"/>
      <c r="E16" s="129"/>
      <c r="F16" s="241"/>
      <c r="G16" s="293"/>
      <c r="H16" s="240"/>
      <c r="I16" s="241"/>
      <c r="J16" s="240"/>
      <c r="K16" s="241"/>
      <c r="L16" s="293"/>
      <c r="M16" s="9"/>
      <c r="N16" s="294"/>
      <c r="P16" s="296"/>
    </row>
    <row r="17" spans="2:7" s="3" customFormat="1" ht="7.5" customHeight="1" x14ac:dyDescent="0.3"/>
    <row r="18" spans="2:7" s="3" customFormat="1" x14ac:dyDescent="0.3">
      <c r="B18" s="291" t="str">
        <f>+'GRUPOS INFANTIL'!C3</f>
        <v>NACIDOS 2008 2009</v>
      </c>
      <c r="C18" s="291"/>
      <c r="D18" s="291"/>
      <c r="E18" s="291"/>
      <c r="F18" s="291"/>
      <c r="G18" s="291"/>
    </row>
    <row r="19" spans="2:7" s="3" customFormat="1" x14ac:dyDescent="0.3">
      <c r="B19" s="291"/>
      <c r="C19" s="291"/>
      <c r="D19" s="291"/>
      <c r="E19" s="291"/>
      <c r="F19" s="291"/>
      <c r="G19" s="291"/>
    </row>
    <row r="20" spans="2:7" s="3" customFormat="1" x14ac:dyDescent="0.3">
      <c r="B20" s="291"/>
      <c r="C20" s="291"/>
      <c r="D20" s="291"/>
      <c r="E20" s="291"/>
      <c r="F20" s="291"/>
      <c r="G20" s="291"/>
    </row>
    <row r="21" spans="2:7" s="3" customFormat="1" x14ac:dyDescent="0.3">
      <c r="B21" s="292" t="str">
        <f>+'GRUPOS INFANTIL'!C4</f>
        <v>NOV 30 1 Y 2 DICIEMBRE 2024</v>
      </c>
      <c r="C21" s="292"/>
      <c r="D21" s="292"/>
      <c r="E21" s="292"/>
      <c r="F21" s="292"/>
      <c r="G21" s="292"/>
    </row>
    <row r="22" spans="2:7" s="3" customFormat="1" x14ac:dyDescent="0.3">
      <c r="B22" s="292"/>
      <c r="C22" s="292"/>
      <c r="D22" s="292"/>
      <c r="E22" s="292"/>
      <c r="F22" s="292"/>
      <c r="G22" s="292"/>
    </row>
    <row r="23" spans="2:7" s="3" customFormat="1" x14ac:dyDescent="0.3"/>
  </sheetData>
  <mergeCells count="52">
    <mergeCell ref="H9:H10"/>
    <mergeCell ref="H1:P1"/>
    <mergeCell ref="H2:P2"/>
    <mergeCell ref="B4:N4"/>
    <mergeCell ref="B6:B7"/>
    <mergeCell ref="C6:C7"/>
    <mergeCell ref="D6:D7"/>
    <mergeCell ref="G6:G7"/>
    <mergeCell ref="H6:H7"/>
    <mergeCell ref="I6:I7"/>
    <mergeCell ref="J6:J7"/>
    <mergeCell ref="B9:B10"/>
    <mergeCell ref="C9:C10"/>
    <mergeCell ref="D9:D10"/>
    <mergeCell ref="F9:F10"/>
    <mergeCell ref="G9:G10"/>
    <mergeCell ref="P9:P10"/>
    <mergeCell ref="K6:K7"/>
    <mergeCell ref="L6:L7"/>
    <mergeCell ref="N6:N7"/>
    <mergeCell ref="P6:P7"/>
    <mergeCell ref="I9:I10"/>
    <mergeCell ref="J9:J10"/>
    <mergeCell ref="K9:K10"/>
    <mergeCell ref="L9:L10"/>
    <mergeCell ref="N9:N10"/>
    <mergeCell ref="P12:P13"/>
    <mergeCell ref="B12:B13"/>
    <mergeCell ref="C12:C13"/>
    <mergeCell ref="D12:D13"/>
    <mergeCell ref="F12:F13"/>
    <mergeCell ref="G12:G13"/>
    <mergeCell ref="H12:H13"/>
    <mergeCell ref="I12:I13"/>
    <mergeCell ref="J12:J13"/>
    <mergeCell ref="K12:K13"/>
    <mergeCell ref="L12:L13"/>
    <mergeCell ref="N12:N13"/>
    <mergeCell ref="L15:L16"/>
    <mergeCell ref="N15:N16"/>
    <mergeCell ref="P15:P16"/>
    <mergeCell ref="B15:B16"/>
    <mergeCell ref="C15:C16"/>
    <mergeCell ref="D15:D16"/>
    <mergeCell ref="F15:F16"/>
    <mergeCell ref="G15:G16"/>
    <mergeCell ref="H15:H16"/>
    <mergeCell ref="B18:G20"/>
    <mergeCell ref="B21:G22"/>
    <mergeCell ref="I15:I16"/>
    <mergeCell ref="J15:J16"/>
    <mergeCell ref="K15:K16"/>
  </mergeCells>
  <conditionalFormatting sqref="H6:H7">
    <cfRule type="expression" dxfId="221" priority="22" stopIfTrue="1">
      <formula>F6="P"</formula>
    </cfRule>
    <cfRule type="expression" dxfId="220" priority="23" stopIfTrue="1">
      <formula>F6="E"</formula>
    </cfRule>
    <cfRule type="expression" dxfId="219" priority="24" stopIfTrue="1">
      <formula>F6="G"</formula>
    </cfRule>
  </conditionalFormatting>
  <conditionalFormatting sqref="H9:H10">
    <cfRule type="expression" dxfId="218" priority="7" stopIfTrue="1">
      <formula>F9="P"</formula>
    </cfRule>
    <cfRule type="expression" dxfId="217" priority="8" stopIfTrue="1">
      <formula>F9="E"</formula>
    </cfRule>
    <cfRule type="expression" dxfId="216" priority="9" stopIfTrue="1">
      <formula>F9="G"</formula>
    </cfRule>
  </conditionalFormatting>
  <conditionalFormatting sqref="H12:H13">
    <cfRule type="expression" dxfId="215" priority="4" stopIfTrue="1">
      <formula>F12="P"</formula>
    </cfRule>
    <cfRule type="expression" dxfId="214" priority="5" stopIfTrue="1">
      <formula>F12="E"</formula>
    </cfRule>
    <cfRule type="expression" dxfId="213" priority="6" stopIfTrue="1">
      <formula>F12="G"</formula>
    </cfRule>
  </conditionalFormatting>
  <conditionalFormatting sqref="H15:H16">
    <cfRule type="expression" dxfId="212" priority="1" stopIfTrue="1">
      <formula>F15="P"</formula>
    </cfRule>
    <cfRule type="expression" dxfId="211" priority="2" stopIfTrue="1">
      <formula>F15="E"</formula>
    </cfRule>
    <cfRule type="expression" dxfId="210" priority="3" stopIfTrue="1">
      <formula>F15="G"</formula>
    </cfRule>
  </conditionalFormatting>
  <conditionalFormatting sqref="J6:J7">
    <cfRule type="expression" dxfId="209" priority="10" stopIfTrue="1">
      <formula>K6="P"</formula>
    </cfRule>
    <cfRule type="expression" dxfId="208" priority="11" stopIfTrue="1">
      <formula>K6="E"</formula>
    </cfRule>
    <cfRule type="expression" dxfId="207" priority="12" stopIfTrue="1">
      <formula>K6="G"</formula>
    </cfRule>
  </conditionalFormatting>
  <conditionalFormatting sqref="J9:J10">
    <cfRule type="expression" dxfId="206" priority="13" stopIfTrue="1">
      <formula>K9="P"</formula>
    </cfRule>
    <cfRule type="expression" dxfId="205" priority="14" stopIfTrue="1">
      <formula>K9="E"</formula>
    </cfRule>
    <cfRule type="expression" dxfId="204" priority="15" stopIfTrue="1">
      <formula>K9="G"</formula>
    </cfRule>
  </conditionalFormatting>
  <conditionalFormatting sqref="J12:J13">
    <cfRule type="expression" dxfId="203" priority="16" stopIfTrue="1">
      <formula>K12="P"</formula>
    </cfRule>
    <cfRule type="expression" dxfId="202" priority="17" stopIfTrue="1">
      <formula>K12="E"</formula>
    </cfRule>
    <cfRule type="expression" dxfId="201" priority="18" stopIfTrue="1">
      <formula>K12="G"</formula>
    </cfRule>
  </conditionalFormatting>
  <conditionalFormatting sqref="J15:J16">
    <cfRule type="expression" dxfId="200" priority="19" stopIfTrue="1">
      <formula>K15="P"</formula>
    </cfRule>
    <cfRule type="expression" dxfId="199" priority="20" stopIfTrue="1">
      <formula>K15="E"</formula>
    </cfRule>
    <cfRule type="expression" dxfId="198" priority="21" stopIfTrue="1">
      <formula>K15="G"</formula>
    </cfRule>
  </conditionalFormatting>
  <printOptions horizontalCentered="1" verticalCentered="1"/>
  <pageMargins left="0.70866141732283472" right="0.70866141732283472" top="0.74803149606299213" bottom="0.74803149606299213" header="0.31496062992125984" footer="0.31496062992125984"/>
  <pageSetup scale="80" orientation="landscape" r:id="rId1"/>
  <colBreaks count="1" manualBreakCount="1">
    <brk id="17" max="1048575" man="1"/>
  </colBreaks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00B0F0"/>
  </sheetPr>
  <dimension ref="A1:O49"/>
  <sheetViews>
    <sheetView zoomScaleNormal="100" zoomScaleSheetLayoutView="100" workbookViewId="0">
      <selection activeCell="A5" sqref="A5"/>
    </sheetView>
  </sheetViews>
  <sheetFormatPr baseColWidth="10" defaultRowHeight="14.4" x14ac:dyDescent="0.3"/>
  <cols>
    <col min="1" max="1" width="12.109375" customWidth="1"/>
    <col min="2" max="2" width="22.88671875" customWidth="1"/>
    <col min="3" max="3" width="1.44140625" customWidth="1"/>
    <col min="4" max="4" width="22.88671875" customWidth="1"/>
    <col min="5" max="5" width="1.44140625" customWidth="1"/>
    <col min="6" max="6" width="0" hidden="1" customWidth="1"/>
    <col min="7" max="7" width="5.6640625" customWidth="1"/>
    <col min="8" max="8" width="4.109375" customWidth="1"/>
    <col min="9" max="9" width="5.6640625" customWidth="1"/>
    <col min="10" max="10" width="17.109375" hidden="1" customWidth="1"/>
    <col min="11" max="11" width="7" customWidth="1"/>
    <col min="12" max="12" width="0" hidden="1" customWidth="1"/>
    <col min="13" max="13" width="1.44140625" customWidth="1"/>
    <col min="14" max="14" width="22.88671875" customWidth="1"/>
    <col min="15" max="15" width="15.6640625" customWidth="1"/>
  </cols>
  <sheetData>
    <row r="1" spans="1:15" s="3" customFormat="1" ht="40.5" customHeight="1" x14ac:dyDescent="0.75">
      <c r="A1" s="337" t="s">
        <v>5</v>
      </c>
      <c r="B1" s="337"/>
      <c r="C1" s="337"/>
      <c r="D1" s="337"/>
      <c r="E1" s="337"/>
      <c r="F1" s="337"/>
      <c r="G1" s="337"/>
      <c r="H1" s="337"/>
      <c r="I1" s="337"/>
      <c r="J1" s="337"/>
      <c r="K1" s="337"/>
      <c r="L1" s="337"/>
      <c r="M1" s="337"/>
      <c r="N1" s="337"/>
      <c r="O1" s="337"/>
    </row>
    <row r="2" spans="1:15" s="3" customFormat="1" ht="23.25" customHeight="1" x14ac:dyDescent="0.5">
      <c r="A2" s="338" t="s">
        <v>6</v>
      </c>
      <c r="B2" s="338"/>
      <c r="C2" s="338"/>
      <c r="D2" s="338"/>
      <c r="E2" s="338"/>
      <c r="F2" s="338"/>
      <c r="G2" s="338"/>
      <c r="H2" s="338"/>
      <c r="I2" s="338"/>
      <c r="J2" s="338"/>
      <c r="K2" s="338"/>
      <c r="L2" s="338"/>
      <c r="M2" s="338"/>
      <c r="N2" s="338"/>
      <c r="O2" s="338"/>
    </row>
    <row r="3" spans="1:15" s="3" customFormat="1" ht="9.75" customHeight="1" x14ac:dyDescent="0.3">
      <c r="N3" s="91"/>
      <c r="O3" s="91"/>
    </row>
    <row r="4" spans="1:15" s="3" customFormat="1" ht="25.5" customHeight="1" x14ac:dyDescent="0.5">
      <c r="B4" s="116" t="str">
        <f>+'GRUPOS INFANTIL'!D7</f>
        <v>GRUPO A</v>
      </c>
      <c r="C4" s="120"/>
      <c r="D4" s="118" t="str">
        <f>+'GRUPOS INFANTIL'!H7</f>
        <v>GRUPO B</v>
      </c>
      <c r="E4" s="108"/>
      <c r="F4" s="108"/>
      <c r="G4" s="342">
        <f>+'GRUPOS INFANTIL'!F7</f>
        <v>0</v>
      </c>
      <c r="H4" s="342"/>
      <c r="I4" s="342"/>
      <c r="J4" s="342"/>
      <c r="K4" s="342"/>
      <c r="N4" s="123" t="e">
        <f>+'GRUPOS INFANTIL'!#REF!</f>
        <v>#REF!</v>
      </c>
    </row>
    <row r="5" spans="1:15" s="3" customFormat="1" ht="45" customHeight="1" x14ac:dyDescent="0.3">
      <c r="B5" s="117" t="str">
        <f>+'GRUPOS INFANTIL'!D8</f>
        <v>H&amp;C.SPORT</v>
      </c>
      <c r="C5" s="121"/>
      <c r="D5" s="122" t="str">
        <f>+'GRUPOS INFANTIL'!H8</f>
        <v>ALIANZA TOLIMENSE</v>
      </c>
      <c r="E5" s="29"/>
      <c r="F5" s="29"/>
      <c r="G5" s="341">
        <f>+'GRUPOS INFANTIL'!F8</f>
        <v>0</v>
      </c>
      <c r="H5" s="341"/>
      <c r="I5" s="341"/>
      <c r="J5" s="341"/>
      <c r="K5" s="341"/>
      <c r="L5" s="29"/>
      <c r="M5" s="29"/>
      <c r="N5" s="124" t="e">
        <f>+'GRUPOS INFANTIL'!#REF!</f>
        <v>#REF!</v>
      </c>
    </row>
    <row r="6" spans="1:15" s="3" customFormat="1" ht="45" customHeight="1" x14ac:dyDescent="0.3">
      <c r="B6" s="117" t="str">
        <f>+'GRUPOS INFANTIL'!D9</f>
        <v>TALENTO TOLIMENSE</v>
      </c>
      <c r="C6" s="121"/>
      <c r="D6" s="122" t="str">
        <f>+'GRUPOS INFANTIL'!H9</f>
        <v>CLUB DEPORTIVO SANPAY</v>
      </c>
      <c r="E6" s="29"/>
      <c r="F6" s="29"/>
      <c r="G6" s="341">
        <f>+'GRUPOS INFANTIL'!F9</f>
        <v>0</v>
      </c>
      <c r="H6" s="341"/>
      <c r="I6" s="341"/>
      <c r="J6" s="341"/>
      <c r="K6" s="341"/>
      <c r="L6" s="29"/>
      <c r="M6" s="29"/>
      <c r="N6" s="124" t="e">
        <f>+'GRUPOS INFANTIL'!#REF!</f>
        <v>#REF!</v>
      </c>
    </row>
    <row r="7" spans="1:15" s="3" customFormat="1" ht="45" customHeight="1" x14ac:dyDescent="0.3">
      <c r="B7" s="117" t="str">
        <f>+'GRUPOS INFANTIL'!D10</f>
        <v>A10 ACADEMY</v>
      </c>
      <c r="C7" s="121"/>
      <c r="D7" s="122" t="str">
        <f>+'GRUPOS INFANTIL'!H10</f>
        <v>CLUB DEPORTIVO EL DIAMANTE</v>
      </c>
      <c r="E7" s="29"/>
      <c r="F7" s="29"/>
      <c r="G7" s="341">
        <f>+'GRUPOS INFANTIL'!F10</f>
        <v>0</v>
      </c>
      <c r="H7" s="341"/>
      <c r="I7" s="341"/>
      <c r="J7" s="341"/>
      <c r="K7" s="341"/>
      <c r="L7" s="29"/>
      <c r="M7" s="29"/>
      <c r="N7" s="124" t="e">
        <f>+'GRUPOS INFANTIL'!#REF!</f>
        <v>#REF!</v>
      </c>
    </row>
    <row r="8" spans="1:15" s="3" customFormat="1" ht="45" customHeight="1" x14ac:dyDescent="0.3">
      <c r="B8" s="117" t="str">
        <f>+'GRUPOS INFANTIL'!D11</f>
        <v>LE MAX TEAM</v>
      </c>
      <c r="C8" s="121"/>
      <c r="D8" s="122" t="str">
        <f>+'GRUPOS INFANTIL'!H11</f>
        <v>REAL BOGOTÁ</v>
      </c>
      <c r="E8" s="29"/>
      <c r="F8" s="29"/>
      <c r="G8" s="341" t="e">
        <f>+'GRUPOS INFANTIL'!#REF!</f>
        <v>#REF!</v>
      </c>
      <c r="H8" s="341"/>
      <c r="I8" s="341"/>
      <c r="J8" s="341"/>
      <c r="K8" s="341"/>
      <c r="L8" s="29"/>
      <c r="M8" s="29"/>
      <c r="N8" s="124" t="e">
        <f>+'GRUPOS INFANTIL'!#REF!</f>
        <v>#REF!</v>
      </c>
    </row>
    <row r="9" spans="1:15" s="3" customFormat="1" ht="7.5" customHeight="1" x14ac:dyDescent="0.3"/>
    <row r="10" spans="1:15" s="3" customFormat="1" ht="24" customHeight="1" x14ac:dyDescent="0.55000000000000004">
      <c r="B10" s="72" t="str">
        <f>+'GRUPOS INFANTIL'!C3</f>
        <v>NACIDOS 2008 2009</v>
      </c>
      <c r="C10" s="72"/>
      <c r="N10" s="335">
        <f>+'GRUPOS INFANTIL'!F11</f>
        <v>2024</v>
      </c>
      <c r="O10" s="335"/>
    </row>
    <row r="11" spans="1:15" s="3" customFormat="1" ht="21" x14ac:dyDescent="0.4">
      <c r="B11" s="90" t="str">
        <f>+'GRUPOS INFANTIL'!C4</f>
        <v>NOV 30 1 Y 2 DICIEMBRE 2024</v>
      </c>
      <c r="C11" s="90"/>
      <c r="N11" s="335"/>
      <c r="O11" s="335"/>
    </row>
    <row r="12" spans="1:15" s="3" customFormat="1" ht="11.25" customHeight="1" x14ac:dyDescent="0.3">
      <c r="A12" s="339" t="str">
        <f>+'GRUPO A'!B4</f>
        <v>GRUPO A</v>
      </c>
      <c r="B12" s="339"/>
      <c r="C12" s="339"/>
      <c r="D12" s="339"/>
      <c r="E12" s="339"/>
      <c r="F12" s="339"/>
      <c r="G12" s="339"/>
      <c r="H12" s="339"/>
      <c r="I12" s="339"/>
      <c r="J12" s="339"/>
      <c r="K12" s="339"/>
      <c r="L12" s="339"/>
      <c r="M12" s="339"/>
      <c r="N12" s="339"/>
      <c r="O12" s="339"/>
    </row>
    <row r="13" spans="1:15" s="3" customFormat="1" ht="21" customHeight="1" x14ac:dyDescent="0.3">
      <c r="A13" s="340"/>
      <c r="B13" s="340"/>
      <c r="C13" s="340"/>
      <c r="D13" s="340"/>
      <c r="E13" s="340"/>
      <c r="F13" s="340"/>
      <c r="G13" s="340"/>
      <c r="H13" s="340"/>
      <c r="I13" s="340"/>
      <c r="J13" s="340"/>
      <c r="K13" s="340"/>
      <c r="L13" s="340"/>
      <c r="M13" s="340"/>
      <c r="N13" s="340"/>
      <c r="O13" s="340"/>
    </row>
    <row r="14" spans="1:15" ht="23.4" x14ac:dyDescent="0.3">
      <c r="A14" s="313" t="s">
        <v>33</v>
      </c>
      <c r="B14" s="314"/>
      <c r="C14" s="314"/>
      <c r="D14" s="314"/>
      <c r="E14" s="314"/>
      <c r="F14" s="314"/>
      <c r="G14" s="314"/>
      <c r="H14" s="314"/>
      <c r="I14" s="314"/>
      <c r="J14" s="314"/>
      <c r="K14" s="314"/>
      <c r="L14" s="314"/>
      <c r="M14" s="314"/>
      <c r="N14" s="314"/>
      <c r="O14" s="314"/>
    </row>
    <row r="15" spans="1:15" ht="7.5" customHeight="1" x14ac:dyDescent="0.3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</row>
    <row r="16" spans="1:15" ht="33.75" customHeight="1" x14ac:dyDescent="0.35">
      <c r="A16" s="81">
        <f>+'GRUPO A'!B20</f>
        <v>42812</v>
      </c>
      <c r="B16" s="82" t="str">
        <f>+'GRUPO A'!C20</f>
        <v>07:15. a.m.</v>
      </c>
      <c r="C16" s="82"/>
      <c r="D16" s="332" t="str">
        <f>+'GRUPO A'!E20</f>
        <v>H&amp;C.SPORT</v>
      </c>
      <c r="E16" s="332"/>
      <c r="F16" s="99" t="str">
        <f>IF(AND(G16&lt;&gt;"",I16&lt;&gt;""),IF(G16=I16,"E",IF(G16&gt;I16,"G","P")),"")</f>
        <v/>
      </c>
      <c r="G16" s="100"/>
      <c r="H16" s="76" t="s">
        <v>15</v>
      </c>
      <c r="I16" s="100"/>
      <c r="J16" s="99" t="str">
        <f>IF(AND(I16&lt;&gt;"",G16&lt;&gt;""),IF(I16=G16,"E",IF(I16&gt;G16,"G","P")),"")</f>
        <v/>
      </c>
      <c r="K16" s="332" t="str">
        <f>+'GRUPO A'!K20</f>
        <v>TALENTO TOLIMENSE</v>
      </c>
      <c r="L16" s="332"/>
      <c r="M16" s="332"/>
      <c r="N16" s="332"/>
      <c r="O16" s="83" t="str">
        <f>+'GRUPO A'!M20</f>
        <v>CANCHA 2</v>
      </c>
    </row>
    <row r="17" spans="1:15" ht="7.5" customHeight="1" x14ac:dyDescent="0.35">
      <c r="A17" s="75"/>
      <c r="B17" s="75"/>
      <c r="C17" s="75"/>
      <c r="D17" s="75"/>
      <c r="E17" s="75"/>
      <c r="F17" s="75"/>
      <c r="G17" s="75"/>
      <c r="H17" s="75"/>
      <c r="I17" s="75"/>
      <c r="J17" s="75"/>
      <c r="K17" s="75"/>
      <c r="L17" s="75"/>
      <c r="M17" s="75"/>
      <c r="N17" s="75"/>
      <c r="O17" s="75"/>
    </row>
    <row r="18" spans="1:15" ht="33.75" customHeight="1" x14ac:dyDescent="0.35">
      <c r="A18" s="84">
        <f>+'GRUPO A'!B23</f>
        <v>42812</v>
      </c>
      <c r="B18" s="85" t="str">
        <f>+'GRUPO A'!C23</f>
        <v>08:20. a.m.</v>
      </c>
      <c r="C18" s="85"/>
      <c r="D18" s="331" t="str">
        <f>+'GRUPO A'!E23</f>
        <v>A10 ACADEMY</v>
      </c>
      <c r="E18" s="331"/>
      <c r="F18" s="99" t="str">
        <f>IF(AND(G18&lt;&gt;"",I18&lt;&gt;""),IF(G18=I18,"E",IF(G18&gt;I18,"G","P")),"")</f>
        <v/>
      </c>
      <c r="G18" s="100"/>
      <c r="H18" s="76" t="s">
        <v>15</v>
      </c>
      <c r="I18" s="100"/>
      <c r="J18" s="99" t="str">
        <f>IF(AND(I18&lt;&gt;"",G18&lt;&gt;""),IF(I18=G18,"E",IF(I18&gt;G18,"G","P")),"")</f>
        <v/>
      </c>
      <c r="K18" s="331" t="str">
        <f>+'GRUPO A'!K23</f>
        <v>LE MAX TEAM</v>
      </c>
      <c r="L18" s="331"/>
      <c r="M18" s="331"/>
      <c r="N18" s="331"/>
      <c r="O18" s="87" t="str">
        <f>+'GRUPO A'!M23</f>
        <v>LAS VEGAS</v>
      </c>
    </row>
    <row r="19" spans="1:15" hidden="1" x14ac:dyDescent="0.3"/>
    <row r="20" spans="1:15" ht="11.25" customHeight="1" x14ac:dyDescent="0.3">
      <c r="A20" s="336" t="str">
        <f>+'GRUPO B'!B4</f>
        <v>GRUPO B</v>
      </c>
      <c r="B20" s="336"/>
      <c r="C20" s="336"/>
      <c r="D20" s="336"/>
      <c r="E20" s="336"/>
      <c r="F20" s="336"/>
      <c r="G20" s="336"/>
      <c r="H20" s="336"/>
      <c r="I20" s="336"/>
      <c r="J20" s="336"/>
      <c r="K20" s="336"/>
      <c r="L20" s="336"/>
      <c r="M20" s="336"/>
      <c r="N20" s="336"/>
      <c r="O20" s="336"/>
    </row>
    <row r="21" spans="1:15" ht="21" customHeight="1" x14ac:dyDescent="0.3">
      <c r="A21" s="336"/>
      <c r="B21" s="336"/>
      <c r="C21" s="336"/>
      <c r="D21" s="336"/>
      <c r="E21" s="336"/>
      <c r="F21" s="336"/>
      <c r="G21" s="336"/>
      <c r="H21" s="336"/>
      <c r="I21" s="336"/>
      <c r="J21" s="336"/>
      <c r="K21" s="336"/>
      <c r="L21" s="336"/>
      <c r="M21" s="336"/>
      <c r="N21" s="336"/>
      <c r="O21" s="336"/>
    </row>
    <row r="22" spans="1:15" ht="23.4" x14ac:dyDescent="0.3">
      <c r="A22" s="313" t="s">
        <v>33</v>
      </c>
      <c r="B22" s="314"/>
      <c r="C22" s="314"/>
      <c r="D22" s="314"/>
      <c r="E22" s="314"/>
      <c r="F22" s="314"/>
      <c r="G22" s="314"/>
      <c r="H22" s="314"/>
      <c r="I22" s="314"/>
      <c r="J22" s="314"/>
      <c r="K22" s="314"/>
      <c r="L22" s="314"/>
      <c r="M22" s="314"/>
      <c r="N22" s="314"/>
      <c r="O22" s="314"/>
    </row>
    <row r="23" spans="1:15" ht="7.5" customHeight="1" x14ac:dyDescent="0.3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</row>
    <row r="24" spans="1:15" ht="33.75" customHeight="1" x14ac:dyDescent="0.3">
      <c r="A24" s="81">
        <f>+'GRUPO B'!B20</f>
        <v>42812</v>
      </c>
      <c r="B24" s="82" t="str">
        <f>+'GRUPO B'!C20</f>
        <v>12:00. m.d.</v>
      </c>
      <c r="C24" s="82"/>
      <c r="D24" s="332" t="str">
        <f>+'GRUPO B'!E20</f>
        <v>ALIANZA TOLIMENSE</v>
      </c>
      <c r="E24" s="332"/>
      <c r="F24" s="49" t="str">
        <f>IF(AND(G24&lt;&gt;"",I24&lt;&gt;""),IF(G24=I24,"E",IF(G24&gt;I24,"G","P")),"")</f>
        <v/>
      </c>
      <c r="G24" s="92"/>
      <c r="H24" s="10" t="s">
        <v>15</v>
      </c>
      <c r="I24" s="92"/>
      <c r="J24" s="49" t="str">
        <f>IF(AND(I24&lt;&gt;"",G24&lt;&gt;""),IF(I24=G24,"E",IF(I24&gt;G24,"G","P")),"")</f>
        <v/>
      </c>
      <c r="K24" s="332" t="str">
        <f>+'GRUPO B'!K20</f>
        <v>CLUB DEPORTIVO SANPAY</v>
      </c>
      <c r="L24" s="332"/>
      <c r="M24" s="332"/>
      <c r="N24" s="332"/>
      <c r="O24" s="83" t="str">
        <f>+'GRUPO B'!M20</f>
        <v>CANCHA 2</v>
      </c>
    </row>
    <row r="25" spans="1:15" ht="6" customHeight="1" x14ac:dyDescent="0.3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</row>
    <row r="26" spans="1:15" ht="33.75" customHeight="1" x14ac:dyDescent="0.3">
      <c r="A26" s="84">
        <f>+'GRUPO B'!B23</f>
        <v>42812</v>
      </c>
      <c r="B26" s="85" t="str">
        <f>+'GRUPO B'!C23</f>
        <v>01:10. p.m.</v>
      </c>
      <c r="C26" s="85"/>
      <c r="D26" s="331" t="str">
        <f>+'GRUPO B'!E23</f>
        <v>CLUB DEPORTIVO EL DIAMANTE</v>
      </c>
      <c r="E26" s="331"/>
      <c r="F26" s="49" t="str">
        <f>IF(AND(G26&lt;&gt;"",I26&lt;&gt;""),IF(G26=I26,"E",IF(G26&gt;I26,"G","P")),"")</f>
        <v/>
      </c>
      <c r="G26" s="92"/>
      <c r="H26" s="10" t="s">
        <v>15</v>
      </c>
      <c r="I26" s="92"/>
      <c r="J26" s="49" t="str">
        <f>IF(AND(I26&lt;&gt;"",G26&lt;&gt;""),IF(I26=G26,"E",IF(I26&gt;G26,"G","P")),"")</f>
        <v/>
      </c>
      <c r="K26" s="331" t="str">
        <f>+'GRUPO B'!K23</f>
        <v>REAL BOGOTÁ</v>
      </c>
      <c r="L26" s="331"/>
      <c r="M26" s="331"/>
      <c r="N26" s="331"/>
      <c r="O26" s="87" t="str">
        <f>+'GRUPO B'!M23</f>
        <v>CANCHA 2</v>
      </c>
    </row>
    <row r="27" spans="1:15" ht="11.25" customHeight="1" x14ac:dyDescent="0.3">
      <c r="A27" s="333" t="e">
        <f>+#REF!</f>
        <v>#REF!</v>
      </c>
      <c r="B27" s="333"/>
      <c r="C27" s="333"/>
      <c r="D27" s="333"/>
      <c r="E27" s="333"/>
      <c r="F27" s="333"/>
      <c r="G27" s="333"/>
      <c r="H27" s="333"/>
      <c r="I27" s="333"/>
      <c r="J27" s="333"/>
      <c r="K27" s="333"/>
      <c r="L27" s="333"/>
      <c r="M27" s="333"/>
      <c r="N27" s="333"/>
      <c r="O27" s="333"/>
    </row>
    <row r="28" spans="1:15" ht="21" customHeight="1" x14ac:dyDescent="0.3">
      <c r="A28" s="334"/>
      <c r="B28" s="334"/>
      <c r="C28" s="334"/>
      <c r="D28" s="334"/>
      <c r="E28" s="334"/>
      <c r="F28" s="334"/>
      <c r="G28" s="334"/>
      <c r="H28" s="334"/>
      <c r="I28" s="334"/>
      <c r="J28" s="334"/>
      <c r="K28" s="334"/>
      <c r="L28" s="334"/>
      <c r="M28" s="334"/>
      <c r="N28" s="334"/>
      <c r="O28" s="334"/>
    </row>
    <row r="29" spans="1:15" s="3" customFormat="1" ht="18.75" customHeight="1" x14ac:dyDescent="0.3">
      <c r="A29" s="313" t="s">
        <v>33</v>
      </c>
      <c r="B29" s="314"/>
      <c r="C29" s="314"/>
      <c r="D29" s="314"/>
      <c r="E29" s="314"/>
      <c r="F29" s="314"/>
      <c r="G29" s="314"/>
      <c r="H29" s="314"/>
      <c r="I29" s="314"/>
      <c r="J29" s="314"/>
      <c r="K29" s="314"/>
      <c r="L29" s="314"/>
      <c r="M29" s="314"/>
      <c r="N29" s="314"/>
      <c r="O29" s="314"/>
    </row>
    <row r="30" spans="1:15" s="3" customFormat="1" ht="15" customHeight="1" x14ac:dyDescent="0.3"/>
    <row r="31" spans="1:15" s="3" customFormat="1" ht="33.75" customHeight="1" x14ac:dyDescent="0.35">
      <c r="A31" s="81" t="e">
        <f>+#REF!</f>
        <v>#REF!</v>
      </c>
      <c r="B31" s="82" t="e">
        <f>+#REF!</f>
        <v>#REF!</v>
      </c>
      <c r="C31" s="82"/>
      <c r="D31" s="332" t="e">
        <f>+#REF!</f>
        <v>#REF!</v>
      </c>
      <c r="E31" s="332"/>
      <c r="F31" s="99" t="str">
        <f>IF(AND(G31&lt;&gt;"",I31&lt;&gt;""),IF(G31=I31,"E",IF(G31&gt;I31,"G","P")),"")</f>
        <v/>
      </c>
      <c r="G31" s="100"/>
      <c r="H31" s="76" t="s">
        <v>15</v>
      </c>
      <c r="I31" s="100"/>
      <c r="J31" s="99" t="str">
        <f>IF(AND(I31&lt;&gt;"",G31&lt;&gt;""),IF(I31=G31,"E",IF(I31&gt;G31,"G","P")),"")</f>
        <v/>
      </c>
      <c r="K31" s="332" t="e">
        <f>+#REF!</f>
        <v>#REF!</v>
      </c>
      <c r="L31" s="332"/>
      <c r="M31" s="332"/>
      <c r="N31" s="332"/>
      <c r="O31" s="83" t="e">
        <f>+#REF!</f>
        <v>#REF!</v>
      </c>
    </row>
    <row r="32" spans="1:15" s="3" customFormat="1" ht="17.399999999999999" x14ac:dyDescent="0.35">
      <c r="A32" s="75"/>
      <c r="B32" s="75"/>
      <c r="C32" s="75"/>
      <c r="D32" s="75"/>
      <c r="E32" s="75"/>
      <c r="F32" s="75"/>
      <c r="G32" s="75"/>
      <c r="H32" s="75"/>
      <c r="I32" s="75"/>
      <c r="J32" s="75"/>
      <c r="K32" s="75"/>
      <c r="L32" s="75"/>
      <c r="M32" s="75"/>
      <c r="N32" s="75"/>
      <c r="O32" s="75"/>
    </row>
    <row r="33" spans="1:15" s="3" customFormat="1" ht="33.75" customHeight="1" x14ac:dyDescent="0.35">
      <c r="A33" s="84" t="e">
        <f>+#REF!</f>
        <v>#REF!</v>
      </c>
      <c r="B33" s="85" t="e">
        <f>+#REF!</f>
        <v>#REF!</v>
      </c>
      <c r="C33" s="85"/>
      <c r="D33" s="331" t="e">
        <f>+#REF!</f>
        <v>#REF!</v>
      </c>
      <c r="E33" s="331"/>
      <c r="F33" s="99" t="str">
        <f>IF(AND(G33&lt;&gt;"",I33&lt;&gt;""),IF(G33=I33,"E",IF(G33&gt;I33,"G","P")),"")</f>
        <v/>
      </c>
      <c r="G33" s="100"/>
      <c r="H33" s="76" t="s">
        <v>15</v>
      </c>
      <c r="I33" s="100"/>
      <c r="J33" s="99" t="str">
        <f>IF(AND(I33&lt;&gt;"",G33&lt;&gt;""),IF(I33=G33,"E",IF(I33&gt;G33,"G","P")),"")</f>
        <v/>
      </c>
      <c r="K33" s="331" t="e">
        <f>+#REF!</f>
        <v>#REF!</v>
      </c>
      <c r="L33" s="331"/>
      <c r="M33" s="331"/>
      <c r="N33" s="331"/>
      <c r="O33" s="87" t="e">
        <f>+#REF!</f>
        <v>#REF!</v>
      </c>
    </row>
    <row r="34" spans="1:15" s="3" customFormat="1" ht="11.25" customHeight="1" x14ac:dyDescent="0.3">
      <c r="A34" s="343" t="e">
        <f>+#REF!</f>
        <v>#REF!</v>
      </c>
      <c r="B34" s="344"/>
      <c r="C34" s="344"/>
      <c r="D34" s="344"/>
      <c r="E34" s="344"/>
      <c r="F34" s="344"/>
      <c r="G34" s="344"/>
      <c r="H34" s="344"/>
      <c r="I34" s="344"/>
      <c r="J34" s="344"/>
      <c r="K34" s="344"/>
      <c r="L34" s="344"/>
      <c r="M34" s="344"/>
      <c r="N34" s="344"/>
      <c r="O34" s="344"/>
    </row>
    <row r="35" spans="1:15" s="3" customFormat="1" ht="21" customHeight="1" x14ac:dyDescent="0.3">
      <c r="A35" s="345"/>
      <c r="B35" s="345"/>
      <c r="C35" s="345"/>
      <c r="D35" s="345"/>
      <c r="E35" s="345"/>
      <c r="F35" s="345"/>
      <c r="G35" s="345"/>
      <c r="H35" s="345"/>
      <c r="I35" s="345"/>
      <c r="J35" s="345"/>
      <c r="K35" s="345"/>
      <c r="L35" s="345"/>
      <c r="M35" s="345"/>
      <c r="N35" s="345"/>
      <c r="O35" s="345"/>
    </row>
    <row r="36" spans="1:15" s="3" customFormat="1" ht="23.4" x14ac:dyDescent="0.3">
      <c r="A36" s="313" t="s">
        <v>33</v>
      </c>
      <c r="B36" s="314"/>
      <c r="C36" s="314"/>
      <c r="D36" s="314"/>
      <c r="E36" s="314"/>
      <c r="F36" s="314"/>
      <c r="G36" s="314"/>
      <c r="H36" s="314"/>
      <c r="I36" s="314"/>
      <c r="J36" s="314"/>
      <c r="K36" s="314"/>
      <c r="L36" s="314"/>
      <c r="M36" s="314"/>
      <c r="N36" s="314"/>
      <c r="O36" s="314"/>
    </row>
    <row r="37" spans="1:15" s="3" customFormat="1" x14ac:dyDescent="0.3"/>
    <row r="38" spans="1:15" s="3" customFormat="1" ht="33.75" customHeight="1" x14ac:dyDescent="0.35">
      <c r="A38" s="81" t="e">
        <f>+#REF!</f>
        <v>#REF!</v>
      </c>
      <c r="B38" s="82" t="e">
        <f>+#REF!</f>
        <v>#REF!</v>
      </c>
      <c r="C38" s="82"/>
      <c r="D38" s="332" t="e">
        <f>+#REF!</f>
        <v>#REF!</v>
      </c>
      <c r="E38" s="332"/>
      <c r="F38" s="99" t="str">
        <f>IF(AND(G38&lt;&gt;"",I38&lt;&gt;""),IF(G38=I38,"E",IF(G38&gt;I38,"G","P")),"")</f>
        <v/>
      </c>
      <c r="G38" s="100"/>
      <c r="H38" s="76" t="s">
        <v>15</v>
      </c>
      <c r="I38" s="100"/>
      <c r="J38" s="99" t="str">
        <f>IF(AND(I38&lt;&gt;"",G38&lt;&gt;""),IF(I38=G38,"E",IF(I38&gt;G38,"G","P")),"")</f>
        <v/>
      </c>
      <c r="K38" s="332" t="e">
        <f>+#REF!</f>
        <v>#REF!</v>
      </c>
      <c r="L38" s="332"/>
      <c r="M38" s="332"/>
      <c r="N38" s="332"/>
      <c r="O38" s="83" t="e">
        <f>+#REF!</f>
        <v>#REF!</v>
      </c>
    </row>
    <row r="39" spans="1:15" s="3" customFormat="1" ht="17.399999999999999" x14ac:dyDescent="0.35">
      <c r="A39" s="75"/>
      <c r="B39" s="75"/>
      <c r="C39" s="75"/>
      <c r="D39" s="75"/>
      <c r="E39" s="75"/>
      <c r="F39" s="75"/>
      <c r="G39" s="75"/>
      <c r="H39" s="75"/>
      <c r="I39" s="75"/>
      <c r="J39" s="75"/>
      <c r="K39" s="75"/>
      <c r="L39" s="75"/>
      <c r="M39" s="75"/>
      <c r="N39" s="75"/>
      <c r="O39" s="75"/>
    </row>
    <row r="40" spans="1:15" s="3" customFormat="1" ht="33.75" customHeight="1" x14ac:dyDescent="0.35">
      <c r="A40" s="84" t="e">
        <f>+#REF!</f>
        <v>#REF!</v>
      </c>
      <c r="B40" s="85" t="e">
        <f>+#REF!</f>
        <v>#REF!</v>
      </c>
      <c r="C40" s="85"/>
      <c r="D40" s="331" t="e">
        <f>+#REF!</f>
        <v>#REF!</v>
      </c>
      <c r="E40" s="331"/>
      <c r="F40" s="99" t="str">
        <f>IF(AND(G40&lt;&gt;"",I40&lt;&gt;""),IF(G40=I40,"E",IF(G40&gt;I40,"G","P")),"")</f>
        <v/>
      </c>
      <c r="G40" s="100"/>
      <c r="H40" s="76" t="s">
        <v>15</v>
      </c>
      <c r="I40" s="100"/>
      <c r="J40" s="99" t="str">
        <f>IF(AND(I40&lt;&gt;"",G40&lt;&gt;""),IF(I40=G40,"E",IF(I40&gt;G40,"G","P")),"")</f>
        <v/>
      </c>
      <c r="K40" s="331" t="e">
        <f>+#REF!</f>
        <v>#REF!</v>
      </c>
      <c r="L40" s="331"/>
      <c r="M40" s="331"/>
      <c r="N40" s="331"/>
      <c r="O40" s="87" t="e">
        <f>+#REF!</f>
        <v>#REF!</v>
      </c>
    </row>
    <row r="41" spans="1:15" s="3" customFormat="1" ht="15" customHeight="1" x14ac:dyDescent="0.3">
      <c r="A41" s="348" t="s">
        <v>41</v>
      </c>
      <c r="B41" s="348"/>
      <c r="C41" s="348"/>
      <c r="D41" s="348"/>
      <c r="E41" s="348"/>
      <c r="F41" s="348"/>
      <c r="G41" s="348"/>
      <c r="H41" s="348"/>
      <c r="I41" s="348"/>
      <c r="J41" s="348"/>
      <c r="K41" s="348"/>
      <c r="L41" s="348"/>
      <c r="M41" s="348"/>
      <c r="N41" s="348"/>
      <c r="O41" s="348"/>
    </row>
    <row r="42" spans="1:15" s="3" customFormat="1" ht="15" customHeight="1" x14ac:dyDescent="0.3">
      <c r="A42" s="348"/>
      <c r="B42" s="348"/>
      <c r="C42" s="348"/>
      <c r="D42" s="348"/>
      <c r="E42" s="348"/>
      <c r="F42" s="348"/>
      <c r="G42" s="348"/>
      <c r="H42" s="348"/>
      <c r="I42" s="348"/>
      <c r="J42" s="348"/>
      <c r="K42" s="348"/>
      <c r="L42" s="348"/>
      <c r="M42" s="348"/>
      <c r="N42" s="348"/>
      <c r="O42" s="348"/>
    </row>
    <row r="43" spans="1:15" s="3" customFormat="1" ht="15" customHeight="1" x14ac:dyDescent="0.3">
      <c r="A43" s="348"/>
      <c r="B43" s="348"/>
      <c r="C43" s="348"/>
      <c r="D43" s="348"/>
      <c r="E43" s="348"/>
      <c r="F43" s="348"/>
      <c r="G43" s="348"/>
      <c r="H43" s="348"/>
      <c r="I43" s="348"/>
      <c r="J43" s="348"/>
      <c r="K43" s="348"/>
      <c r="L43" s="348"/>
      <c r="M43" s="348"/>
      <c r="N43" s="348"/>
      <c r="O43" s="348"/>
    </row>
    <row r="44" spans="1:15" s="3" customFormat="1" ht="15" customHeight="1" x14ac:dyDescent="0.3">
      <c r="A44" s="348"/>
      <c r="B44" s="348"/>
      <c r="C44" s="348"/>
      <c r="D44" s="348"/>
      <c r="E44" s="348"/>
      <c r="F44" s="348"/>
      <c r="G44" s="348"/>
      <c r="H44" s="348"/>
      <c r="I44" s="348"/>
      <c r="J44" s="348"/>
      <c r="K44" s="348"/>
      <c r="L44" s="348"/>
      <c r="M44" s="348"/>
      <c r="N44" s="348"/>
      <c r="O44" s="348"/>
    </row>
    <row r="45" spans="1:15" s="3" customFormat="1" ht="15" customHeight="1" x14ac:dyDescent="0.3">
      <c r="A45" s="348"/>
      <c r="B45" s="348"/>
      <c r="C45" s="348"/>
      <c r="D45" s="348"/>
      <c r="E45" s="348"/>
      <c r="F45" s="348"/>
      <c r="G45" s="348"/>
      <c r="H45" s="348"/>
      <c r="I45" s="348"/>
      <c r="J45" s="348"/>
      <c r="K45" s="348"/>
      <c r="L45" s="348"/>
      <c r="M45" s="348"/>
      <c r="N45" s="348"/>
      <c r="O45" s="348"/>
    </row>
    <row r="46" spans="1:15" s="3" customFormat="1" x14ac:dyDescent="0.3">
      <c r="A46" s="346" t="s">
        <v>28</v>
      </c>
      <c r="B46" s="346"/>
      <c r="C46" s="346"/>
      <c r="D46" s="346"/>
      <c r="E46" s="346"/>
      <c r="F46" s="346"/>
      <c r="G46" s="346"/>
      <c r="H46" s="346"/>
      <c r="I46" s="346"/>
      <c r="J46" s="346"/>
      <c r="K46" s="346"/>
      <c r="L46" s="346"/>
      <c r="M46" s="346"/>
      <c r="N46" s="346"/>
      <c r="O46" s="346"/>
    </row>
    <row r="47" spans="1:15" s="3" customFormat="1" x14ac:dyDescent="0.3">
      <c r="A47" s="346" t="s">
        <v>29</v>
      </c>
      <c r="B47" s="346"/>
      <c r="C47" s="346"/>
      <c r="D47" s="346"/>
      <c r="E47" s="346"/>
      <c r="F47" s="346"/>
      <c r="G47" s="346"/>
      <c r="H47" s="346"/>
      <c r="I47" s="346"/>
      <c r="J47" s="346"/>
      <c r="K47" s="346"/>
      <c r="L47" s="346"/>
      <c r="M47" s="346"/>
      <c r="N47" s="346"/>
      <c r="O47" s="346"/>
    </row>
    <row r="48" spans="1:15" s="3" customFormat="1" x14ac:dyDescent="0.3">
      <c r="A48" s="347" t="s">
        <v>30</v>
      </c>
      <c r="B48" s="347"/>
      <c r="C48" s="347"/>
      <c r="D48" s="347"/>
      <c r="E48" s="347"/>
      <c r="F48" s="347"/>
      <c r="G48" s="347"/>
      <c r="H48" s="347"/>
      <c r="I48" s="347"/>
      <c r="J48" s="347"/>
      <c r="K48" s="347"/>
      <c r="L48" s="347"/>
      <c r="M48" s="347"/>
      <c r="N48" s="347"/>
      <c r="O48" s="347"/>
    </row>
    <row r="49" spans="1:15" s="3" customFormat="1" x14ac:dyDescent="0.3">
      <c r="A49" s="346" t="s">
        <v>31</v>
      </c>
      <c r="B49" s="346"/>
      <c r="C49" s="346"/>
      <c r="D49" s="346"/>
      <c r="E49" s="346"/>
      <c r="F49" s="346"/>
      <c r="G49" s="346"/>
      <c r="H49" s="346"/>
      <c r="I49" s="346"/>
      <c r="J49" s="346"/>
      <c r="K49" s="346"/>
      <c r="L49" s="346"/>
      <c r="M49" s="346"/>
      <c r="N49" s="346"/>
      <c r="O49" s="346"/>
    </row>
  </sheetData>
  <mergeCells count="37">
    <mergeCell ref="A46:O46"/>
    <mergeCell ref="A47:O47"/>
    <mergeCell ref="A48:O48"/>
    <mergeCell ref="A49:O49"/>
    <mergeCell ref="A41:O45"/>
    <mergeCell ref="A34:O35"/>
    <mergeCell ref="A36:O36"/>
    <mergeCell ref="D38:E38"/>
    <mergeCell ref="K38:N38"/>
    <mergeCell ref="D40:E40"/>
    <mergeCell ref="K40:N40"/>
    <mergeCell ref="A29:O29"/>
    <mergeCell ref="D31:E31"/>
    <mergeCell ref="K31:N31"/>
    <mergeCell ref="D33:E33"/>
    <mergeCell ref="K33:N33"/>
    <mergeCell ref="A1:O1"/>
    <mergeCell ref="A2:O2"/>
    <mergeCell ref="K16:N16"/>
    <mergeCell ref="D16:E16"/>
    <mergeCell ref="A12:O13"/>
    <mergeCell ref="G5:K5"/>
    <mergeCell ref="G4:K4"/>
    <mergeCell ref="G8:K8"/>
    <mergeCell ref="G7:K7"/>
    <mergeCell ref="G6:K6"/>
    <mergeCell ref="A14:O14"/>
    <mergeCell ref="D26:E26"/>
    <mergeCell ref="K24:N24"/>
    <mergeCell ref="K26:N26"/>
    <mergeCell ref="A27:O28"/>
    <mergeCell ref="N10:O11"/>
    <mergeCell ref="A22:O22"/>
    <mergeCell ref="A20:O21"/>
    <mergeCell ref="K18:N18"/>
    <mergeCell ref="D18:E18"/>
    <mergeCell ref="D24:E24"/>
  </mergeCells>
  <conditionalFormatting sqref="G16">
    <cfRule type="expression" dxfId="197" priority="74" stopIfTrue="1">
      <formula>F16="E"</formula>
    </cfRule>
    <cfRule type="expression" dxfId="196" priority="73" stopIfTrue="1">
      <formula>F16="P"</formula>
    </cfRule>
    <cfRule type="expression" dxfId="195" priority="75" stopIfTrue="1">
      <formula>F16="G"</formula>
    </cfRule>
  </conditionalFormatting>
  <conditionalFormatting sqref="G18">
    <cfRule type="expression" dxfId="194" priority="36" stopIfTrue="1">
      <formula>F18="G"</formula>
    </cfRule>
    <cfRule type="expression" dxfId="193" priority="35" stopIfTrue="1">
      <formula>F18="E"</formula>
    </cfRule>
    <cfRule type="expression" dxfId="192" priority="34" stopIfTrue="1">
      <formula>F18="P"</formula>
    </cfRule>
  </conditionalFormatting>
  <conditionalFormatting sqref="G24 G26">
    <cfRule type="expression" dxfId="191" priority="28" stopIfTrue="1">
      <formula>F24="P"</formula>
    </cfRule>
    <cfRule type="expression" dxfId="190" priority="30" stopIfTrue="1">
      <formula>F24="G"</formula>
    </cfRule>
    <cfRule type="expression" dxfId="189" priority="29" stopIfTrue="1">
      <formula>F24="E"</formula>
    </cfRule>
  </conditionalFormatting>
  <conditionalFormatting sqref="G31">
    <cfRule type="expression" dxfId="188" priority="24" stopIfTrue="1">
      <formula>F31="G"</formula>
    </cfRule>
    <cfRule type="expression" dxfId="187" priority="23" stopIfTrue="1">
      <formula>F31="E"</formula>
    </cfRule>
    <cfRule type="expression" dxfId="186" priority="22" stopIfTrue="1">
      <formula>F31="P"</formula>
    </cfRule>
  </conditionalFormatting>
  <conditionalFormatting sqref="G33">
    <cfRule type="expression" dxfId="185" priority="17" stopIfTrue="1">
      <formula>F33="E"</formula>
    </cfRule>
    <cfRule type="expression" dxfId="184" priority="16" stopIfTrue="1">
      <formula>F33="P"</formula>
    </cfRule>
    <cfRule type="expression" dxfId="183" priority="18" stopIfTrue="1">
      <formula>F33="G"</formula>
    </cfRule>
  </conditionalFormatting>
  <conditionalFormatting sqref="G38">
    <cfRule type="expression" dxfId="182" priority="11" stopIfTrue="1">
      <formula>F38="E"</formula>
    </cfRule>
    <cfRule type="expression" dxfId="181" priority="10" stopIfTrue="1">
      <formula>F38="P"</formula>
    </cfRule>
    <cfRule type="expression" dxfId="180" priority="12" stopIfTrue="1">
      <formula>F38="G"</formula>
    </cfRule>
  </conditionalFormatting>
  <conditionalFormatting sqref="G40">
    <cfRule type="expression" dxfId="179" priority="6" stopIfTrue="1">
      <formula>F40="G"</formula>
    </cfRule>
    <cfRule type="expression" dxfId="178" priority="4" stopIfTrue="1">
      <formula>F40="P"</formula>
    </cfRule>
    <cfRule type="expression" dxfId="177" priority="5" stopIfTrue="1">
      <formula>F40="E"</formula>
    </cfRule>
  </conditionalFormatting>
  <conditionalFormatting sqref="I16">
    <cfRule type="expression" dxfId="176" priority="70" stopIfTrue="1">
      <formula>J16="P"</formula>
    </cfRule>
    <cfRule type="expression" dxfId="175" priority="71" stopIfTrue="1">
      <formula>J16="E"</formula>
    </cfRule>
    <cfRule type="expression" dxfId="174" priority="72" stopIfTrue="1">
      <formula>J16="G"</formula>
    </cfRule>
  </conditionalFormatting>
  <conditionalFormatting sqref="I18">
    <cfRule type="expression" dxfId="173" priority="31" stopIfTrue="1">
      <formula>J18="P"</formula>
    </cfRule>
    <cfRule type="expression" dxfId="172" priority="33" stopIfTrue="1">
      <formula>J18="G"</formula>
    </cfRule>
    <cfRule type="expression" dxfId="171" priority="32" stopIfTrue="1">
      <formula>J18="E"</formula>
    </cfRule>
  </conditionalFormatting>
  <conditionalFormatting sqref="I24 I26">
    <cfRule type="expression" dxfId="170" priority="25" stopIfTrue="1">
      <formula>J24="P"</formula>
    </cfRule>
    <cfRule type="expression" dxfId="169" priority="26" stopIfTrue="1">
      <formula>J24="E"</formula>
    </cfRule>
    <cfRule type="expression" dxfId="168" priority="27" stopIfTrue="1">
      <formula>J24="G"</formula>
    </cfRule>
  </conditionalFormatting>
  <conditionalFormatting sqref="I31">
    <cfRule type="expression" dxfId="167" priority="21" stopIfTrue="1">
      <formula>J31="G"</formula>
    </cfRule>
    <cfRule type="expression" dxfId="166" priority="20" stopIfTrue="1">
      <formula>J31="E"</formula>
    </cfRule>
    <cfRule type="expression" dxfId="165" priority="19" stopIfTrue="1">
      <formula>J31="P"</formula>
    </cfRule>
  </conditionalFormatting>
  <conditionalFormatting sqref="I33">
    <cfRule type="expression" dxfId="164" priority="15" stopIfTrue="1">
      <formula>J33="G"</formula>
    </cfRule>
    <cfRule type="expression" dxfId="163" priority="14" stopIfTrue="1">
      <formula>J33="E"</formula>
    </cfRule>
    <cfRule type="expression" dxfId="162" priority="13" stopIfTrue="1">
      <formula>J33="P"</formula>
    </cfRule>
  </conditionalFormatting>
  <conditionalFormatting sqref="I38">
    <cfRule type="expression" dxfId="161" priority="9" stopIfTrue="1">
      <formula>J38="G"</formula>
    </cfRule>
    <cfRule type="expression" dxfId="160" priority="8" stopIfTrue="1">
      <formula>J38="E"</formula>
    </cfRule>
    <cfRule type="expression" dxfId="159" priority="7" stopIfTrue="1">
      <formula>J38="P"</formula>
    </cfRule>
  </conditionalFormatting>
  <conditionalFormatting sqref="I40">
    <cfRule type="expression" dxfId="158" priority="2" stopIfTrue="1">
      <formula>J40="E"</formula>
    </cfRule>
    <cfRule type="expression" dxfId="157" priority="1" stopIfTrue="1">
      <formula>J40="P"</formula>
    </cfRule>
    <cfRule type="expression" dxfId="156" priority="3" stopIfTrue="1">
      <formula>J40="G"</formula>
    </cfRule>
  </conditionalFormatting>
  <hyperlinks>
    <hyperlink ref="A48" r:id="rId1" display="mailto:soccermelgar@outlook.com" xr:uid="{00000000-0004-0000-0600-000000000000}"/>
  </hyperlinks>
  <pageMargins left="0.7" right="0.7" top="0.75" bottom="0.75" header="0.3" footer="0.3"/>
  <pageSetup scale="68" orientation="portrait" r:id="rId2"/>
  <rowBreaks count="1" manualBreakCount="1">
    <brk id="49" max="14" man="1"/>
  </rowBreaks>
  <drawing r:id="rId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00B0F0"/>
  </sheetPr>
  <dimension ref="A1:O49"/>
  <sheetViews>
    <sheetView zoomScaleNormal="100" zoomScaleSheetLayoutView="100" workbookViewId="0">
      <selection sqref="A1:O1"/>
    </sheetView>
  </sheetViews>
  <sheetFormatPr baseColWidth="10" defaultRowHeight="14.4" x14ac:dyDescent="0.3"/>
  <cols>
    <col min="1" max="1" width="12.109375" customWidth="1"/>
    <col min="2" max="2" width="22.88671875" customWidth="1"/>
    <col min="3" max="3" width="1.44140625" customWidth="1"/>
    <col min="4" max="4" width="22.88671875" customWidth="1"/>
    <col min="5" max="5" width="1.44140625" customWidth="1"/>
    <col min="6" max="6" width="5.6640625" hidden="1" customWidth="1"/>
    <col min="7" max="7" width="5.6640625" customWidth="1"/>
    <col min="8" max="8" width="4.109375" customWidth="1"/>
    <col min="9" max="9" width="5.6640625" customWidth="1"/>
    <col min="10" max="10" width="17.109375" hidden="1" customWidth="1"/>
    <col min="11" max="11" width="7" customWidth="1"/>
    <col min="12" max="12" width="17.109375" hidden="1" customWidth="1"/>
    <col min="13" max="13" width="1.44140625" customWidth="1"/>
    <col min="14" max="14" width="22.88671875" customWidth="1"/>
    <col min="15" max="15" width="15.6640625" customWidth="1"/>
  </cols>
  <sheetData>
    <row r="1" spans="1:15" s="3" customFormat="1" ht="40.5" customHeight="1" x14ac:dyDescent="0.75">
      <c r="A1" s="337" t="s">
        <v>5</v>
      </c>
      <c r="B1" s="337"/>
      <c r="C1" s="337"/>
      <c r="D1" s="337"/>
      <c r="E1" s="337"/>
      <c r="F1" s="337"/>
      <c r="G1" s="337"/>
      <c r="H1" s="337"/>
      <c r="I1" s="337"/>
      <c r="J1" s="337"/>
      <c r="K1" s="337"/>
      <c r="L1" s="337"/>
      <c r="M1" s="337"/>
      <c r="N1" s="337"/>
      <c r="O1" s="337"/>
    </row>
    <row r="2" spans="1:15" s="3" customFormat="1" ht="23.25" customHeight="1" x14ac:dyDescent="0.5">
      <c r="A2" s="338" t="s">
        <v>6</v>
      </c>
      <c r="B2" s="338"/>
      <c r="C2" s="338"/>
      <c r="D2" s="338"/>
      <c r="E2" s="338"/>
      <c r="F2" s="338"/>
      <c r="G2" s="338"/>
      <c r="H2" s="338"/>
      <c r="I2" s="338"/>
      <c r="J2" s="338"/>
      <c r="K2" s="338"/>
      <c r="L2" s="338"/>
      <c r="M2" s="338"/>
      <c r="N2" s="338"/>
      <c r="O2" s="338"/>
    </row>
    <row r="3" spans="1:15" s="3" customFormat="1" ht="9.75" customHeight="1" x14ac:dyDescent="0.3">
      <c r="N3" s="91"/>
      <c r="O3" s="91"/>
    </row>
    <row r="4" spans="1:15" s="3" customFormat="1" ht="25.5" customHeight="1" x14ac:dyDescent="0.5">
      <c r="B4" s="116" t="str">
        <f>+'GRUPOS INFANTIL'!D7</f>
        <v>GRUPO A</v>
      </c>
      <c r="C4" s="120"/>
      <c r="D4" s="118" t="str">
        <f>+'GRUPOS INFANTIL'!H7</f>
        <v>GRUPO B</v>
      </c>
      <c r="E4" s="108"/>
      <c r="F4" s="108"/>
      <c r="G4" s="342">
        <f>+'GRUPOS INFANTIL'!F7</f>
        <v>0</v>
      </c>
      <c r="H4" s="342"/>
      <c r="I4" s="342"/>
      <c r="J4" s="342"/>
      <c r="K4" s="342"/>
      <c r="N4" s="123" t="e">
        <f>+'GRUPOS INFANTIL'!#REF!</f>
        <v>#REF!</v>
      </c>
    </row>
    <row r="5" spans="1:15" s="3" customFormat="1" ht="45" customHeight="1" x14ac:dyDescent="0.3">
      <c r="B5" s="117" t="str">
        <f>+'GRUPOS INFANTIL'!D8</f>
        <v>H&amp;C.SPORT</v>
      </c>
      <c r="C5" s="121"/>
      <c r="D5" s="122" t="str">
        <f>+'GRUPOS INFANTIL'!H8</f>
        <v>ALIANZA TOLIMENSE</v>
      </c>
      <c r="E5" s="29"/>
      <c r="F5" s="29"/>
      <c r="G5" s="341">
        <f>+'GRUPOS INFANTIL'!F8</f>
        <v>0</v>
      </c>
      <c r="H5" s="341"/>
      <c r="I5" s="341"/>
      <c r="J5" s="341"/>
      <c r="K5" s="341"/>
      <c r="L5" s="29"/>
      <c r="M5" s="29"/>
      <c r="N5" s="124" t="e">
        <f>+'GRUPOS INFANTIL'!#REF!</f>
        <v>#REF!</v>
      </c>
    </row>
    <row r="6" spans="1:15" s="3" customFormat="1" ht="45" customHeight="1" x14ac:dyDescent="0.3">
      <c r="B6" s="117" t="str">
        <f>+'GRUPOS INFANTIL'!D9</f>
        <v>TALENTO TOLIMENSE</v>
      </c>
      <c r="C6" s="121"/>
      <c r="D6" s="122" t="str">
        <f>+'GRUPOS INFANTIL'!H9</f>
        <v>CLUB DEPORTIVO SANPAY</v>
      </c>
      <c r="E6" s="29"/>
      <c r="F6" s="29"/>
      <c r="G6" s="341">
        <f>+'GRUPOS INFANTIL'!F9</f>
        <v>0</v>
      </c>
      <c r="H6" s="341"/>
      <c r="I6" s="341"/>
      <c r="J6" s="341"/>
      <c r="K6" s="341"/>
      <c r="L6" s="29"/>
      <c r="M6" s="29"/>
      <c r="N6" s="124" t="e">
        <f>+'GRUPOS INFANTIL'!#REF!</f>
        <v>#REF!</v>
      </c>
    </row>
    <row r="7" spans="1:15" s="3" customFormat="1" ht="45" customHeight="1" x14ac:dyDescent="0.3">
      <c r="B7" s="117" t="str">
        <f>+'GRUPOS INFANTIL'!D10</f>
        <v>A10 ACADEMY</v>
      </c>
      <c r="C7" s="121"/>
      <c r="D7" s="122" t="str">
        <f>+'GRUPOS INFANTIL'!H10</f>
        <v>CLUB DEPORTIVO EL DIAMANTE</v>
      </c>
      <c r="E7" s="29"/>
      <c r="F7" s="29"/>
      <c r="G7" s="341">
        <f>+'GRUPOS INFANTIL'!F10</f>
        <v>0</v>
      </c>
      <c r="H7" s="341"/>
      <c r="I7" s="341"/>
      <c r="J7" s="341"/>
      <c r="K7" s="341"/>
      <c r="L7" s="29"/>
      <c r="M7" s="29"/>
      <c r="N7" s="124" t="e">
        <f>+'GRUPOS INFANTIL'!#REF!</f>
        <v>#REF!</v>
      </c>
    </row>
    <row r="8" spans="1:15" s="3" customFormat="1" ht="45" customHeight="1" x14ac:dyDescent="0.3">
      <c r="B8" s="117" t="str">
        <f>+'GRUPOS INFANTIL'!D11</f>
        <v>LE MAX TEAM</v>
      </c>
      <c r="C8" s="121"/>
      <c r="D8" s="122" t="str">
        <f>+'GRUPOS INFANTIL'!H11</f>
        <v>REAL BOGOTÁ</v>
      </c>
      <c r="E8" s="29"/>
      <c r="F8" s="29"/>
      <c r="G8" s="341" t="e">
        <f>+'GRUPOS INFANTIL'!#REF!</f>
        <v>#REF!</v>
      </c>
      <c r="H8" s="341"/>
      <c r="I8" s="341"/>
      <c r="J8" s="341"/>
      <c r="K8" s="341"/>
      <c r="L8" s="29"/>
      <c r="M8" s="29"/>
      <c r="N8" s="124" t="e">
        <f>+'GRUPOS INFANTIL'!#REF!</f>
        <v>#REF!</v>
      </c>
    </row>
    <row r="9" spans="1:15" s="3" customFormat="1" ht="7.5" customHeight="1" x14ac:dyDescent="0.3"/>
    <row r="10" spans="1:15" s="3" customFormat="1" ht="24" customHeight="1" x14ac:dyDescent="0.55000000000000004">
      <c r="B10" s="72" t="str">
        <f>+'GRUPOS INFANTIL'!C3</f>
        <v>NACIDOS 2008 2009</v>
      </c>
      <c r="C10" s="72"/>
      <c r="N10" s="335">
        <f>+'GRUPOS INFANTIL'!F11</f>
        <v>2024</v>
      </c>
      <c r="O10" s="335"/>
    </row>
    <row r="11" spans="1:15" s="3" customFormat="1" ht="21" x14ac:dyDescent="0.4">
      <c r="B11" s="90" t="str">
        <f>+'GRUPOS INFANTIL'!C4</f>
        <v>NOV 30 1 Y 2 DICIEMBRE 2024</v>
      </c>
      <c r="C11" s="90"/>
      <c r="N11" s="335"/>
      <c r="O11" s="335"/>
    </row>
    <row r="12" spans="1:15" s="3" customFormat="1" ht="11.25" customHeight="1" x14ac:dyDescent="0.3">
      <c r="A12" s="339" t="str">
        <f>+'GRUPO A'!B4</f>
        <v>GRUPO A</v>
      </c>
      <c r="B12" s="339"/>
      <c r="C12" s="339"/>
      <c r="D12" s="339"/>
      <c r="E12" s="339"/>
      <c r="F12" s="339"/>
      <c r="G12" s="339"/>
      <c r="H12" s="339"/>
      <c r="I12" s="339"/>
      <c r="J12" s="339"/>
      <c r="K12" s="339"/>
      <c r="L12" s="339"/>
      <c r="M12" s="339"/>
      <c r="N12" s="339"/>
      <c r="O12" s="339"/>
    </row>
    <row r="13" spans="1:15" s="3" customFormat="1" ht="21" customHeight="1" x14ac:dyDescent="0.3">
      <c r="A13" s="340"/>
      <c r="B13" s="340"/>
      <c r="C13" s="340"/>
      <c r="D13" s="340"/>
      <c r="E13" s="340"/>
      <c r="F13" s="340"/>
      <c r="G13" s="340"/>
      <c r="H13" s="340"/>
      <c r="I13" s="340"/>
      <c r="J13" s="340"/>
      <c r="K13" s="340"/>
      <c r="L13" s="340"/>
      <c r="M13" s="340"/>
      <c r="N13" s="340"/>
      <c r="O13" s="340"/>
    </row>
    <row r="14" spans="1:15" ht="23.4" x14ac:dyDescent="0.3">
      <c r="A14" s="313" t="s">
        <v>42</v>
      </c>
      <c r="B14" s="314"/>
      <c r="C14" s="314"/>
      <c r="D14" s="314"/>
      <c r="E14" s="314"/>
      <c r="F14" s="314"/>
      <c r="G14" s="314"/>
      <c r="H14" s="314"/>
      <c r="I14" s="314"/>
      <c r="J14" s="314"/>
      <c r="K14" s="314"/>
      <c r="L14" s="314"/>
      <c r="M14" s="314"/>
      <c r="N14" s="314"/>
      <c r="O14" s="314"/>
    </row>
    <row r="15" spans="1:15" ht="7.5" customHeight="1" x14ac:dyDescent="0.3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</row>
    <row r="16" spans="1:15" ht="33.75" customHeight="1" x14ac:dyDescent="0.35">
      <c r="A16" s="81">
        <f>+'GRUPO A'!B26</f>
        <v>42812</v>
      </c>
      <c r="B16" s="82" t="str">
        <f>+'GRUPO A'!C26</f>
        <v>03:00. p.m.</v>
      </c>
      <c r="C16" s="82"/>
      <c r="D16" s="332" t="str">
        <f>+'GRUPO A'!E26</f>
        <v>H&amp;C.SPORT</v>
      </c>
      <c r="E16" s="332"/>
      <c r="F16" s="99" t="str">
        <f>IF(AND(G16&lt;&gt;"",I16&lt;&gt;""),IF(G16=I16,"E",IF(G16&gt;I16,"G","P")),"")</f>
        <v/>
      </c>
      <c r="G16" s="100"/>
      <c r="H16" s="76" t="s">
        <v>15</v>
      </c>
      <c r="I16" s="100"/>
      <c r="J16" s="99" t="str">
        <f>IF(AND(I16&lt;&gt;"",G16&lt;&gt;""),IF(I16=G16,"E",IF(I16&gt;G16,"G","P")),"")</f>
        <v/>
      </c>
      <c r="K16" s="332" t="str">
        <f>+'GRUPO A'!K26</f>
        <v>A10 ACADEMY</v>
      </c>
      <c r="L16" s="332"/>
      <c r="M16" s="332"/>
      <c r="N16" s="332"/>
      <c r="O16" s="83" t="str">
        <f>+'GRUPO A'!M26</f>
        <v>LAS VEGAS</v>
      </c>
    </row>
    <row r="17" spans="1:15" ht="7.5" customHeight="1" x14ac:dyDescent="0.35">
      <c r="A17" s="75"/>
      <c r="B17" s="75"/>
      <c r="C17" s="75"/>
      <c r="D17" s="75"/>
      <c r="E17" s="75"/>
      <c r="F17" s="75"/>
      <c r="G17" s="75"/>
      <c r="H17" s="75"/>
      <c r="I17" s="75"/>
      <c r="J17" s="75"/>
      <c r="K17" s="75"/>
      <c r="L17" s="75"/>
      <c r="M17" s="75"/>
      <c r="N17" s="75"/>
      <c r="O17" s="75"/>
    </row>
    <row r="18" spans="1:15" ht="33.75" customHeight="1" x14ac:dyDescent="0.35">
      <c r="A18" s="84">
        <f>+'GRUPO A'!B29</f>
        <v>42812</v>
      </c>
      <c r="B18" s="85" t="str">
        <f>+'GRUPO A'!C29</f>
        <v>04:00. p.m.</v>
      </c>
      <c r="C18" s="85"/>
      <c r="D18" s="331" t="str">
        <f>+'GRUPO A'!E29</f>
        <v>TALENTO TOLIMENSE</v>
      </c>
      <c r="E18" s="331"/>
      <c r="F18" s="99" t="str">
        <f>IF(AND(G18&lt;&gt;"",I18&lt;&gt;""),IF(G18=I18,"E",IF(G18&gt;I18,"G","P")),"")</f>
        <v/>
      </c>
      <c r="G18" s="100"/>
      <c r="H18" s="76" t="s">
        <v>15</v>
      </c>
      <c r="I18" s="100"/>
      <c r="J18" s="99" t="str">
        <f>IF(AND(I18&lt;&gt;"",G18&lt;&gt;""),IF(I18=G18,"E",IF(I18&gt;G18,"G","P")),"")</f>
        <v/>
      </c>
      <c r="K18" s="331" t="str">
        <f>+'GRUPO A'!K29</f>
        <v>LE MAX TEAM</v>
      </c>
      <c r="L18" s="331"/>
      <c r="M18" s="331"/>
      <c r="N18" s="331"/>
      <c r="O18" s="87" t="str">
        <f>+'GRUPO A'!M29</f>
        <v>LAS VEGAS</v>
      </c>
    </row>
    <row r="19" spans="1:15" ht="15" hidden="1" customHeight="1" x14ac:dyDescent="0.3"/>
    <row r="20" spans="1:15" s="3" customFormat="1" ht="11.25" customHeight="1" x14ac:dyDescent="0.3">
      <c r="A20" s="336" t="str">
        <f>+'GRUPO B'!B4</f>
        <v>GRUPO B</v>
      </c>
      <c r="B20" s="336"/>
      <c r="C20" s="336"/>
      <c r="D20" s="336"/>
      <c r="E20" s="336"/>
      <c r="F20" s="336"/>
      <c r="G20" s="336"/>
      <c r="H20" s="336"/>
      <c r="I20" s="336"/>
      <c r="J20" s="336"/>
      <c r="K20" s="336"/>
      <c r="L20" s="336"/>
      <c r="M20" s="336"/>
      <c r="N20" s="336"/>
      <c r="O20" s="336"/>
    </row>
    <row r="21" spans="1:15" ht="21" customHeight="1" x14ac:dyDescent="0.3">
      <c r="A21" s="336"/>
      <c r="B21" s="336"/>
      <c r="C21" s="336"/>
      <c r="D21" s="336"/>
      <c r="E21" s="336"/>
      <c r="F21" s="336"/>
      <c r="G21" s="336"/>
      <c r="H21" s="336"/>
      <c r="I21" s="336"/>
      <c r="J21" s="336"/>
      <c r="K21" s="336"/>
      <c r="L21" s="336"/>
      <c r="M21" s="336"/>
      <c r="N21" s="336"/>
      <c r="O21" s="336"/>
    </row>
    <row r="22" spans="1:15" ht="36.75" customHeight="1" x14ac:dyDescent="0.3">
      <c r="A22" s="313" t="s">
        <v>42</v>
      </c>
      <c r="B22" s="314"/>
      <c r="C22" s="314"/>
      <c r="D22" s="314"/>
      <c r="E22" s="314"/>
      <c r="F22" s="314"/>
      <c r="G22" s="314"/>
      <c r="H22" s="314"/>
      <c r="I22" s="314"/>
      <c r="J22" s="314"/>
      <c r="K22" s="314"/>
      <c r="L22" s="314"/>
      <c r="M22" s="314"/>
      <c r="N22" s="314"/>
      <c r="O22" s="314"/>
    </row>
    <row r="23" spans="1:15" ht="7.5" customHeight="1" x14ac:dyDescent="0.3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</row>
    <row r="24" spans="1:15" ht="33.75" customHeight="1" x14ac:dyDescent="0.3">
      <c r="A24" s="81">
        <f>+'GRUPO B'!B26</f>
        <v>42813</v>
      </c>
      <c r="B24" s="82" t="str">
        <f>+'GRUPO B'!C26</f>
        <v>09:50. a.m.</v>
      </c>
      <c r="C24" s="82"/>
      <c r="D24" s="332" t="str">
        <f>+'GRUPO B'!E26</f>
        <v>ALIANZA TOLIMENSE</v>
      </c>
      <c r="E24" s="332"/>
      <c r="F24" s="49" t="str">
        <f>IF(AND(G24&lt;&gt;"",I24&lt;&gt;""),IF(G24=I24,"E",IF(G24&gt;I24,"G","P")),"")</f>
        <v/>
      </c>
      <c r="G24" s="92"/>
      <c r="H24" s="10" t="s">
        <v>15</v>
      </c>
      <c r="I24" s="92"/>
      <c r="J24" s="49" t="str">
        <f>IF(AND(I24&lt;&gt;"",G24&lt;&gt;""),IF(I24=G24,"E",IF(I24&gt;G24,"G","P")),"")</f>
        <v/>
      </c>
      <c r="K24" s="332" t="str">
        <f>+'GRUPO B'!K26</f>
        <v>CLUB DEPORTIVO EL DIAMANTE</v>
      </c>
      <c r="L24" s="332"/>
      <c r="M24" s="332"/>
      <c r="N24" s="332"/>
      <c r="O24" s="83" t="str">
        <f>+'GRUPO B'!M26</f>
        <v>CANCHA 1</v>
      </c>
    </row>
    <row r="25" spans="1:15" ht="7.5" customHeight="1" x14ac:dyDescent="0.3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</row>
    <row r="26" spans="1:15" ht="33.75" customHeight="1" x14ac:dyDescent="0.3">
      <c r="A26" s="84">
        <f>+'GRUPO B'!B29</f>
        <v>42813</v>
      </c>
      <c r="B26" s="85" t="str">
        <f>+'GRUPO B'!C29</f>
        <v>10:50. a.m.</v>
      </c>
      <c r="C26" s="85"/>
      <c r="D26" s="331" t="str">
        <f>+'GRUPO B'!E29</f>
        <v>CLUB DEPORTIVO SANPAY</v>
      </c>
      <c r="E26" s="331"/>
      <c r="F26" s="49" t="str">
        <f>IF(AND(G26&lt;&gt;"",I26&lt;&gt;""),IF(G26=I26,"E",IF(G26&gt;I26,"G","P")),"")</f>
        <v/>
      </c>
      <c r="G26" s="92"/>
      <c r="H26" s="10" t="s">
        <v>15</v>
      </c>
      <c r="I26" s="92"/>
      <c r="J26" s="49" t="str">
        <f>IF(AND(I26&lt;&gt;"",G26&lt;&gt;""),IF(I26=G26,"E",IF(I26&gt;G26,"G","P")),"")</f>
        <v/>
      </c>
      <c r="K26" s="331" t="str">
        <f>+'GRUPO B'!K29</f>
        <v>REAL BOGOTÁ</v>
      </c>
      <c r="L26" s="331"/>
      <c r="M26" s="331"/>
      <c r="N26" s="331"/>
      <c r="O26" s="87" t="str">
        <f>+'GRUPO B'!M29</f>
        <v>CANCHA 1</v>
      </c>
    </row>
    <row r="27" spans="1:15" ht="11.25" customHeight="1" x14ac:dyDescent="0.3">
      <c r="A27" s="333" t="e">
        <f>+#REF!</f>
        <v>#REF!</v>
      </c>
      <c r="B27" s="333"/>
      <c r="C27" s="333"/>
      <c r="D27" s="333"/>
      <c r="E27" s="333"/>
      <c r="F27" s="333"/>
      <c r="G27" s="333"/>
      <c r="H27" s="333"/>
      <c r="I27" s="333"/>
      <c r="J27" s="333"/>
      <c r="K27" s="333"/>
      <c r="L27" s="333"/>
      <c r="M27" s="333"/>
      <c r="N27" s="333"/>
      <c r="O27" s="333"/>
    </row>
    <row r="28" spans="1:15" ht="21" customHeight="1" x14ac:dyDescent="0.3">
      <c r="A28" s="334"/>
      <c r="B28" s="334"/>
      <c r="C28" s="334"/>
      <c r="D28" s="334"/>
      <c r="E28" s="334"/>
      <c r="F28" s="334"/>
      <c r="G28" s="334"/>
      <c r="H28" s="334"/>
      <c r="I28" s="334"/>
      <c r="J28" s="334"/>
      <c r="K28" s="334"/>
      <c r="L28" s="334"/>
      <c r="M28" s="334"/>
      <c r="N28" s="334"/>
      <c r="O28" s="334"/>
    </row>
    <row r="29" spans="1:15" ht="30" customHeight="1" x14ac:dyDescent="0.3">
      <c r="A29" s="313" t="s">
        <v>42</v>
      </c>
      <c r="B29" s="314"/>
      <c r="C29" s="314"/>
      <c r="D29" s="314"/>
      <c r="E29" s="314"/>
      <c r="F29" s="314"/>
      <c r="G29" s="314"/>
      <c r="H29" s="314"/>
      <c r="I29" s="314"/>
      <c r="J29" s="314"/>
      <c r="K29" s="314"/>
      <c r="L29" s="314"/>
      <c r="M29" s="314"/>
      <c r="N29" s="314"/>
      <c r="O29" s="314"/>
    </row>
    <row r="30" spans="1:15" s="3" customFormat="1" ht="7.5" customHeight="1" x14ac:dyDescent="0.3"/>
    <row r="31" spans="1:15" s="3" customFormat="1" ht="33.75" customHeight="1" x14ac:dyDescent="0.35">
      <c r="A31" s="81" t="e">
        <f>+#REF!</f>
        <v>#REF!</v>
      </c>
      <c r="B31" s="82" t="e">
        <f>+#REF!</f>
        <v>#REF!</v>
      </c>
      <c r="C31" s="82"/>
      <c r="D31" s="332" t="e">
        <f>+#REF!</f>
        <v>#REF!</v>
      </c>
      <c r="E31" s="332"/>
      <c r="F31" s="99" t="str">
        <f>IF(AND(G31&lt;&gt;"",I31&lt;&gt;""),IF(G31=I31,"E",IF(G31&gt;I31,"G","P")),"")</f>
        <v/>
      </c>
      <c r="G31" s="100"/>
      <c r="H31" s="76" t="s">
        <v>15</v>
      </c>
      <c r="I31" s="100"/>
      <c r="J31" s="99" t="str">
        <f>IF(AND(I31&lt;&gt;"",G31&lt;&gt;""),IF(I31=G31,"E",IF(I31&gt;G31,"G","P")),"")</f>
        <v/>
      </c>
      <c r="K31" s="332" t="e">
        <f>+#REF!</f>
        <v>#REF!</v>
      </c>
      <c r="L31" s="332"/>
      <c r="M31" s="332"/>
      <c r="N31" s="332"/>
      <c r="O31" s="83" t="e">
        <f>+#REF!</f>
        <v>#REF!</v>
      </c>
    </row>
    <row r="32" spans="1:15" s="3" customFormat="1" ht="7.5" customHeight="1" x14ac:dyDescent="0.35">
      <c r="A32" s="75"/>
      <c r="B32" s="75"/>
      <c r="C32" s="75"/>
      <c r="D32" s="75"/>
      <c r="E32" s="75"/>
      <c r="F32" s="75"/>
      <c r="G32" s="75"/>
      <c r="H32" s="75"/>
      <c r="I32" s="75"/>
      <c r="J32" s="75"/>
      <c r="K32" s="75"/>
      <c r="L32" s="75"/>
      <c r="M32" s="75"/>
      <c r="N32" s="75"/>
      <c r="O32" s="75"/>
    </row>
    <row r="33" spans="1:15" s="3" customFormat="1" ht="33.75" customHeight="1" x14ac:dyDescent="0.35">
      <c r="A33" s="84" t="e">
        <f>+#REF!</f>
        <v>#REF!</v>
      </c>
      <c r="B33" s="85" t="e">
        <f>+#REF!</f>
        <v>#REF!</v>
      </c>
      <c r="C33" s="85"/>
      <c r="D33" s="331" t="e">
        <f>+#REF!</f>
        <v>#REF!</v>
      </c>
      <c r="E33" s="331"/>
      <c r="F33" s="99" t="str">
        <f>IF(AND(G33&lt;&gt;"",I33&lt;&gt;""),IF(G33=I33,"E",IF(G33&gt;I33,"G","P")),"")</f>
        <v/>
      </c>
      <c r="G33" s="100"/>
      <c r="H33" s="76" t="s">
        <v>15</v>
      </c>
      <c r="I33" s="100"/>
      <c r="J33" s="99" t="str">
        <f>IF(AND(I33&lt;&gt;"",G33&lt;&gt;""),IF(I33=G33,"E",IF(I33&gt;G33,"G","P")),"")</f>
        <v/>
      </c>
      <c r="K33" s="331" t="e">
        <f>+#REF!</f>
        <v>#REF!</v>
      </c>
      <c r="L33" s="331"/>
      <c r="M33" s="331"/>
      <c r="N33" s="331"/>
      <c r="O33" s="87" t="e">
        <f>+#REF!</f>
        <v>#REF!</v>
      </c>
    </row>
    <row r="34" spans="1:15" s="3" customFormat="1" ht="11.25" customHeight="1" x14ac:dyDescent="0.3">
      <c r="A34" s="343" t="e">
        <f>+#REF!</f>
        <v>#REF!</v>
      </c>
      <c r="B34" s="344"/>
      <c r="C34" s="344"/>
      <c r="D34" s="344"/>
      <c r="E34" s="344"/>
      <c r="F34" s="344"/>
      <c r="G34" s="344"/>
      <c r="H34" s="344"/>
      <c r="I34" s="344"/>
      <c r="J34" s="344"/>
      <c r="K34" s="344"/>
      <c r="L34" s="344"/>
      <c r="M34" s="344"/>
      <c r="N34" s="344"/>
      <c r="O34" s="344"/>
    </row>
    <row r="35" spans="1:15" s="3" customFormat="1" ht="21" customHeight="1" x14ac:dyDescent="0.3">
      <c r="A35" s="345"/>
      <c r="B35" s="345"/>
      <c r="C35" s="345"/>
      <c r="D35" s="345"/>
      <c r="E35" s="345"/>
      <c r="F35" s="345"/>
      <c r="G35" s="345"/>
      <c r="H35" s="345"/>
      <c r="I35" s="345"/>
      <c r="J35" s="345"/>
      <c r="K35" s="345"/>
      <c r="L35" s="345"/>
      <c r="M35" s="345"/>
      <c r="N35" s="345"/>
      <c r="O35" s="345"/>
    </row>
    <row r="36" spans="1:15" s="3" customFormat="1" ht="23.4" x14ac:dyDescent="0.3">
      <c r="A36" s="313" t="s">
        <v>42</v>
      </c>
      <c r="B36" s="314"/>
      <c r="C36" s="314"/>
      <c r="D36" s="314"/>
      <c r="E36" s="314"/>
      <c r="F36" s="314"/>
      <c r="G36" s="314"/>
      <c r="H36" s="314"/>
      <c r="I36" s="314"/>
      <c r="J36" s="314"/>
      <c r="K36" s="314"/>
      <c r="L36" s="314"/>
      <c r="M36" s="314"/>
      <c r="N36" s="314"/>
      <c r="O36" s="314"/>
    </row>
    <row r="37" spans="1:15" s="3" customFormat="1" ht="7.5" customHeight="1" x14ac:dyDescent="0.3"/>
    <row r="38" spans="1:15" s="3" customFormat="1" ht="33.75" customHeight="1" x14ac:dyDescent="0.35">
      <c r="A38" s="81" t="e">
        <f>+#REF!</f>
        <v>#REF!</v>
      </c>
      <c r="B38" s="82" t="e">
        <f>+#REF!</f>
        <v>#REF!</v>
      </c>
      <c r="C38" s="82"/>
      <c r="D38" s="332" t="e">
        <f>+#REF!</f>
        <v>#REF!</v>
      </c>
      <c r="E38" s="332"/>
      <c r="F38" s="99" t="str">
        <f>IF(AND(G38&lt;&gt;"",I38&lt;&gt;""),IF(G38=I38,"E",IF(G38&gt;I38,"G","P")),"")</f>
        <v/>
      </c>
      <c r="G38" s="100"/>
      <c r="H38" s="76" t="s">
        <v>15</v>
      </c>
      <c r="I38" s="100"/>
      <c r="J38" s="99" t="str">
        <f>IF(AND(I38&lt;&gt;"",G38&lt;&gt;""),IF(I38=G38,"E",IF(I38&gt;G38,"G","P")),"")</f>
        <v/>
      </c>
      <c r="K38" s="332" t="e">
        <f>+#REF!</f>
        <v>#REF!</v>
      </c>
      <c r="L38" s="332"/>
      <c r="M38" s="332"/>
      <c r="N38" s="332"/>
      <c r="O38" s="83" t="e">
        <f>+#REF!</f>
        <v>#REF!</v>
      </c>
    </row>
    <row r="39" spans="1:15" s="3" customFormat="1" ht="7.5" customHeight="1" x14ac:dyDescent="0.35">
      <c r="A39" s="75"/>
      <c r="B39" s="75"/>
      <c r="C39" s="75"/>
      <c r="D39" s="75"/>
      <c r="E39" s="75"/>
      <c r="F39" s="75"/>
      <c r="G39" s="75"/>
      <c r="H39" s="75"/>
      <c r="I39" s="75"/>
      <c r="J39" s="75"/>
      <c r="K39" s="75"/>
      <c r="L39" s="75"/>
      <c r="M39" s="75"/>
      <c r="N39" s="75"/>
      <c r="O39" s="75"/>
    </row>
    <row r="40" spans="1:15" s="3" customFormat="1" ht="33.75" customHeight="1" x14ac:dyDescent="0.35">
      <c r="A40" s="84" t="e">
        <f>+#REF!</f>
        <v>#REF!</v>
      </c>
      <c r="B40" s="85" t="e">
        <f>+#REF!</f>
        <v>#REF!</v>
      </c>
      <c r="C40" s="85"/>
      <c r="D40" s="331" t="e">
        <f>+#REF!</f>
        <v>#REF!</v>
      </c>
      <c r="E40" s="331"/>
      <c r="F40" s="99" t="str">
        <f>IF(AND(G40&lt;&gt;"",I40&lt;&gt;""),IF(G40=I40,"E",IF(G40&gt;I40,"G","P")),"")</f>
        <v/>
      </c>
      <c r="G40" s="100"/>
      <c r="H40" s="76" t="s">
        <v>15</v>
      </c>
      <c r="I40" s="100"/>
      <c r="J40" s="99" t="str">
        <f>IF(AND(I40&lt;&gt;"",G40&lt;&gt;""),IF(I40=G40,"E",IF(I40&gt;G40,"G","P")),"")</f>
        <v/>
      </c>
      <c r="K40" s="331" t="e">
        <f>+#REF!</f>
        <v>#REF!</v>
      </c>
      <c r="L40" s="331"/>
      <c r="M40" s="331"/>
      <c r="N40" s="331"/>
      <c r="O40" s="87" t="e">
        <f>+#REF!</f>
        <v>#REF!</v>
      </c>
    </row>
    <row r="41" spans="1:15" s="3" customFormat="1" x14ac:dyDescent="0.3">
      <c r="A41" s="348" t="s">
        <v>41</v>
      </c>
      <c r="B41" s="348"/>
      <c r="C41" s="348"/>
      <c r="D41" s="348"/>
      <c r="E41" s="348"/>
      <c r="F41" s="348"/>
      <c r="G41" s="348"/>
      <c r="H41" s="348"/>
      <c r="I41" s="348"/>
      <c r="J41" s="348"/>
      <c r="K41" s="348"/>
      <c r="L41" s="348"/>
      <c r="M41" s="348"/>
      <c r="N41" s="348"/>
      <c r="O41" s="348"/>
    </row>
    <row r="42" spans="1:15" s="3" customFormat="1" x14ac:dyDescent="0.3">
      <c r="A42" s="348"/>
      <c r="B42" s="348"/>
      <c r="C42" s="348"/>
      <c r="D42" s="348"/>
      <c r="E42" s="348"/>
      <c r="F42" s="348"/>
      <c r="G42" s="348"/>
      <c r="H42" s="348"/>
      <c r="I42" s="348"/>
      <c r="J42" s="348"/>
      <c r="K42" s="348"/>
      <c r="L42" s="348"/>
      <c r="M42" s="348"/>
      <c r="N42" s="348"/>
      <c r="O42" s="348"/>
    </row>
    <row r="43" spans="1:15" s="3" customFormat="1" x14ac:dyDescent="0.3">
      <c r="A43" s="348"/>
      <c r="B43" s="348"/>
      <c r="C43" s="348"/>
      <c r="D43" s="348"/>
      <c r="E43" s="348"/>
      <c r="F43" s="348"/>
      <c r="G43" s="348"/>
      <c r="H43" s="348"/>
      <c r="I43" s="348"/>
      <c r="J43" s="348"/>
      <c r="K43" s="348"/>
      <c r="L43" s="348"/>
      <c r="M43" s="348"/>
      <c r="N43" s="348"/>
      <c r="O43" s="348"/>
    </row>
    <row r="44" spans="1:15" s="3" customFormat="1" x14ac:dyDescent="0.3">
      <c r="A44" s="348"/>
      <c r="B44" s="348"/>
      <c r="C44" s="348"/>
      <c r="D44" s="348"/>
      <c r="E44" s="348"/>
      <c r="F44" s="348"/>
      <c r="G44" s="348"/>
      <c r="H44" s="348"/>
      <c r="I44" s="348"/>
      <c r="J44" s="348"/>
      <c r="K44" s="348"/>
      <c r="L44" s="348"/>
      <c r="M44" s="348"/>
      <c r="N44" s="348"/>
      <c r="O44" s="348"/>
    </row>
    <row r="45" spans="1:15" s="3" customFormat="1" x14ac:dyDescent="0.3">
      <c r="A45" s="348"/>
      <c r="B45" s="348"/>
      <c r="C45" s="348"/>
      <c r="D45" s="348"/>
      <c r="E45" s="348"/>
      <c r="F45" s="348"/>
      <c r="G45" s="348"/>
      <c r="H45" s="348"/>
      <c r="I45" s="348"/>
      <c r="J45" s="348"/>
      <c r="K45" s="348"/>
      <c r="L45" s="348"/>
      <c r="M45" s="348"/>
      <c r="N45" s="348"/>
      <c r="O45" s="348"/>
    </row>
    <row r="46" spans="1:15" s="3" customFormat="1" x14ac:dyDescent="0.3">
      <c r="A46" s="346" t="s">
        <v>28</v>
      </c>
      <c r="B46" s="346"/>
      <c r="C46" s="346"/>
      <c r="D46" s="346"/>
      <c r="E46" s="346"/>
      <c r="F46" s="346"/>
      <c r="G46" s="346"/>
      <c r="H46" s="346"/>
      <c r="I46" s="346"/>
      <c r="J46" s="346"/>
      <c r="K46" s="346"/>
      <c r="L46" s="346"/>
      <c r="M46" s="346"/>
      <c r="N46" s="346"/>
      <c r="O46" s="346"/>
    </row>
    <row r="47" spans="1:15" s="3" customFormat="1" x14ac:dyDescent="0.3">
      <c r="A47" s="346" t="s">
        <v>29</v>
      </c>
      <c r="B47" s="346"/>
      <c r="C47" s="346"/>
      <c r="D47" s="346"/>
      <c r="E47" s="346"/>
      <c r="F47" s="346"/>
      <c r="G47" s="346"/>
      <c r="H47" s="346"/>
      <c r="I47" s="346"/>
      <c r="J47" s="346"/>
      <c r="K47" s="346"/>
      <c r="L47" s="346"/>
      <c r="M47" s="346"/>
      <c r="N47" s="346"/>
      <c r="O47" s="346"/>
    </row>
    <row r="48" spans="1:15" s="3" customFormat="1" x14ac:dyDescent="0.3">
      <c r="A48" s="347" t="s">
        <v>30</v>
      </c>
      <c r="B48" s="347"/>
      <c r="C48" s="347"/>
      <c r="D48" s="347"/>
      <c r="E48" s="347"/>
      <c r="F48" s="347"/>
      <c r="G48" s="347"/>
      <c r="H48" s="347"/>
      <c r="I48" s="347"/>
      <c r="J48" s="347"/>
      <c r="K48" s="347"/>
      <c r="L48" s="347"/>
      <c r="M48" s="347"/>
      <c r="N48" s="347"/>
      <c r="O48" s="347"/>
    </row>
    <row r="49" spans="1:15" s="3" customFormat="1" x14ac:dyDescent="0.3">
      <c r="A49" s="346" t="s">
        <v>31</v>
      </c>
      <c r="B49" s="346"/>
      <c r="C49" s="346"/>
      <c r="D49" s="346"/>
      <c r="E49" s="346"/>
      <c r="F49" s="346"/>
      <c r="G49" s="346"/>
      <c r="H49" s="346"/>
      <c r="I49" s="346"/>
      <c r="J49" s="346"/>
      <c r="K49" s="346"/>
      <c r="L49" s="346"/>
      <c r="M49" s="346"/>
      <c r="N49" s="346"/>
      <c r="O49" s="346"/>
    </row>
  </sheetData>
  <mergeCells count="37">
    <mergeCell ref="D26:E26"/>
    <mergeCell ref="K26:N26"/>
    <mergeCell ref="A27:O28"/>
    <mergeCell ref="G7:K7"/>
    <mergeCell ref="G8:K8"/>
    <mergeCell ref="A20:O21"/>
    <mergeCell ref="A22:O22"/>
    <mergeCell ref="D24:E24"/>
    <mergeCell ref="K24:N24"/>
    <mergeCell ref="N10:O11"/>
    <mergeCell ref="A12:O13"/>
    <mergeCell ref="A14:O14"/>
    <mergeCell ref="D16:E16"/>
    <mergeCell ref="K16:N16"/>
    <mergeCell ref="D18:E18"/>
    <mergeCell ref="K18:N18"/>
    <mergeCell ref="A1:O1"/>
    <mergeCell ref="A2:O2"/>
    <mergeCell ref="G4:K4"/>
    <mergeCell ref="G5:K5"/>
    <mergeCell ref="G6:K6"/>
    <mergeCell ref="A49:O49"/>
    <mergeCell ref="A34:O35"/>
    <mergeCell ref="A36:O36"/>
    <mergeCell ref="D38:E38"/>
    <mergeCell ref="K38:N38"/>
    <mergeCell ref="D40:E40"/>
    <mergeCell ref="K40:N40"/>
    <mergeCell ref="A41:O45"/>
    <mergeCell ref="A46:O46"/>
    <mergeCell ref="A47:O47"/>
    <mergeCell ref="A48:O48"/>
    <mergeCell ref="A29:O29"/>
    <mergeCell ref="D31:E31"/>
    <mergeCell ref="K31:N31"/>
    <mergeCell ref="D33:E33"/>
    <mergeCell ref="K33:N33"/>
  </mergeCells>
  <conditionalFormatting sqref="G16">
    <cfRule type="expression" dxfId="155" priority="41" stopIfTrue="1">
      <formula>F16="E"</formula>
    </cfRule>
    <cfRule type="expression" dxfId="154" priority="40" stopIfTrue="1">
      <formula>F16="P"</formula>
    </cfRule>
    <cfRule type="expression" dxfId="153" priority="42" stopIfTrue="1">
      <formula>F16="G"</formula>
    </cfRule>
  </conditionalFormatting>
  <conditionalFormatting sqref="G18">
    <cfRule type="expression" dxfId="152" priority="36" stopIfTrue="1">
      <formula>F18="G"</formula>
    </cfRule>
    <cfRule type="expression" dxfId="151" priority="35" stopIfTrue="1">
      <formula>F18="E"</formula>
    </cfRule>
    <cfRule type="expression" dxfId="150" priority="34" stopIfTrue="1">
      <formula>F18="P"</formula>
    </cfRule>
  </conditionalFormatting>
  <conditionalFormatting sqref="G24 G26">
    <cfRule type="expression" dxfId="149" priority="28" stopIfTrue="1">
      <formula>F24="P"</formula>
    </cfRule>
    <cfRule type="expression" dxfId="148" priority="30" stopIfTrue="1">
      <formula>F24="G"</formula>
    </cfRule>
    <cfRule type="expression" dxfId="147" priority="29" stopIfTrue="1">
      <formula>F24="E"</formula>
    </cfRule>
  </conditionalFormatting>
  <conditionalFormatting sqref="G31">
    <cfRule type="expression" dxfId="146" priority="24" stopIfTrue="1">
      <formula>F31="G"</formula>
    </cfRule>
    <cfRule type="expression" dxfId="145" priority="23" stopIfTrue="1">
      <formula>F31="E"</formula>
    </cfRule>
    <cfRule type="expression" dxfId="144" priority="22" stopIfTrue="1">
      <formula>F31="P"</formula>
    </cfRule>
  </conditionalFormatting>
  <conditionalFormatting sqref="G33">
    <cfRule type="expression" dxfId="143" priority="17" stopIfTrue="1">
      <formula>F33="E"</formula>
    </cfRule>
    <cfRule type="expression" dxfId="142" priority="16" stopIfTrue="1">
      <formula>F33="P"</formula>
    </cfRule>
    <cfRule type="expression" dxfId="141" priority="18" stopIfTrue="1">
      <formula>F33="G"</formula>
    </cfRule>
  </conditionalFormatting>
  <conditionalFormatting sqref="G38">
    <cfRule type="expression" dxfId="140" priority="11" stopIfTrue="1">
      <formula>F38="E"</formula>
    </cfRule>
    <cfRule type="expression" dxfId="139" priority="10" stopIfTrue="1">
      <formula>F38="P"</formula>
    </cfRule>
    <cfRule type="expression" dxfId="138" priority="12" stopIfTrue="1">
      <formula>F38="G"</formula>
    </cfRule>
  </conditionalFormatting>
  <conditionalFormatting sqref="G40">
    <cfRule type="expression" dxfId="137" priority="6" stopIfTrue="1">
      <formula>F40="G"</formula>
    </cfRule>
    <cfRule type="expression" dxfId="136" priority="4" stopIfTrue="1">
      <formula>F40="P"</formula>
    </cfRule>
    <cfRule type="expression" dxfId="135" priority="5" stopIfTrue="1">
      <formula>F40="E"</formula>
    </cfRule>
  </conditionalFormatting>
  <conditionalFormatting sqref="I16">
    <cfRule type="expression" dxfId="134" priority="37" stopIfTrue="1">
      <formula>J16="P"</formula>
    </cfRule>
    <cfRule type="expression" dxfId="133" priority="38" stopIfTrue="1">
      <formula>J16="E"</formula>
    </cfRule>
    <cfRule type="expression" dxfId="132" priority="39" stopIfTrue="1">
      <formula>J16="G"</formula>
    </cfRule>
  </conditionalFormatting>
  <conditionalFormatting sqref="I18">
    <cfRule type="expression" dxfId="131" priority="31" stopIfTrue="1">
      <formula>J18="P"</formula>
    </cfRule>
    <cfRule type="expression" dxfId="130" priority="33" stopIfTrue="1">
      <formula>J18="G"</formula>
    </cfRule>
    <cfRule type="expression" dxfId="129" priority="32" stopIfTrue="1">
      <formula>J18="E"</formula>
    </cfRule>
  </conditionalFormatting>
  <conditionalFormatting sqref="I24 I26">
    <cfRule type="expression" dxfId="128" priority="25" stopIfTrue="1">
      <formula>J24="P"</formula>
    </cfRule>
    <cfRule type="expression" dxfId="127" priority="26" stopIfTrue="1">
      <formula>J24="E"</formula>
    </cfRule>
    <cfRule type="expression" dxfId="126" priority="27" stopIfTrue="1">
      <formula>J24="G"</formula>
    </cfRule>
  </conditionalFormatting>
  <conditionalFormatting sqref="I31">
    <cfRule type="expression" dxfId="125" priority="21" stopIfTrue="1">
      <formula>J31="G"</formula>
    </cfRule>
    <cfRule type="expression" dxfId="124" priority="20" stopIfTrue="1">
      <formula>J31="E"</formula>
    </cfRule>
    <cfRule type="expression" dxfId="123" priority="19" stopIfTrue="1">
      <formula>J31="P"</formula>
    </cfRule>
  </conditionalFormatting>
  <conditionalFormatting sqref="I33">
    <cfRule type="expression" dxfId="122" priority="15" stopIfTrue="1">
      <formula>J33="G"</formula>
    </cfRule>
    <cfRule type="expression" dxfId="121" priority="14" stopIfTrue="1">
      <formula>J33="E"</formula>
    </cfRule>
    <cfRule type="expression" dxfId="120" priority="13" stopIfTrue="1">
      <formula>J33="P"</formula>
    </cfRule>
  </conditionalFormatting>
  <conditionalFormatting sqref="I38">
    <cfRule type="expression" dxfId="119" priority="9" stopIfTrue="1">
      <formula>J38="G"</formula>
    </cfRule>
    <cfRule type="expression" dxfId="118" priority="8" stopIfTrue="1">
      <formula>J38="E"</formula>
    </cfRule>
    <cfRule type="expression" dxfId="117" priority="7" stopIfTrue="1">
      <formula>J38="P"</formula>
    </cfRule>
  </conditionalFormatting>
  <conditionalFormatting sqref="I40">
    <cfRule type="expression" dxfId="116" priority="2" stopIfTrue="1">
      <formula>J40="E"</formula>
    </cfRule>
    <cfRule type="expression" dxfId="115" priority="1" stopIfTrue="1">
      <formula>J40="P"</formula>
    </cfRule>
    <cfRule type="expression" dxfId="114" priority="3" stopIfTrue="1">
      <formula>J40="G"</formula>
    </cfRule>
  </conditionalFormatting>
  <hyperlinks>
    <hyperlink ref="A48" r:id="rId1" display="mailto:soccermelgar@outlook.com" xr:uid="{00000000-0004-0000-0700-000000000000}"/>
  </hyperlinks>
  <pageMargins left="0.7" right="0.7" top="0.75" bottom="0.75" header="0.3" footer="0.3"/>
  <pageSetup scale="68" orientation="portrait" r:id="rId2"/>
  <drawing r:id="rId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00B0F0"/>
    <pageSetUpPr fitToPage="1"/>
  </sheetPr>
  <dimension ref="A1:M81"/>
  <sheetViews>
    <sheetView zoomScaleNormal="100" workbookViewId="0">
      <selection activeCell="F19" sqref="F19"/>
    </sheetView>
  </sheetViews>
  <sheetFormatPr baseColWidth="10" defaultColWidth="11.44140625" defaultRowHeight="14.4" x14ac:dyDescent="0.3"/>
  <cols>
    <col min="1" max="1" width="11.44140625" style="3"/>
    <col min="2" max="2" width="12.88671875" style="3" customWidth="1"/>
    <col min="3" max="3" width="28.5546875" style="3" customWidth="1"/>
    <col min="4" max="6" width="6.6640625" style="3" customWidth="1"/>
    <col min="7" max="9" width="7.109375" style="3" customWidth="1"/>
    <col min="10" max="10" width="7.33203125" style="3" customWidth="1"/>
    <col min="11" max="12" width="6.6640625" style="3" customWidth="1"/>
    <col min="13" max="13" width="3.88671875" style="3" customWidth="1"/>
    <col min="14" max="16384" width="11.44140625" style="3"/>
  </cols>
  <sheetData>
    <row r="1" spans="2:12" ht="51" customHeight="1" x14ac:dyDescent="0.75">
      <c r="B1" s="48" t="s">
        <v>5</v>
      </c>
      <c r="C1" s="48"/>
    </row>
    <row r="2" spans="2:12" ht="40.5" customHeight="1" x14ac:dyDescent="0.5">
      <c r="B2" s="50" t="s">
        <v>6</v>
      </c>
      <c r="C2" s="50"/>
      <c r="D2" s="50"/>
      <c r="E2" s="50"/>
      <c r="F2" s="50"/>
      <c r="G2" s="50"/>
      <c r="H2" s="50"/>
      <c r="I2" s="50"/>
      <c r="J2" s="50"/>
      <c r="K2" s="50"/>
    </row>
    <row r="3" spans="2:12" ht="41.25" customHeight="1" x14ac:dyDescent="0.6">
      <c r="G3" s="71" t="str">
        <f>+'GRUPOS INFANTIL'!C3</f>
        <v>NACIDOS 2008 2009</v>
      </c>
    </row>
    <row r="4" spans="2:12" ht="29.25" customHeight="1" x14ac:dyDescent="0.6">
      <c r="C4" s="52"/>
      <c r="D4" s="53"/>
      <c r="E4" s="53"/>
      <c r="F4" s="53"/>
      <c r="G4" s="88" t="str">
        <f>+'GRUPOS INFANTIL'!C4</f>
        <v>NOV 30 1 Y 2 DICIEMBRE 2024</v>
      </c>
      <c r="I4" s="53"/>
      <c r="J4" s="53"/>
      <c r="K4" s="53"/>
    </row>
    <row r="5" spans="2:12" ht="15" customHeight="1" thickBot="1" x14ac:dyDescent="0.65">
      <c r="C5" s="52"/>
      <c r="D5" s="53"/>
      <c r="E5" s="53"/>
      <c r="F5" s="53"/>
      <c r="G5" s="53"/>
      <c r="H5" s="53"/>
      <c r="I5" s="53"/>
      <c r="J5" s="53"/>
      <c r="K5" s="53"/>
    </row>
    <row r="6" spans="2:12" ht="15" customHeight="1" x14ac:dyDescent="0.3">
      <c r="B6" s="387" t="str">
        <f>+'GRUPOS INFANTIL'!D7</f>
        <v>GRUPO A</v>
      </c>
      <c r="C6" s="388"/>
      <c r="D6" s="364" t="e">
        <f>+'GRUPO A'!Q20:Q21</f>
        <v>#VALUE!</v>
      </c>
      <c r="E6" s="365" t="e">
        <f>+'GRUPO A'!R20:R21</f>
        <v>#VALUE!</v>
      </c>
      <c r="F6" s="365" t="e">
        <f>+'GRUPO A'!S20:S21</f>
        <v>#VALUE!</v>
      </c>
      <c r="G6" s="365" t="e">
        <f>+'GRUPO A'!T20:T21</f>
        <v>#VALUE!</v>
      </c>
      <c r="H6" s="365" t="e">
        <f>+'GRUPO A'!U20:U21</f>
        <v>#VALUE!</v>
      </c>
      <c r="I6" s="365" t="e">
        <f>+'GRUPO A'!V20:V21</f>
        <v>#VALUE!</v>
      </c>
      <c r="J6" s="365" t="e">
        <f>+'GRUPO A'!W20:W21</f>
        <v>#VALUE!</v>
      </c>
      <c r="K6" s="365" t="e">
        <f>+'GRUPO A'!X20:X21</f>
        <v>#VALUE!</v>
      </c>
      <c r="L6" s="366" t="e">
        <f>+'GRUPO A'!Y20:Y21</f>
        <v>#VALUE!</v>
      </c>
    </row>
    <row r="7" spans="2:12" ht="15" customHeight="1" thickBot="1" x14ac:dyDescent="0.35">
      <c r="B7" s="389"/>
      <c r="C7" s="390"/>
      <c r="D7" s="358"/>
      <c r="E7" s="360"/>
      <c r="F7" s="360"/>
      <c r="G7" s="360"/>
      <c r="H7" s="360"/>
      <c r="I7" s="360"/>
      <c r="J7" s="360"/>
      <c r="K7" s="360"/>
      <c r="L7" s="361"/>
    </row>
    <row r="8" spans="2:12" ht="22.65" customHeight="1" x14ac:dyDescent="0.3">
      <c r="B8" s="370" t="e">
        <f>+'GRUPO A'!P22:P23</f>
        <v>#VALUE!</v>
      </c>
      <c r="C8" s="391"/>
      <c r="D8" s="364" t="e">
        <f>+'GRUPO A'!Q22:Q23</f>
        <v>#VALUE!</v>
      </c>
      <c r="E8" s="365" t="e">
        <f>+'GRUPO A'!R22:R23</f>
        <v>#VALUE!</v>
      </c>
      <c r="F8" s="365" t="e">
        <f>+'GRUPO A'!S22:S23</f>
        <v>#VALUE!</v>
      </c>
      <c r="G8" s="365" t="e">
        <f>+'GRUPO A'!T22:T23</f>
        <v>#VALUE!</v>
      </c>
      <c r="H8" s="365" t="e">
        <f>+'GRUPO A'!U22:U23</f>
        <v>#VALUE!</v>
      </c>
      <c r="I8" s="365" t="e">
        <f>+'GRUPO A'!V22:V23</f>
        <v>#VALUE!</v>
      </c>
      <c r="J8" s="365" t="e">
        <f>+'GRUPO A'!W22:W23</f>
        <v>#VALUE!</v>
      </c>
      <c r="K8" s="365" t="e">
        <f>+'GRUPO A'!X22:X23</f>
        <v>#VALUE!</v>
      </c>
      <c r="L8" s="382" t="e">
        <f>+'GRUPO A'!Y22:Y23</f>
        <v>#VALUE!</v>
      </c>
    </row>
    <row r="9" spans="2:12" ht="11.1" customHeight="1" x14ac:dyDescent="0.3">
      <c r="B9" s="355"/>
      <c r="C9" s="356"/>
      <c r="D9" s="357"/>
      <c r="E9" s="359"/>
      <c r="F9" s="359"/>
      <c r="G9" s="359"/>
      <c r="H9" s="359"/>
      <c r="I9" s="359"/>
      <c r="J9" s="359"/>
      <c r="K9" s="359"/>
      <c r="L9" s="380"/>
    </row>
    <row r="10" spans="2:12" ht="22.65" customHeight="1" x14ac:dyDescent="0.3">
      <c r="B10" s="355" t="e">
        <f>+'GRUPO A'!P24:P25</f>
        <v>#VALUE!</v>
      </c>
      <c r="C10" s="356"/>
      <c r="D10" s="357" t="e">
        <f>+'GRUPO A'!Q24:Q25</f>
        <v>#VALUE!</v>
      </c>
      <c r="E10" s="359" t="e">
        <f>+'GRUPO A'!R24:R25</f>
        <v>#VALUE!</v>
      </c>
      <c r="F10" s="359" t="e">
        <f>+'GRUPO A'!S24:S25</f>
        <v>#VALUE!</v>
      </c>
      <c r="G10" s="359" t="e">
        <f>+'GRUPO A'!T24:T25</f>
        <v>#VALUE!</v>
      </c>
      <c r="H10" s="359" t="e">
        <f>+'GRUPO A'!U24:U25</f>
        <v>#VALUE!</v>
      </c>
      <c r="I10" s="359" t="e">
        <f>+'GRUPO A'!V24:V25</f>
        <v>#VALUE!</v>
      </c>
      <c r="J10" s="359" t="e">
        <f>+'GRUPO A'!W24:W25</f>
        <v>#VALUE!</v>
      </c>
      <c r="K10" s="359" t="e">
        <f>+'GRUPO A'!X24:X25</f>
        <v>#VALUE!</v>
      </c>
      <c r="L10" s="380" t="e">
        <f>+'GRUPO A'!Y24:Y25</f>
        <v>#VALUE!</v>
      </c>
    </row>
    <row r="11" spans="2:12" ht="11.1" customHeight="1" x14ac:dyDescent="0.3">
      <c r="B11" s="355"/>
      <c r="C11" s="356"/>
      <c r="D11" s="357"/>
      <c r="E11" s="359"/>
      <c r="F11" s="359"/>
      <c r="G11" s="359"/>
      <c r="H11" s="359"/>
      <c r="I11" s="359"/>
      <c r="J11" s="359"/>
      <c r="K11" s="359"/>
      <c r="L11" s="380"/>
    </row>
    <row r="12" spans="2:12" ht="22.65" customHeight="1" x14ac:dyDescent="0.3">
      <c r="B12" s="355" t="e">
        <f>+'GRUPO A'!P26:P27</f>
        <v>#VALUE!</v>
      </c>
      <c r="C12" s="356"/>
      <c r="D12" s="357" t="e">
        <f>+'GRUPO A'!Q26:Q27</f>
        <v>#VALUE!</v>
      </c>
      <c r="E12" s="359" t="e">
        <f>+'GRUPO A'!R26:R27</f>
        <v>#VALUE!</v>
      </c>
      <c r="F12" s="359" t="e">
        <f>+'GRUPO A'!S26:S27</f>
        <v>#VALUE!</v>
      </c>
      <c r="G12" s="359" t="e">
        <f>+'GRUPO A'!T26:T27</f>
        <v>#VALUE!</v>
      </c>
      <c r="H12" s="359" t="e">
        <f>+'GRUPO A'!U26:U27</f>
        <v>#VALUE!</v>
      </c>
      <c r="I12" s="359" t="e">
        <f>+'GRUPO A'!V26:V27</f>
        <v>#VALUE!</v>
      </c>
      <c r="J12" s="359" t="e">
        <f>+'GRUPO A'!W26:W27</f>
        <v>#VALUE!</v>
      </c>
      <c r="K12" s="359" t="e">
        <f>+'GRUPO A'!X26:X27</f>
        <v>#VALUE!</v>
      </c>
      <c r="L12" s="380" t="e">
        <f>+'GRUPO A'!Y26:Y27</f>
        <v>#VALUE!</v>
      </c>
    </row>
    <row r="13" spans="2:12" ht="11.1" customHeight="1" x14ac:dyDescent="0.3">
      <c r="B13" s="355"/>
      <c r="C13" s="356"/>
      <c r="D13" s="357"/>
      <c r="E13" s="359"/>
      <c r="F13" s="359"/>
      <c r="G13" s="359"/>
      <c r="H13" s="359"/>
      <c r="I13" s="359"/>
      <c r="J13" s="359"/>
      <c r="K13" s="359"/>
      <c r="L13" s="380"/>
    </row>
    <row r="14" spans="2:12" ht="22.65" customHeight="1" x14ac:dyDescent="0.3">
      <c r="B14" s="355" t="e">
        <f>+'GRUPO A'!P28:P29</f>
        <v>#VALUE!</v>
      </c>
      <c r="C14" s="356"/>
      <c r="D14" s="357" t="e">
        <f>+'GRUPO A'!Q28:Q29</f>
        <v>#VALUE!</v>
      </c>
      <c r="E14" s="359" t="e">
        <f>+'GRUPO A'!R28:R29</f>
        <v>#VALUE!</v>
      </c>
      <c r="F14" s="359" t="e">
        <f>+'GRUPO A'!S28:S29</f>
        <v>#VALUE!</v>
      </c>
      <c r="G14" s="359" t="e">
        <f>+'GRUPO A'!T28:T29</f>
        <v>#VALUE!</v>
      </c>
      <c r="H14" s="359" t="e">
        <f>+'GRUPO A'!U28:U29</f>
        <v>#VALUE!</v>
      </c>
      <c r="I14" s="359" t="e">
        <f>+'GRUPO A'!V28:V29</f>
        <v>#VALUE!</v>
      </c>
      <c r="J14" s="359" t="e">
        <f>+'GRUPO A'!W28:W29</f>
        <v>#VALUE!</v>
      </c>
      <c r="K14" s="359" t="e">
        <f>+'GRUPO A'!X28:X29</f>
        <v>#VALUE!</v>
      </c>
      <c r="L14" s="380" t="e">
        <f>+'GRUPO A'!Y28:Y29</f>
        <v>#VALUE!</v>
      </c>
    </row>
    <row r="15" spans="2:12" ht="11.1" customHeight="1" thickBot="1" x14ac:dyDescent="0.35">
      <c r="B15" s="368"/>
      <c r="C15" s="392"/>
      <c r="D15" s="358"/>
      <c r="E15" s="360"/>
      <c r="F15" s="360"/>
      <c r="G15" s="360"/>
      <c r="H15" s="360"/>
      <c r="I15" s="360"/>
      <c r="J15" s="360"/>
      <c r="K15" s="360"/>
      <c r="L15" s="381"/>
    </row>
    <row r="16" spans="2:12" ht="7.5" customHeight="1" x14ac:dyDescent="0.3">
      <c r="B16" s="5"/>
      <c r="C16" s="5"/>
      <c r="D16" s="5"/>
      <c r="E16" s="5"/>
      <c r="F16" s="5"/>
      <c r="G16" s="5"/>
      <c r="H16" s="5"/>
      <c r="I16" s="5"/>
      <c r="J16" s="5"/>
      <c r="K16" s="5"/>
    </row>
    <row r="17" spans="1:13" ht="23.25" customHeight="1" x14ac:dyDescent="0.3">
      <c r="A17" s="349" t="s">
        <v>34</v>
      </c>
      <c r="B17" s="310"/>
      <c r="C17" s="310"/>
      <c r="D17" s="310"/>
      <c r="E17" s="310"/>
      <c r="F17" s="310"/>
      <c r="G17" s="310"/>
      <c r="H17" s="310"/>
      <c r="I17" s="310"/>
      <c r="J17" s="310"/>
      <c r="K17" s="310"/>
      <c r="L17" s="310"/>
    </row>
    <row r="18" spans="1:13" ht="7.5" customHeight="1" x14ac:dyDescent="0.3"/>
    <row r="19" spans="1:13" ht="33.75" customHeight="1" x14ac:dyDescent="0.3">
      <c r="A19" s="81">
        <f>+'GRUPO A'!B32</f>
        <v>42813</v>
      </c>
      <c r="B19" s="82" t="str">
        <f>+'GRUPO A'!C32</f>
        <v>01:15. p.m.</v>
      </c>
      <c r="C19" s="109" t="str">
        <f>+'GRUPO A'!E32</f>
        <v>TALENTO TOLIMENSE</v>
      </c>
      <c r="D19" s="86"/>
      <c r="E19" s="76" t="s">
        <v>15</v>
      </c>
      <c r="F19" s="86"/>
      <c r="G19" s="350" t="str">
        <f>+'GRUPO A'!K32</f>
        <v>A10 ACADEMY</v>
      </c>
      <c r="H19" s="332"/>
      <c r="I19" s="332"/>
      <c r="J19" s="332"/>
      <c r="K19" s="95" t="str">
        <f>+'GRUPO A'!M32</f>
        <v>CANCHA 2</v>
      </c>
      <c r="L19" s="83"/>
    </row>
    <row r="20" spans="1:13" ht="7.5" customHeight="1" x14ac:dyDescent="0.35">
      <c r="A20" s="75"/>
      <c r="B20" s="75"/>
      <c r="C20" s="75"/>
      <c r="D20" s="75"/>
      <c r="E20" s="75"/>
      <c r="F20" s="75"/>
      <c r="G20" s="75"/>
      <c r="H20" s="75"/>
      <c r="I20" s="75"/>
      <c r="J20" s="75"/>
      <c r="K20" s="93"/>
      <c r="L20" s="75"/>
    </row>
    <row r="21" spans="1:13" ht="33.75" customHeight="1" x14ac:dyDescent="0.3">
      <c r="A21" s="84">
        <f>+'GRUPO A'!B35</f>
        <v>42813</v>
      </c>
      <c r="B21" s="85" t="str">
        <f>+'GRUPO A'!C35</f>
        <v>02:30. p.m.</v>
      </c>
      <c r="C21" s="110" t="str">
        <f>+'GRUPO A'!E35</f>
        <v>H&amp;C.SPORT</v>
      </c>
      <c r="D21" s="86"/>
      <c r="E21" s="76" t="s">
        <v>15</v>
      </c>
      <c r="F21" s="86"/>
      <c r="G21" s="351" t="str">
        <f>+'GRUPO A'!K35</f>
        <v>LE MAX TEAM</v>
      </c>
      <c r="H21" s="331"/>
      <c r="I21" s="331"/>
      <c r="J21" s="331"/>
      <c r="K21" s="94" t="str">
        <f>+'GRUPO A'!M35</f>
        <v>CANCHA 1</v>
      </c>
      <c r="L21" s="87"/>
    </row>
    <row r="22" spans="1:13" ht="7.5" customHeight="1" thickBot="1" x14ac:dyDescent="0.35">
      <c r="A22" s="54"/>
      <c r="B22" s="51"/>
      <c r="C22" s="51"/>
      <c r="D22" s="51"/>
      <c r="E22" s="51"/>
      <c r="F22" s="51"/>
      <c r="G22" s="51"/>
      <c r="H22" s="51"/>
      <c r="I22" s="51"/>
      <c r="J22" s="51"/>
      <c r="K22" s="51"/>
      <c r="L22" s="51"/>
      <c r="M22" s="51"/>
    </row>
    <row r="23" spans="1:13" ht="15" customHeight="1" x14ac:dyDescent="0.3">
      <c r="B23" s="372" t="str">
        <f>+'GRUPOS INFANTIL'!H7</f>
        <v>GRUPO B</v>
      </c>
      <c r="C23" s="373"/>
      <c r="D23" s="376" t="str">
        <f>+'GRUPO B'!Q8</f>
        <v>Pts.</v>
      </c>
      <c r="E23" s="378" t="str">
        <f>+'GRUPO B'!R8</f>
        <v>PJ</v>
      </c>
      <c r="F23" s="378" t="str">
        <f>+'GRUPO B'!S8</f>
        <v>Gan.</v>
      </c>
      <c r="G23" s="378" t="str">
        <f>+'GRUPO B'!T8</f>
        <v>Emp.</v>
      </c>
      <c r="H23" s="378" t="str">
        <f>+'GRUPO B'!U8</f>
        <v>Per.</v>
      </c>
      <c r="I23" s="378" t="str">
        <f>+'GRUPO B'!V8</f>
        <v>GF</v>
      </c>
      <c r="J23" s="378" t="str">
        <f>+'GRUPO B'!W8</f>
        <v>GC</v>
      </c>
      <c r="K23" s="378" t="str">
        <f>+'GRUPO B'!X8</f>
        <v>Dif.</v>
      </c>
      <c r="L23" s="366" t="str">
        <f>+'GRUPO B'!Y8</f>
        <v>Tj</v>
      </c>
    </row>
    <row r="24" spans="1:13" ht="15" customHeight="1" thickBot="1" x14ac:dyDescent="0.35">
      <c r="B24" s="374"/>
      <c r="C24" s="375"/>
      <c r="D24" s="377"/>
      <c r="E24" s="379"/>
      <c r="F24" s="379"/>
      <c r="G24" s="379"/>
      <c r="H24" s="379"/>
      <c r="I24" s="379"/>
      <c r="J24" s="379"/>
      <c r="K24" s="379"/>
      <c r="L24" s="361"/>
    </row>
    <row r="25" spans="1:13" ht="10.5" customHeight="1" x14ac:dyDescent="0.3">
      <c r="B25" s="370" t="str">
        <f>+'GRUPO B'!P10</f>
        <v xml:space="preserve">  1)  CLUB DEPORTIVO EL DIAMANTE</v>
      </c>
      <c r="C25" s="371"/>
      <c r="D25" s="364">
        <f>+'GRUPO B'!Q10</f>
        <v>6</v>
      </c>
      <c r="E25" s="365">
        <f>+'GRUPO B'!R10</f>
        <v>3</v>
      </c>
      <c r="F25" s="365">
        <f>+'GRUPO B'!S10</f>
        <v>2</v>
      </c>
      <c r="G25" s="365">
        <f>+'GRUPO B'!T10</f>
        <v>0</v>
      </c>
      <c r="H25" s="365">
        <f>+'GRUPO B'!U10</f>
        <v>1</v>
      </c>
      <c r="I25" s="365">
        <f>+'GRUPO B'!V10</f>
        <v>7</v>
      </c>
      <c r="J25" s="365">
        <f>+'GRUPO B'!W10</f>
        <v>3</v>
      </c>
      <c r="K25" s="365">
        <f>+'GRUPO B'!X10</f>
        <v>4</v>
      </c>
      <c r="L25" s="366">
        <f>+'GRUPO B'!Y10</f>
        <v>0</v>
      </c>
    </row>
    <row r="26" spans="1:13" ht="22.5" customHeight="1" x14ac:dyDescent="0.3">
      <c r="B26" s="355"/>
      <c r="C26" s="367"/>
      <c r="D26" s="357"/>
      <c r="E26" s="359"/>
      <c r="F26" s="359"/>
      <c r="G26" s="359"/>
      <c r="H26" s="359"/>
      <c r="I26" s="359"/>
      <c r="J26" s="359"/>
      <c r="K26" s="359"/>
      <c r="L26" s="352"/>
    </row>
    <row r="27" spans="1:13" ht="10.5" customHeight="1" x14ac:dyDescent="0.3">
      <c r="B27" s="355" t="str">
        <f>+'GRUPO B'!P12</f>
        <v xml:space="preserve">  2)  CLUB DEPORTIVO SANPAY</v>
      </c>
      <c r="C27" s="367"/>
      <c r="D27" s="357">
        <f>+'GRUPO B'!Q12</f>
        <v>6</v>
      </c>
      <c r="E27" s="359">
        <f>+'GRUPO B'!R12</f>
        <v>3</v>
      </c>
      <c r="F27" s="359">
        <f>+'GRUPO B'!S12</f>
        <v>2</v>
      </c>
      <c r="G27" s="359">
        <f>+'GRUPO B'!T12</f>
        <v>0</v>
      </c>
      <c r="H27" s="359">
        <f>+'GRUPO B'!U12</f>
        <v>1</v>
      </c>
      <c r="I27" s="359">
        <f>+'GRUPO B'!V12</f>
        <v>5</v>
      </c>
      <c r="J27" s="359">
        <f>+'GRUPO B'!W12</f>
        <v>2</v>
      </c>
      <c r="K27" s="359">
        <f>+'GRUPO B'!X12</f>
        <v>3</v>
      </c>
      <c r="L27" s="352">
        <f>+'GRUPO B'!Y12</f>
        <v>0</v>
      </c>
    </row>
    <row r="28" spans="1:13" ht="22.5" customHeight="1" x14ac:dyDescent="0.3">
      <c r="B28" s="355"/>
      <c r="C28" s="367"/>
      <c r="D28" s="357"/>
      <c r="E28" s="359"/>
      <c r="F28" s="359"/>
      <c r="G28" s="359"/>
      <c r="H28" s="359"/>
      <c r="I28" s="359"/>
      <c r="J28" s="359"/>
      <c r="K28" s="359"/>
      <c r="L28" s="352"/>
    </row>
    <row r="29" spans="1:13" ht="22.5" customHeight="1" x14ac:dyDescent="0.3">
      <c r="B29" s="355" t="str">
        <f>+'GRUPO B'!P14</f>
        <v xml:space="preserve">  3)  ALIANZA TOLIMENSE</v>
      </c>
      <c r="C29" s="367"/>
      <c r="D29" s="357">
        <f>+'GRUPO B'!Q14</f>
        <v>6</v>
      </c>
      <c r="E29" s="359">
        <f>+'GRUPO B'!R14</f>
        <v>3</v>
      </c>
      <c r="F29" s="359">
        <f>+'GRUPO B'!S14</f>
        <v>2</v>
      </c>
      <c r="G29" s="359">
        <f>+'GRUPO B'!T14</f>
        <v>0</v>
      </c>
      <c r="H29" s="359">
        <f>+'GRUPO B'!U14</f>
        <v>1</v>
      </c>
      <c r="I29" s="359">
        <f>+'GRUPO B'!V14</f>
        <v>5</v>
      </c>
      <c r="J29" s="359">
        <f>+'GRUPO B'!W14</f>
        <v>3</v>
      </c>
      <c r="K29" s="359">
        <f>+'GRUPO B'!X14</f>
        <v>2</v>
      </c>
      <c r="L29" s="352">
        <f>+'GRUPO B'!Y14</f>
        <v>0</v>
      </c>
    </row>
    <row r="30" spans="1:13" ht="11.1" customHeight="1" x14ac:dyDescent="0.3">
      <c r="B30" s="355"/>
      <c r="C30" s="367"/>
      <c r="D30" s="357"/>
      <c r="E30" s="359"/>
      <c r="F30" s="359"/>
      <c r="G30" s="359"/>
      <c r="H30" s="359"/>
      <c r="I30" s="359"/>
      <c r="J30" s="359"/>
      <c r="K30" s="359"/>
      <c r="L30" s="352"/>
    </row>
    <row r="31" spans="1:13" ht="22.5" customHeight="1" x14ac:dyDescent="0.3">
      <c r="B31" s="355" t="str">
        <f>+'GRUPO B'!P16</f>
        <v xml:space="preserve">  4)  REAL BOGOTÁ</v>
      </c>
      <c r="C31" s="367"/>
      <c r="D31" s="357">
        <f>+'GRUPO B'!Q16</f>
        <v>0</v>
      </c>
      <c r="E31" s="359">
        <f>+'GRUPO B'!R16</f>
        <v>3</v>
      </c>
      <c r="F31" s="359">
        <f>+'GRUPO B'!S16</f>
        <v>0</v>
      </c>
      <c r="G31" s="359">
        <f>+'GRUPO B'!T16</f>
        <v>0</v>
      </c>
      <c r="H31" s="359">
        <f>+'GRUPO B'!U16</f>
        <v>3</v>
      </c>
      <c r="I31" s="359">
        <f>+'GRUPO B'!V16</f>
        <v>2</v>
      </c>
      <c r="J31" s="359">
        <f>+'GRUPO B'!W16</f>
        <v>11</v>
      </c>
      <c r="K31" s="359">
        <f>+'GRUPO B'!X16</f>
        <v>-9</v>
      </c>
      <c r="L31" s="352">
        <f>+'GRUPO B'!Y16</f>
        <v>0</v>
      </c>
    </row>
    <row r="32" spans="1:13" ht="11.1" customHeight="1" thickBot="1" x14ac:dyDescent="0.35">
      <c r="B32" s="368"/>
      <c r="C32" s="369"/>
      <c r="D32" s="358"/>
      <c r="E32" s="360"/>
      <c r="F32" s="360"/>
      <c r="G32" s="360"/>
      <c r="H32" s="360"/>
      <c r="I32" s="360"/>
      <c r="J32" s="360"/>
      <c r="K32" s="360"/>
      <c r="L32" s="361"/>
    </row>
    <row r="33" spans="1:13" ht="7.5" customHeight="1" x14ac:dyDescent="0.3">
      <c r="B33" s="5"/>
      <c r="C33" s="5"/>
      <c r="D33" s="5"/>
      <c r="E33" s="5"/>
      <c r="F33" s="5"/>
      <c r="G33" s="5"/>
      <c r="H33" s="5"/>
      <c r="I33" s="5"/>
      <c r="J33" s="5"/>
      <c r="K33" s="5"/>
    </row>
    <row r="34" spans="1:13" ht="23.25" customHeight="1" x14ac:dyDescent="0.3">
      <c r="A34" s="349" t="s">
        <v>34</v>
      </c>
      <c r="B34" s="310"/>
      <c r="C34" s="310"/>
      <c r="D34" s="310"/>
      <c r="E34" s="310"/>
      <c r="F34" s="310"/>
      <c r="G34" s="310"/>
      <c r="H34" s="310"/>
      <c r="I34" s="310"/>
      <c r="J34" s="310"/>
      <c r="K34" s="310"/>
      <c r="L34" s="310"/>
    </row>
    <row r="35" spans="1:13" ht="7.5" customHeight="1" x14ac:dyDescent="0.3"/>
    <row r="36" spans="1:13" ht="33.75" customHeight="1" x14ac:dyDescent="0.3">
      <c r="A36" s="81">
        <f>+'GRUPO B'!B32</f>
        <v>42813</v>
      </c>
      <c r="B36" s="82" t="str">
        <f>+'GRUPO B'!C32</f>
        <v>04:30. p.m.</v>
      </c>
      <c r="C36" s="109" t="str">
        <f>+'GRUPO B'!E32</f>
        <v>ALIANZA TOLIMENSE</v>
      </c>
      <c r="D36" s="86"/>
      <c r="E36" s="76" t="s">
        <v>15</v>
      </c>
      <c r="F36" s="86"/>
      <c r="G36" s="350" t="str">
        <f>+'GRUPO B'!K32</f>
        <v>REAL BOGOTÁ</v>
      </c>
      <c r="H36" s="332"/>
      <c r="I36" s="332"/>
      <c r="J36" s="332"/>
      <c r="K36" s="95" t="str">
        <f>+'GRUPO B'!M32</f>
        <v>CANCHA 1</v>
      </c>
      <c r="L36" s="83"/>
    </row>
    <row r="37" spans="1:13" ht="7.5" customHeight="1" x14ac:dyDescent="0.35">
      <c r="A37" s="75"/>
      <c r="B37" s="75"/>
      <c r="C37" s="75"/>
      <c r="D37" s="75"/>
      <c r="E37" s="75"/>
      <c r="F37" s="75"/>
      <c r="G37" s="75"/>
      <c r="H37" s="75"/>
      <c r="I37" s="75"/>
      <c r="J37" s="75"/>
      <c r="K37" s="93"/>
      <c r="L37" s="75"/>
    </row>
    <row r="38" spans="1:13" ht="33.75" customHeight="1" x14ac:dyDescent="0.3">
      <c r="A38" s="84">
        <f>+'GRUPO B'!B35</f>
        <v>42813</v>
      </c>
      <c r="B38" s="85" t="str">
        <f>+'GRUPO B'!C32</f>
        <v>04:30. p.m.</v>
      </c>
      <c r="C38" s="110" t="str">
        <f>+'GRUPO B'!E35</f>
        <v>CLUB DEPORTIVO SANPAY</v>
      </c>
      <c r="D38" s="86"/>
      <c r="E38" s="76" t="s">
        <v>15</v>
      </c>
      <c r="F38" s="86"/>
      <c r="G38" s="351" t="str">
        <f>+'GRUPO B'!K35</f>
        <v>CLUB DEPORTIVO EL DIAMANTE</v>
      </c>
      <c r="H38" s="331"/>
      <c r="I38" s="331"/>
      <c r="J38" s="331"/>
      <c r="K38" s="94" t="str">
        <f>+'GRUPO B'!M35</f>
        <v>CANCHA 2</v>
      </c>
      <c r="L38" s="87"/>
    </row>
    <row r="39" spans="1:13" ht="7.5" customHeight="1" thickBot="1" x14ac:dyDescent="0.35">
      <c r="A39" s="54"/>
      <c r="B39" s="51"/>
      <c r="C39" s="51"/>
      <c r="D39" s="51"/>
      <c r="E39" s="51"/>
      <c r="F39" s="51"/>
      <c r="G39" s="51"/>
      <c r="H39" s="51"/>
      <c r="I39" s="51"/>
      <c r="J39" s="51"/>
      <c r="K39" s="51"/>
      <c r="L39" s="51"/>
      <c r="M39" s="51"/>
    </row>
    <row r="40" spans="1:13" ht="7.5" hidden="1" customHeight="1" thickBot="1" x14ac:dyDescent="0.35">
      <c r="B40" s="5"/>
      <c r="C40" s="5"/>
      <c r="D40" s="5"/>
      <c r="E40" s="5"/>
      <c r="F40" s="5"/>
      <c r="G40" s="5"/>
      <c r="H40" s="5"/>
      <c r="I40" s="5"/>
      <c r="J40" s="5"/>
      <c r="K40" s="5"/>
    </row>
    <row r="41" spans="1:13" ht="15" hidden="1" customHeight="1" x14ac:dyDescent="0.3">
      <c r="B41" s="383">
        <f>+'GRUPOS INFANTIL'!F7</f>
        <v>0</v>
      </c>
      <c r="C41" s="384"/>
      <c r="D41" s="364" t="str">
        <f>+'GRUPO B'!Q8</f>
        <v>Pts.</v>
      </c>
      <c r="E41" s="365" t="str">
        <f>+'GRUPO B'!R8</f>
        <v>PJ</v>
      </c>
      <c r="F41" s="365" t="str">
        <f>+'GRUPO B'!S8</f>
        <v>Gan.</v>
      </c>
      <c r="G41" s="365" t="str">
        <f>+'GRUPO B'!T8</f>
        <v>Emp.</v>
      </c>
      <c r="H41" s="365" t="str">
        <f>+'GRUPO B'!U8</f>
        <v>Per.</v>
      </c>
      <c r="I41" s="365" t="str">
        <f>+'GRUPO B'!V8</f>
        <v>GF</v>
      </c>
      <c r="J41" s="365" t="str">
        <f>+'GRUPO B'!W8</f>
        <v>GC</v>
      </c>
      <c r="K41" s="365" t="str">
        <f>+'GRUPO B'!X8</f>
        <v>Dif.</v>
      </c>
      <c r="L41" s="366" t="str">
        <f>+'GRUPO B'!Y8</f>
        <v>Tj</v>
      </c>
    </row>
    <row r="42" spans="1:13" ht="7.5" hidden="1" customHeight="1" thickBot="1" x14ac:dyDescent="0.35">
      <c r="B42" s="385"/>
      <c r="C42" s="386"/>
      <c r="D42" s="358"/>
      <c r="E42" s="360"/>
      <c r="F42" s="360"/>
      <c r="G42" s="360"/>
      <c r="H42" s="360"/>
      <c r="I42" s="360"/>
      <c r="J42" s="360"/>
      <c r="K42" s="360"/>
      <c r="L42" s="361"/>
    </row>
    <row r="43" spans="1:13" ht="15" hidden="1" customHeight="1" x14ac:dyDescent="0.3">
      <c r="B43" s="353" t="str">
        <f>+'GRUPO B'!P10</f>
        <v xml:space="preserve">  1)  CLUB DEPORTIVO EL DIAMANTE</v>
      </c>
      <c r="C43" s="354"/>
      <c r="D43" s="364">
        <f>+'GRUPO B'!Q10</f>
        <v>6</v>
      </c>
      <c r="E43" s="365">
        <f>+'GRUPO B'!R10</f>
        <v>3</v>
      </c>
      <c r="F43" s="365">
        <f>+'GRUPO B'!S10</f>
        <v>2</v>
      </c>
      <c r="G43" s="365">
        <f>+'GRUPO B'!T10</f>
        <v>0</v>
      </c>
      <c r="H43" s="365">
        <f>+'GRUPO B'!U10</f>
        <v>1</v>
      </c>
      <c r="I43" s="365">
        <f>+'GRUPO B'!V10</f>
        <v>7</v>
      </c>
      <c r="J43" s="365">
        <f>+'GRUPO B'!W10</f>
        <v>3</v>
      </c>
      <c r="K43" s="365">
        <f>+'GRUPO B'!X10</f>
        <v>4</v>
      </c>
      <c r="L43" s="366">
        <f>+'GRUPO B'!Y10</f>
        <v>0</v>
      </c>
    </row>
    <row r="44" spans="1:13" ht="15" hidden="1" customHeight="1" x14ac:dyDescent="0.3">
      <c r="B44" s="355"/>
      <c r="C44" s="356"/>
      <c r="D44" s="357"/>
      <c r="E44" s="359"/>
      <c r="F44" s="359"/>
      <c r="G44" s="359"/>
      <c r="H44" s="359"/>
      <c r="I44" s="359"/>
      <c r="J44" s="359"/>
      <c r="K44" s="359"/>
      <c r="L44" s="352"/>
    </row>
    <row r="45" spans="1:13" ht="15" hidden="1" customHeight="1" x14ac:dyDescent="0.3">
      <c r="B45" s="355" t="str">
        <f>+'GRUPO B'!P12</f>
        <v xml:space="preserve">  2)  CLUB DEPORTIVO SANPAY</v>
      </c>
      <c r="C45" s="356"/>
      <c r="D45" s="357">
        <f>+'GRUPO B'!Q12</f>
        <v>6</v>
      </c>
      <c r="E45" s="359">
        <f>+'GRUPO B'!R12</f>
        <v>3</v>
      </c>
      <c r="F45" s="359">
        <f>+'GRUPO B'!S12</f>
        <v>2</v>
      </c>
      <c r="G45" s="359">
        <f>+'GRUPO B'!T12</f>
        <v>0</v>
      </c>
      <c r="H45" s="359">
        <f>+'GRUPO B'!U12</f>
        <v>1</v>
      </c>
      <c r="I45" s="359">
        <f>+'GRUPO B'!V12</f>
        <v>5</v>
      </c>
      <c r="J45" s="359">
        <f>+'GRUPO B'!W12</f>
        <v>2</v>
      </c>
      <c r="K45" s="359">
        <f>+'GRUPO B'!X12</f>
        <v>3</v>
      </c>
      <c r="L45" s="352">
        <f>+'GRUPO B'!Y12</f>
        <v>0</v>
      </c>
    </row>
    <row r="46" spans="1:13" ht="15" hidden="1" customHeight="1" x14ac:dyDescent="0.3">
      <c r="B46" s="355"/>
      <c r="C46" s="356"/>
      <c r="D46" s="357"/>
      <c r="E46" s="359"/>
      <c r="F46" s="359"/>
      <c r="G46" s="359"/>
      <c r="H46" s="359"/>
      <c r="I46" s="359"/>
      <c r="J46" s="359"/>
      <c r="K46" s="359"/>
      <c r="L46" s="352"/>
    </row>
    <row r="47" spans="1:13" ht="15" hidden="1" customHeight="1" x14ac:dyDescent="0.3">
      <c r="B47" s="355" t="str">
        <f>+'GRUPO B'!P14</f>
        <v xml:space="preserve">  3)  ALIANZA TOLIMENSE</v>
      </c>
      <c r="C47" s="356"/>
      <c r="D47" s="357">
        <f>+'GRUPO B'!Q14</f>
        <v>6</v>
      </c>
      <c r="E47" s="359">
        <f>+'GRUPO B'!R14</f>
        <v>3</v>
      </c>
      <c r="F47" s="359">
        <f>+'GRUPO B'!S14</f>
        <v>2</v>
      </c>
      <c r="G47" s="359">
        <f>+'GRUPO B'!T14</f>
        <v>0</v>
      </c>
      <c r="H47" s="359">
        <f>+'GRUPO B'!U14</f>
        <v>1</v>
      </c>
      <c r="I47" s="359">
        <f>+'GRUPO B'!V14</f>
        <v>5</v>
      </c>
      <c r="J47" s="359">
        <f>+'GRUPO B'!W14</f>
        <v>3</v>
      </c>
      <c r="K47" s="359">
        <f>+'GRUPO B'!X14</f>
        <v>2</v>
      </c>
      <c r="L47" s="352">
        <f>+'GRUPO B'!Y14</f>
        <v>0</v>
      </c>
    </row>
    <row r="48" spans="1:13" ht="15" hidden="1" customHeight="1" x14ac:dyDescent="0.3">
      <c r="B48" s="355"/>
      <c r="C48" s="356"/>
      <c r="D48" s="357"/>
      <c r="E48" s="359"/>
      <c r="F48" s="359"/>
      <c r="G48" s="359"/>
      <c r="H48" s="359"/>
      <c r="I48" s="359"/>
      <c r="J48" s="359"/>
      <c r="K48" s="359"/>
      <c r="L48" s="352"/>
    </row>
    <row r="49" spans="1:13" hidden="1" x14ac:dyDescent="0.3">
      <c r="B49" s="355" t="str">
        <f>+'GRUPO B'!P16</f>
        <v xml:space="preserve">  4)  REAL BOGOTÁ</v>
      </c>
      <c r="C49" s="356"/>
      <c r="D49" s="357">
        <f>+'GRUPO B'!Q16</f>
        <v>0</v>
      </c>
      <c r="E49" s="359">
        <f>+'GRUPO B'!R16</f>
        <v>3</v>
      </c>
      <c r="F49" s="359">
        <f>+'GRUPO B'!S16</f>
        <v>0</v>
      </c>
      <c r="G49" s="359">
        <f>+'GRUPO B'!T16</f>
        <v>0</v>
      </c>
      <c r="H49" s="359">
        <f>+'GRUPO B'!U16</f>
        <v>3</v>
      </c>
      <c r="I49" s="359">
        <f>+'GRUPO B'!V16</f>
        <v>2</v>
      </c>
      <c r="J49" s="359">
        <f>+'GRUPO B'!W16</f>
        <v>11</v>
      </c>
      <c r="K49" s="359">
        <f>+'GRUPO B'!X16</f>
        <v>-9</v>
      </c>
      <c r="L49" s="352">
        <f>+'GRUPO B'!Y16</f>
        <v>0</v>
      </c>
    </row>
    <row r="50" spans="1:13" ht="15" hidden="1" thickBot="1" x14ac:dyDescent="0.35">
      <c r="B50" s="368"/>
      <c r="C50" s="392"/>
      <c r="D50" s="358"/>
      <c r="E50" s="360"/>
      <c r="F50" s="360"/>
      <c r="G50" s="360"/>
      <c r="H50" s="360"/>
      <c r="I50" s="360"/>
      <c r="J50" s="360"/>
      <c r="K50" s="360"/>
      <c r="L50" s="361"/>
    </row>
    <row r="51" spans="1:13" ht="7.5" hidden="1" customHeight="1" x14ac:dyDescent="0.3"/>
    <row r="52" spans="1:13" ht="23.4" hidden="1" x14ac:dyDescent="0.3">
      <c r="A52" s="349" t="s">
        <v>34</v>
      </c>
      <c r="B52" s="310"/>
      <c r="C52" s="310"/>
      <c r="D52" s="310"/>
      <c r="E52" s="310"/>
      <c r="F52" s="310"/>
      <c r="G52" s="310"/>
      <c r="H52" s="310"/>
      <c r="I52" s="310"/>
      <c r="J52" s="310"/>
      <c r="K52" s="310"/>
      <c r="L52" s="310"/>
    </row>
    <row r="53" spans="1:13" hidden="1" x14ac:dyDescent="0.3"/>
    <row r="54" spans="1:13" ht="33.75" hidden="1" customHeight="1" x14ac:dyDescent="0.3">
      <c r="A54" s="81" t="e">
        <f>+#REF!</f>
        <v>#REF!</v>
      </c>
      <c r="B54" s="82" t="e">
        <f>+#REF!</f>
        <v>#REF!</v>
      </c>
      <c r="C54" s="109" t="e">
        <f>+#REF!</f>
        <v>#REF!</v>
      </c>
      <c r="D54" s="86"/>
      <c r="E54" s="76" t="s">
        <v>15</v>
      </c>
      <c r="F54" s="86"/>
      <c r="G54" s="350" t="e">
        <f>+#REF!</f>
        <v>#REF!</v>
      </c>
      <c r="H54" s="332"/>
      <c r="I54" s="332"/>
      <c r="J54" s="332"/>
      <c r="K54" s="95" t="e">
        <f>+#REF!</f>
        <v>#REF!</v>
      </c>
      <c r="L54" s="95"/>
    </row>
    <row r="55" spans="1:13" ht="17.399999999999999" hidden="1" x14ac:dyDescent="0.35">
      <c r="A55" s="75"/>
      <c r="B55" s="75"/>
      <c r="C55" s="75"/>
      <c r="D55" s="75"/>
      <c r="E55" s="75"/>
      <c r="F55" s="75"/>
      <c r="G55" s="75"/>
      <c r="H55" s="75"/>
      <c r="I55" s="75"/>
      <c r="J55" s="75"/>
      <c r="K55" s="93"/>
      <c r="L55" s="93"/>
    </row>
    <row r="56" spans="1:13" ht="33.75" hidden="1" customHeight="1" x14ac:dyDescent="0.3">
      <c r="A56" s="84" t="e">
        <f>+#REF!</f>
        <v>#REF!</v>
      </c>
      <c r="B56" s="85" t="e">
        <f>+#REF!</f>
        <v>#REF!</v>
      </c>
      <c r="C56" s="110" t="e">
        <f>+#REF!</f>
        <v>#REF!</v>
      </c>
      <c r="D56" s="86"/>
      <c r="E56" s="76" t="s">
        <v>15</v>
      </c>
      <c r="F56" s="86"/>
      <c r="G56" s="351" t="e">
        <f>+#REF!</f>
        <v>#REF!</v>
      </c>
      <c r="H56" s="331"/>
      <c r="I56" s="331"/>
      <c r="J56" s="331"/>
      <c r="K56" s="98" t="e">
        <f>+#REF!</f>
        <v>#REF!</v>
      </c>
      <c r="L56" s="98"/>
    </row>
    <row r="57" spans="1:13" ht="15" hidden="1" thickBot="1" x14ac:dyDescent="0.35">
      <c r="A57" s="54"/>
      <c r="B57" s="51"/>
      <c r="C57" s="51"/>
      <c r="D57" s="51"/>
      <c r="E57" s="51"/>
      <c r="F57" s="51"/>
      <c r="G57" s="51"/>
      <c r="H57" s="51"/>
      <c r="I57" s="51"/>
      <c r="J57" s="51"/>
      <c r="K57" s="51"/>
      <c r="L57" s="51"/>
      <c r="M57" s="51"/>
    </row>
    <row r="58" spans="1:13" ht="15" hidden="1" thickBot="1" x14ac:dyDescent="0.35">
      <c r="B58" s="5"/>
      <c r="C58" s="5"/>
      <c r="D58" s="5"/>
      <c r="E58" s="5"/>
      <c r="F58" s="5"/>
      <c r="G58" s="5"/>
      <c r="H58" s="5"/>
      <c r="I58" s="5"/>
      <c r="J58" s="5"/>
      <c r="K58" s="5"/>
    </row>
    <row r="59" spans="1:13" ht="15" hidden="1" customHeight="1" x14ac:dyDescent="0.3">
      <c r="B59" s="362" t="e">
        <f>+'GRUPOS INFANTIL'!#REF!</f>
        <v>#REF!</v>
      </c>
      <c r="C59" s="362"/>
      <c r="D59" s="364" t="e">
        <f>+#REF!</f>
        <v>#REF!</v>
      </c>
      <c r="E59" s="365" t="e">
        <f>+#REF!</f>
        <v>#REF!</v>
      </c>
      <c r="F59" s="365" t="e">
        <f>+#REF!</f>
        <v>#REF!</v>
      </c>
      <c r="G59" s="365" t="e">
        <f>+#REF!</f>
        <v>#REF!</v>
      </c>
      <c r="H59" s="365" t="e">
        <f>+#REF!</f>
        <v>#REF!</v>
      </c>
      <c r="I59" s="365" t="e">
        <f>+#REF!</f>
        <v>#REF!</v>
      </c>
      <c r="J59" s="365" t="e">
        <f>+#REF!</f>
        <v>#REF!</v>
      </c>
      <c r="K59" s="365" t="e">
        <f>+#REF!</f>
        <v>#REF!</v>
      </c>
      <c r="L59" s="366" t="e">
        <f>+#REF!</f>
        <v>#REF!</v>
      </c>
    </row>
    <row r="60" spans="1:13" ht="15.75" hidden="1" customHeight="1" thickBot="1" x14ac:dyDescent="0.35">
      <c r="B60" s="363"/>
      <c r="C60" s="363"/>
      <c r="D60" s="357"/>
      <c r="E60" s="359"/>
      <c r="F60" s="359"/>
      <c r="G60" s="359"/>
      <c r="H60" s="359"/>
      <c r="I60" s="359"/>
      <c r="J60" s="359"/>
      <c r="K60" s="359"/>
      <c r="L60" s="352"/>
    </row>
    <row r="61" spans="1:13" ht="15" hidden="1" customHeight="1" x14ac:dyDescent="0.3">
      <c r="B61" s="353" t="e">
        <f>+#REF!</f>
        <v>#REF!</v>
      </c>
      <c r="C61" s="354"/>
      <c r="D61" s="357" t="e">
        <f>+#REF!</f>
        <v>#REF!</v>
      </c>
      <c r="E61" s="359" t="e">
        <f>+#REF!</f>
        <v>#REF!</v>
      </c>
      <c r="F61" s="359" t="e">
        <f>+#REF!</f>
        <v>#REF!</v>
      </c>
      <c r="G61" s="359" t="e">
        <f>+#REF!</f>
        <v>#REF!</v>
      </c>
      <c r="H61" s="359" t="e">
        <f>+#REF!</f>
        <v>#REF!</v>
      </c>
      <c r="I61" s="359" t="e">
        <f>+#REF!</f>
        <v>#REF!</v>
      </c>
      <c r="J61" s="359" t="e">
        <f>+#REF!</f>
        <v>#REF!</v>
      </c>
      <c r="K61" s="359" t="e">
        <f>+#REF!</f>
        <v>#REF!</v>
      </c>
      <c r="L61" s="352" t="e">
        <f>+#REF!</f>
        <v>#REF!</v>
      </c>
    </row>
    <row r="62" spans="1:13" ht="15" hidden="1" customHeight="1" x14ac:dyDescent="0.3">
      <c r="B62" s="355"/>
      <c r="C62" s="356"/>
      <c r="D62" s="357"/>
      <c r="E62" s="359"/>
      <c r="F62" s="359"/>
      <c r="G62" s="359"/>
      <c r="H62" s="359"/>
      <c r="I62" s="359"/>
      <c r="J62" s="359"/>
      <c r="K62" s="359"/>
      <c r="L62" s="352"/>
    </row>
    <row r="63" spans="1:13" ht="15" hidden="1" customHeight="1" x14ac:dyDescent="0.3">
      <c r="B63" s="353" t="e">
        <f>+#REF!</f>
        <v>#REF!</v>
      </c>
      <c r="C63" s="354"/>
      <c r="D63" s="357" t="e">
        <f>+#REF!</f>
        <v>#REF!</v>
      </c>
      <c r="E63" s="359" t="e">
        <f>+#REF!</f>
        <v>#REF!</v>
      </c>
      <c r="F63" s="359" t="e">
        <f>+#REF!</f>
        <v>#REF!</v>
      </c>
      <c r="G63" s="359" t="e">
        <f>+#REF!</f>
        <v>#REF!</v>
      </c>
      <c r="H63" s="359" t="e">
        <f>+#REF!</f>
        <v>#REF!</v>
      </c>
      <c r="I63" s="359" t="e">
        <f>+#REF!</f>
        <v>#REF!</v>
      </c>
      <c r="J63" s="359" t="e">
        <f>+#REF!</f>
        <v>#REF!</v>
      </c>
      <c r="K63" s="359" t="e">
        <f>+#REF!</f>
        <v>#REF!</v>
      </c>
      <c r="L63" s="352" t="e">
        <f>+#REF!</f>
        <v>#REF!</v>
      </c>
    </row>
    <row r="64" spans="1:13" ht="15" hidden="1" customHeight="1" x14ac:dyDescent="0.3">
      <c r="B64" s="355"/>
      <c r="C64" s="356"/>
      <c r="D64" s="357"/>
      <c r="E64" s="359"/>
      <c r="F64" s="359"/>
      <c r="G64" s="359"/>
      <c r="H64" s="359"/>
      <c r="I64" s="359"/>
      <c r="J64" s="359"/>
      <c r="K64" s="359"/>
      <c r="L64" s="352"/>
    </row>
    <row r="65" spans="1:13" ht="15" hidden="1" customHeight="1" x14ac:dyDescent="0.3">
      <c r="B65" s="353" t="e">
        <f>+#REF!</f>
        <v>#REF!</v>
      </c>
      <c r="C65" s="354"/>
      <c r="D65" s="357" t="e">
        <f>+#REF!</f>
        <v>#REF!</v>
      </c>
      <c r="E65" s="359" t="e">
        <f>+#REF!</f>
        <v>#REF!</v>
      </c>
      <c r="F65" s="359" t="e">
        <f>+#REF!</f>
        <v>#REF!</v>
      </c>
      <c r="G65" s="359" t="e">
        <f>+#REF!</f>
        <v>#REF!</v>
      </c>
      <c r="H65" s="359" t="e">
        <f>+#REF!</f>
        <v>#REF!</v>
      </c>
      <c r="I65" s="359" t="e">
        <f>+#REF!</f>
        <v>#REF!</v>
      </c>
      <c r="J65" s="359" t="e">
        <f>+#REF!</f>
        <v>#REF!</v>
      </c>
      <c r="K65" s="359" t="e">
        <f>+#REF!</f>
        <v>#REF!</v>
      </c>
      <c r="L65" s="352" t="e">
        <f>+#REF!</f>
        <v>#REF!</v>
      </c>
    </row>
    <row r="66" spans="1:13" ht="15" hidden="1" customHeight="1" x14ac:dyDescent="0.3">
      <c r="B66" s="355"/>
      <c r="C66" s="356"/>
      <c r="D66" s="357"/>
      <c r="E66" s="359"/>
      <c r="F66" s="359"/>
      <c r="G66" s="359"/>
      <c r="H66" s="359"/>
      <c r="I66" s="359"/>
      <c r="J66" s="359"/>
      <c r="K66" s="359"/>
      <c r="L66" s="352"/>
    </row>
    <row r="67" spans="1:13" ht="15" hidden="1" customHeight="1" x14ac:dyDescent="0.3">
      <c r="B67" s="353" t="e">
        <f>+#REF!</f>
        <v>#REF!</v>
      </c>
      <c r="C67" s="354"/>
      <c r="D67" s="357" t="e">
        <f>+#REF!</f>
        <v>#REF!</v>
      </c>
      <c r="E67" s="359" t="e">
        <f>+#REF!</f>
        <v>#REF!</v>
      </c>
      <c r="F67" s="359" t="e">
        <f>+#REF!</f>
        <v>#REF!</v>
      </c>
      <c r="G67" s="359" t="e">
        <f>+#REF!</f>
        <v>#REF!</v>
      </c>
      <c r="H67" s="359" t="e">
        <f>+#REF!</f>
        <v>#REF!</v>
      </c>
      <c r="I67" s="359" t="e">
        <f>+#REF!</f>
        <v>#REF!</v>
      </c>
      <c r="J67" s="359" t="e">
        <f>+#REF!</f>
        <v>#REF!</v>
      </c>
      <c r="K67" s="359" t="e">
        <f>+#REF!</f>
        <v>#REF!</v>
      </c>
      <c r="L67" s="352" t="e">
        <f>+#REF!</f>
        <v>#REF!</v>
      </c>
    </row>
    <row r="68" spans="1:13" ht="15.75" hidden="1" customHeight="1" thickBot="1" x14ac:dyDescent="0.35">
      <c r="B68" s="355"/>
      <c r="C68" s="356"/>
      <c r="D68" s="358"/>
      <c r="E68" s="360"/>
      <c r="F68" s="360"/>
      <c r="G68" s="360"/>
      <c r="H68" s="360"/>
      <c r="I68" s="360"/>
      <c r="J68" s="360"/>
      <c r="K68" s="360"/>
      <c r="L68" s="361"/>
    </row>
    <row r="69" spans="1:13" hidden="1" x14ac:dyDescent="0.3"/>
    <row r="70" spans="1:13" ht="23.4" hidden="1" x14ac:dyDescent="0.3">
      <c r="A70" s="349" t="s">
        <v>34</v>
      </c>
      <c r="B70" s="310"/>
      <c r="C70" s="310"/>
      <c r="D70" s="310"/>
      <c r="E70" s="310"/>
      <c r="F70" s="310"/>
      <c r="G70" s="310"/>
      <c r="H70" s="310"/>
      <c r="I70" s="310"/>
      <c r="J70" s="310"/>
      <c r="K70" s="310"/>
      <c r="L70" s="310"/>
    </row>
    <row r="71" spans="1:13" hidden="1" x14ac:dyDescent="0.3"/>
    <row r="72" spans="1:13" ht="33.75" hidden="1" customHeight="1" x14ac:dyDescent="0.3">
      <c r="A72" s="81" t="e">
        <f>+#REF!</f>
        <v>#REF!</v>
      </c>
      <c r="B72" s="82" t="e">
        <f>+#REF!</f>
        <v>#REF!</v>
      </c>
      <c r="C72" s="109" t="e">
        <f>+#REF!</f>
        <v>#REF!</v>
      </c>
      <c r="D72" s="86"/>
      <c r="E72" s="76" t="s">
        <v>15</v>
      </c>
      <c r="F72" s="86"/>
      <c r="G72" s="350" t="e">
        <f>+#REF!</f>
        <v>#REF!</v>
      </c>
      <c r="H72" s="332"/>
      <c r="I72" s="332"/>
      <c r="J72" s="332"/>
      <c r="K72" s="95" t="e">
        <f>+#REF!</f>
        <v>#REF!</v>
      </c>
      <c r="L72" s="95"/>
    </row>
    <row r="73" spans="1:13" ht="17.399999999999999" hidden="1" x14ac:dyDescent="0.35">
      <c r="A73" s="75"/>
      <c r="B73" s="75"/>
      <c r="C73" s="75"/>
      <c r="D73" s="75"/>
      <c r="E73" s="75"/>
      <c r="F73" s="75"/>
      <c r="G73" s="75"/>
      <c r="H73" s="75"/>
      <c r="I73" s="75"/>
      <c r="J73" s="75"/>
      <c r="K73" s="93"/>
      <c r="L73" s="93"/>
    </row>
    <row r="74" spans="1:13" ht="33.75" hidden="1" customHeight="1" x14ac:dyDescent="0.3">
      <c r="A74" s="84" t="e">
        <f>+#REF!</f>
        <v>#REF!</v>
      </c>
      <c r="B74" s="85" t="e">
        <f>+#REF!</f>
        <v>#REF!</v>
      </c>
      <c r="C74" s="110" t="e">
        <f>+#REF!</f>
        <v>#REF!</v>
      </c>
      <c r="D74" s="86"/>
      <c r="E74" s="76" t="s">
        <v>15</v>
      </c>
      <c r="F74" s="86"/>
      <c r="G74" s="351" t="e">
        <f>+#REF!</f>
        <v>#REF!</v>
      </c>
      <c r="H74" s="331"/>
      <c r="I74" s="331"/>
      <c r="J74" s="331"/>
      <c r="K74" s="98" t="e">
        <f>+#REF!</f>
        <v>#REF!</v>
      </c>
      <c r="L74" s="98"/>
    </row>
    <row r="75" spans="1:13" x14ac:dyDescent="0.3">
      <c r="A75" s="393" t="s">
        <v>32</v>
      </c>
      <c r="B75" s="393"/>
      <c r="C75" s="393"/>
      <c r="D75" s="393"/>
      <c r="E75" s="393"/>
      <c r="F75" s="393"/>
      <c r="G75" s="393"/>
      <c r="H75" s="393"/>
      <c r="I75" s="393"/>
      <c r="J75" s="393"/>
      <c r="K75" s="393"/>
      <c r="L75" s="393"/>
      <c r="M75" s="393"/>
    </row>
    <row r="76" spans="1:13" x14ac:dyDescent="0.3">
      <c r="A76" s="393"/>
      <c r="B76" s="393"/>
      <c r="C76" s="393"/>
      <c r="D76" s="393"/>
      <c r="E76" s="393"/>
      <c r="F76" s="393"/>
      <c r="G76" s="393"/>
      <c r="H76" s="393"/>
      <c r="I76" s="393"/>
      <c r="J76" s="393"/>
      <c r="K76" s="393"/>
      <c r="L76" s="393"/>
      <c r="M76" s="393"/>
    </row>
    <row r="77" spans="1:13" x14ac:dyDescent="0.3">
      <c r="A77" s="393"/>
      <c r="B77" s="393"/>
      <c r="C77" s="393"/>
      <c r="D77" s="393"/>
      <c r="E77" s="393"/>
      <c r="F77" s="393"/>
      <c r="G77" s="393"/>
      <c r="H77" s="393"/>
      <c r="I77" s="393"/>
      <c r="J77" s="393"/>
      <c r="K77" s="393"/>
      <c r="L77" s="393"/>
      <c r="M77" s="393"/>
    </row>
    <row r="78" spans="1:13" x14ac:dyDescent="0.3">
      <c r="A78" s="346" t="s">
        <v>28</v>
      </c>
      <c r="B78" s="346"/>
      <c r="C78" s="346"/>
      <c r="D78" s="346"/>
      <c r="E78" s="346"/>
      <c r="F78" s="346"/>
      <c r="G78" s="346"/>
      <c r="H78" s="346"/>
      <c r="I78" s="346"/>
      <c r="J78" s="346"/>
      <c r="K78" s="346"/>
      <c r="L78" s="346"/>
      <c r="M78" s="346"/>
    </row>
    <row r="79" spans="1:13" x14ac:dyDescent="0.3">
      <c r="A79" s="346" t="s">
        <v>29</v>
      </c>
      <c r="B79" s="346"/>
      <c r="C79" s="346"/>
      <c r="D79" s="346"/>
      <c r="E79" s="346"/>
      <c r="F79" s="346"/>
      <c r="G79" s="346"/>
      <c r="H79" s="346"/>
      <c r="I79" s="346"/>
      <c r="J79" s="346"/>
      <c r="K79" s="346"/>
      <c r="L79" s="346"/>
      <c r="M79" s="346"/>
    </row>
    <row r="80" spans="1:13" x14ac:dyDescent="0.3">
      <c r="A80" s="347" t="s">
        <v>30</v>
      </c>
      <c r="B80" s="347"/>
      <c r="C80" s="347"/>
      <c r="D80" s="347"/>
      <c r="E80" s="347"/>
      <c r="F80" s="347"/>
      <c r="G80" s="347"/>
      <c r="H80" s="347"/>
      <c r="I80" s="347"/>
      <c r="J80" s="347"/>
      <c r="K80" s="347"/>
      <c r="L80" s="347"/>
      <c r="M80" s="347"/>
    </row>
    <row r="81" spans="1:13" x14ac:dyDescent="0.3">
      <c r="A81" s="346" t="s">
        <v>31</v>
      </c>
      <c r="B81" s="346"/>
      <c r="C81" s="346"/>
      <c r="D81" s="346"/>
      <c r="E81" s="346"/>
      <c r="F81" s="346"/>
      <c r="G81" s="346"/>
      <c r="H81" s="346"/>
      <c r="I81" s="346"/>
      <c r="J81" s="346"/>
      <c r="K81" s="346"/>
      <c r="L81" s="346"/>
      <c r="M81" s="346"/>
    </row>
  </sheetData>
  <mergeCells count="217">
    <mergeCell ref="I45:I46"/>
    <mergeCell ref="J45:J46"/>
    <mergeCell ref="K45:K46"/>
    <mergeCell ref="D47:D48"/>
    <mergeCell ref="E47:E48"/>
    <mergeCell ref="A81:M81"/>
    <mergeCell ref="A80:M80"/>
    <mergeCell ref="A79:M79"/>
    <mergeCell ref="A78:M78"/>
    <mergeCell ref="A75:M77"/>
    <mergeCell ref="G54:J54"/>
    <mergeCell ref="G56:J56"/>
    <mergeCell ref="F47:F48"/>
    <mergeCell ref="I47:I48"/>
    <mergeCell ref="D45:D46"/>
    <mergeCell ref="E45:E46"/>
    <mergeCell ref="F45:F46"/>
    <mergeCell ref="G45:G46"/>
    <mergeCell ref="H45:H46"/>
    <mergeCell ref="A52:L52"/>
    <mergeCell ref="L61:L62"/>
    <mergeCell ref="B63:C64"/>
    <mergeCell ref="D63:D64"/>
    <mergeCell ref="E63:E64"/>
    <mergeCell ref="D10:D11"/>
    <mergeCell ref="E10:E11"/>
    <mergeCell ref="F10:F11"/>
    <mergeCell ref="G10:G11"/>
    <mergeCell ref="H10:H11"/>
    <mergeCell ref="I10:I11"/>
    <mergeCell ref="B6:C7"/>
    <mergeCell ref="K49:K50"/>
    <mergeCell ref="B8:C9"/>
    <mergeCell ref="B10:C11"/>
    <mergeCell ref="B12:C13"/>
    <mergeCell ref="B14:C15"/>
    <mergeCell ref="B43:C44"/>
    <mergeCell ref="B45:C46"/>
    <mergeCell ref="B47:C48"/>
    <mergeCell ref="B49:C50"/>
    <mergeCell ref="J47:J48"/>
    <mergeCell ref="K47:K48"/>
    <mergeCell ref="D49:D50"/>
    <mergeCell ref="E49:E50"/>
    <mergeCell ref="F49:F50"/>
    <mergeCell ref="G49:G50"/>
    <mergeCell ref="H49:H50"/>
    <mergeCell ref="I49:I50"/>
    <mergeCell ref="K14:K15"/>
    <mergeCell ref="K43:K44"/>
    <mergeCell ref="D41:D42"/>
    <mergeCell ref="E41:E42"/>
    <mergeCell ref="F41:F42"/>
    <mergeCell ref="G41:G42"/>
    <mergeCell ref="H41:H42"/>
    <mergeCell ref="I41:I42"/>
    <mergeCell ref="J41:J42"/>
    <mergeCell ref="G19:J19"/>
    <mergeCell ref="G21:J21"/>
    <mergeCell ref="K41:K42"/>
    <mergeCell ref="D43:D44"/>
    <mergeCell ref="E43:E44"/>
    <mergeCell ref="F43:F44"/>
    <mergeCell ref="G43:G44"/>
    <mergeCell ref="H43:H44"/>
    <mergeCell ref="I43:I44"/>
    <mergeCell ref="J43:J44"/>
    <mergeCell ref="A17:L17"/>
    <mergeCell ref="B41:C42"/>
    <mergeCell ref="B27:C28"/>
    <mergeCell ref="D27:D28"/>
    <mergeCell ref="E27:E28"/>
    <mergeCell ref="D8:D9"/>
    <mergeCell ref="E8:E9"/>
    <mergeCell ref="F8:F9"/>
    <mergeCell ref="G8:G9"/>
    <mergeCell ref="H8:H9"/>
    <mergeCell ref="D6:D7"/>
    <mergeCell ref="E6:E7"/>
    <mergeCell ref="F6:F7"/>
    <mergeCell ref="G6:G7"/>
    <mergeCell ref="H6:H7"/>
    <mergeCell ref="I6:I7"/>
    <mergeCell ref="J6:J7"/>
    <mergeCell ref="K6:K7"/>
    <mergeCell ref="I8:I9"/>
    <mergeCell ref="J8:J9"/>
    <mergeCell ref="K8:K9"/>
    <mergeCell ref="L6:L7"/>
    <mergeCell ref="L8:L9"/>
    <mergeCell ref="L10:L11"/>
    <mergeCell ref="J10:J11"/>
    <mergeCell ref="K10:K11"/>
    <mergeCell ref="L12:L13"/>
    <mergeCell ref="L14:L15"/>
    <mergeCell ref="L41:L42"/>
    <mergeCell ref="L43:L44"/>
    <mergeCell ref="L45:L46"/>
    <mergeCell ref="L47:L48"/>
    <mergeCell ref="L49:L50"/>
    <mergeCell ref="D12:D13"/>
    <mergeCell ref="E12:E13"/>
    <mergeCell ref="F12:F13"/>
    <mergeCell ref="G12:G13"/>
    <mergeCell ref="H12:H13"/>
    <mergeCell ref="I12:I13"/>
    <mergeCell ref="J12:J13"/>
    <mergeCell ref="G47:G48"/>
    <mergeCell ref="H47:H48"/>
    <mergeCell ref="K12:K13"/>
    <mergeCell ref="D14:D15"/>
    <mergeCell ref="E14:E15"/>
    <mergeCell ref="F14:F15"/>
    <mergeCell ref="G14:G15"/>
    <mergeCell ref="H14:H15"/>
    <mergeCell ref="I14:I15"/>
    <mergeCell ref="J14:J15"/>
    <mergeCell ref="L23:L24"/>
    <mergeCell ref="B25:C26"/>
    <mergeCell ref="D25:D26"/>
    <mergeCell ref="E25:E26"/>
    <mergeCell ref="F25:F26"/>
    <mergeCell ref="G25:G26"/>
    <mergeCell ref="H25:H26"/>
    <mergeCell ref="I25:I26"/>
    <mergeCell ref="J25:J26"/>
    <mergeCell ref="K25:K26"/>
    <mergeCell ref="L25:L26"/>
    <mergeCell ref="B23:C24"/>
    <mergeCell ref="D23:D24"/>
    <mergeCell ref="E23:E24"/>
    <mergeCell ref="F23:F24"/>
    <mergeCell ref="G23:G24"/>
    <mergeCell ref="H23:H24"/>
    <mergeCell ref="I23:I24"/>
    <mergeCell ref="J23:J24"/>
    <mergeCell ref="K23:K24"/>
    <mergeCell ref="F27:F28"/>
    <mergeCell ref="G27:G28"/>
    <mergeCell ref="H27:H28"/>
    <mergeCell ref="I27:I28"/>
    <mergeCell ref="J27:J28"/>
    <mergeCell ref="K27:K28"/>
    <mergeCell ref="L27:L28"/>
    <mergeCell ref="B29:C30"/>
    <mergeCell ref="D29:D30"/>
    <mergeCell ref="E29:E30"/>
    <mergeCell ref="F29:F30"/>
    <mergeCell ref="G29:G30"/>
    <mergeCell ref="H29:H30"/>
    <mergeCell ref="I29:I30"/>
    <mergeCell ref="J29:J30"/>
    <mergeCell ref="K29:K30"/>
    <mergeCell ref="L29:L30"/>
    <mergeCell ref="L31:L32"/>
    <mergeCell ref="A34:L34"/>
    <mergeCell ref="G36:J36"/>
    <mergeCell ref="G38:J38"/>
    <mergeCell ref="B59:C60"/>
    <mergeCell ref="D59:D60"/>
    <mergeCell ref="E59:E60"/>
    <mergeCell ref="F59:F60"/>
    <mergeCell ref="G59:G60"/>
    <mergeCell ref="H59:H60"/>
    <mergeCell ref="I59:I60"/>
    <mergeCell ref="J59:J60"/>
    <mergeCell ref="K59:K60"/>
    <mergeCell ref="L59:L60"/>
    <mergeCell ref="B31:C32"/>
    <mergeCell ref="D31:D32"/>
    <mergeCell ref="E31:E32"/>
    <mergeCell ref="F31:F32"/>
    <mergeCell ref="G31:G32"/>
    <mergeCell ref="H31:H32"/>
    <mergeCell ref="I31:I32"/>
    <mergeCell ref="J31:J32"/>
    <mergeCell ref="K31:K32"/>
    <mergeCell ref="J49:J50"/>
    <mergeCell ref="F63:F64"/>
    <mergeCell ref="G63:G64"/>
    <mergeCell ref="H63:H64"/>
    <mergeCell ref="I63:I64"/>
    <mergeCell ref="J63:J64"/>
    <mergeCell ref="K63:K64"/>
    <mergeCell ref="L63:L64"/>
    <mergeCell ref="B61:C62"/>
    <mergeCell ref="D61:D62"/>
    <mergeCell ref="E61:E62"/>
    <mergeCell ref="F61:F62"/>
    <mergeCell ref="G61:G62"/>
    <mergeCell ref="H61:H62"/>
    <mergeCell ref="I61:I62"/>
    <mergeCell ref="J61:J62"/>
    <mergeCell ref="K61:K62"/>
    <mergeCell ref="A70:L70"/>
    <mergeCell ref="G72:J72"/>
    <mergeCell ref="G74:J74"/>
    <mergeCell ref="L65:L66"/>
    <mergeCell ref="B67:C68"/>
    <mergeCell ref="D67:D68"/>
    <mergeCell ref="E67:E68"/>
    <mergeCell ref="F67:F68"/>
    <mergeCell ref="G67:G68"/>
    <mergeCell ref="H67:H68"/>
    <mergeCell ref="I67:I68"/>
    <mergeCell ref="J67:J68"/>
    <mergeCell ref="K67:K68"/>
    <mergeCell ref="L67:L68"/>
    <mergeCell ref="B65:C66"/>
    <mergeCell ref="D65:D66"/>
    <mergeCell ref="E65:E66"/>
    <mergeCell ref="F65:F66"/>
    <mergeCell ref="G65:G66"/>
    <mergeCell ref="H65:H66"/>
    <mergeCell ref="I65:I66"/>
    <mergeCell ref="J65:J66"/>
    <mergeCell ref="K65:K66"/>
  </mergeCells>
  <conditionalFormatting sqref="D19 D56">
    <cfRule type="expression" dxfId="113" priority="49" stopIfTrue="1">
      <formula>#REF!="P"</formula>
    </cfRule>
    <cfRule type="expression" dxfId="112" priority="50" stopIfTrue="1">
      <formula>#REF!="E"</formula>
    </cfRule>
    <cfRule type="expression" dxfId="111" priority="51" stopIfTrue="1">
      <formula>#REF!="G"</formula>
    </cfRule>
  </conditionalFormatting>
  <conditionalFormatting sqref="D21">
    <cfRule type="expression" dxfId="110" priority="30" stopIfTrue="1">
      <formula>#REF!="G"</formula>
    </cfRule>
    <cfRule type="expression" dxfId="109" priority="29" stopIfTrue="1">
      <formula>#REF!="E"</formula>
    </cfRule>
    <cfRule type="expression" dxfId="108" priority="28" stopIfTrue="1">
      <formula>#REF!="P"</formula>
    </cfRule>
  </conditionalFormatting>
  <conditionalFormatting sqref="D36">
    <cfRule type="expression" dxfId="107" priority="16" stopIfTrue="1">
      <formula>#REF!="P"</formula>
    </cfRule>
    <cfRule type="expression" dxfId="106" priority="17" stopIfTrue="1">
      <formula>#REF!="E"</formula>
    </cfRule>
    <cfRule type="expression" dxfId="105" priority="18" stopIfTrue="1">
      <formula>#REF!="G"</formula>
    </cfRule>
  </conditionalFormatting>
  <conditionalFormatting sqref="D38">
    <cfRule type="expression" dxfId="104" priority="10" stopIfTrue="1">
      <formula>#REF!="P"</formula>
    </cfRule>
    <cfRule type="expression" dxfId="103" priority="11" stopIfTrue="1">
      <formula>#REF!="E"</formula>
    </cfRule>
    <cfRule type="expression" dxfId="102" priority="12" stopIfTrue="1">
      <formula>#REF!="G"</formula>
    </cfRule>
  </conditionalFormatting>
  <conditionalFormatting sqref="D54">
    <cfRule type="expression" dxfId="101" priority="39" stopIfTrue="1">
      <formula>#REF!="G"</formula>
    </cfRule>
    <cfRule type="expression" dxfId="100" priority="38" stopIfTrue="1">
      <formula>#REF!="E"</formula>
    </cfRule>
    <cfRule type="expression" dxfId="99" priority="37" stopIfTrue="1">
      <formula>#REF!="P"</formula>
    </cfRule>
  </conditionalFormatting>
  <conditionalFormatting sqref="D72">
    <cfRule type="expression" dxfId="98" priority="1" stopIfTrue="1">
      <formula>#REF!="P"</formula>
    </cfRule>
    <cfRule type="expression" dxfId="97" priority="2" stopIfTrue="1">
      <formula>#REF!="E"</formula>
    </cfRule>
    <cfRule type="expression" dxfId="96" priority="3" stopIfTrue="1">
      <formula>#REF!="G"</formula>
    </cfRule>
  </conditionalFormatting>
  <conditionalFormatting sqref="D74">
    <cfRule type="expression" dxfId="95" priority="4" stopIfTrue="1">
      <formula>#REF!="P"</formula>
    </cfRule>
    <cfRule type="expression" dxfId="94" priority="5" stopIfTrue="1">
      <formula>#REF!="E"</formula>
    </cfRule>
    <cfRule type="expression" dxfId="93" priority="6" stopIfTrue="1">
      <formula>#REF!="G"</formula>
    </cfRule>
  </conditionalFormatting>
  <conditionalFormatting sqref="F19 F54 F56">
    <cfRule type="expression" dxfId="92" priority="87" stopIfTrue="1">
      <formula>#REF!="G"</formula>
    </cfRule>
    <cfRule type="expression" dxfId="91" priority="85" stopIfTrue="1">
      <formula>#REF!="P"</formula>
    </cfRule>
    <cfRule type="expression" dxfId="90" priority="86" stopIfTrue="1">
      <formula>#REF!="E"</formula>
    </cfRule>
  </conditionalFormatting>
  <conditionalFormatting sqref="F21">
    <cfRule type="expression" dxfId="89" priority="31" stopIfTrue="1">
      <formula>#REF!="P"</formula>
    </cfRule>
    <cfRule type="expression" dxfId="88" priority="32" stopIfTrue="1">
      <formula>#REF!="E"</formula>
    </cfRule>
    <cfRule type="expression" dxfId="87" priority="33" stopIfTrue="1">
      <formula>#REF!="G"</formula>
    </cfRule>
  </conditionalFormatting>
  <conditionalFormatting sqref="F36">
    <cfRule type="expression" dxfId="86" priority="20" stopIfTrue="1">
      <formula>#REF!="E"</formula>
    </cfRule>
    <cfRule type="expression" dxfId="85" priority="21" stopIfTrue="1">
      <formula>#REF!="G"</formula>
    </cfRule>
    <cfRule type="expression" dxfId="84" priority="19" stopIfTrue="1">
      <formula>#REF!="P"</formula>
    </cfRule>
  </conditionalFormatting>
  <conditionalFormatting sqref="F38">
    <cfRule type="expression" dxfId="83" priority="15" stopIfTrue="1">
      <formula>#REF!="G"</formula>
    </cfRule>
    <cfRule type="expression" dxfId="82" priority="14" stopIfTrue="1">
      <formula>#REF!="E"</formula>
    </cfRule>
    <cfRule type="expression" dxfId="81" priority="13" stopIfTrue="1">
      <formula>#REF!="P"</formula>
    </cfRule>
  </conditionalFormatting>
  <conditionalFormatting sqref="F72 F74">
    <cfRule type="expression" dxfId="80" priority="9" stopIfTrue="1">
      <formula>#REF!="G"</formula>
    </cfRule>
    <cfRule type="expression" dxfId="79" priority="8" stopIfTrue="1">
      <formula>#REF!="E"</formula>
    </cfRule>
    <cfRule type="expression" dxfId="78" priority="7" stopIfTrue="1">
      <formula>#REF!="P"</formula>
    </cfRule>
  </conditionalFormatting>
  <hyperlinks>
    <hyperlink ref="A80" r:id="rId1" display="mailto:soccermelgar@outlook.com" xr:uid="{00000000-0004-0000-0800-000000000000}"/>
  </hyperlinks>
  <printOptions horizontalCentered="1" verticalCentered="1"/>
  <pageMargins left="0.51181102362204722" right="0.51181102362204722" top="0.55118110236220474" bottom="0.55118110236220474" header="0" footer="0"/>
  <pageSetup scale="80" orientation="portrait" horizontalDpi="4294967293" r:id="rId2"/>
  <drawing r:id="rId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rgb="FF00B0F0"/>
    <pageSetUpPr fitToPage="1"/>
  </sheetPr>
  <dimension ref="A1:M81"/>
  <sheetViews>
    <sheetView zoomScaleNormal="100" workbookViewId="0">
      <selection activeCell="O42" sqref="O42"/>
    </sheetView>
  </sheetViews>
  <sheetFormatPr baseColWidth="10" defaultColWidth="11.44140625" defaultRowHeight="14.4" x14ac:dyDescent="0.3"/>
  <cols>
    <col min="1" max="1" width="11.44140625" style="3"/>
    <col min="2" max="2" width="12.88671875" style="3" customWidth="1"/>
    <col min="3" max="3" width="28.5546875" style="3" customWidth="1"/>
    <col min="4" max="6" width="6.6640625" style="3" customWidth="1"/>
    <col min="7" max="9" width="7.109375" style="3" customWidth="1"/>
    <col min="10" max="10" width="7.33203125" style="3" customWidth="1"/>
    <col min="11" max="12" width="6.6640625" style="3" customWidth="1"/>
    <col min="13" max="13" width="3.88671875" style="3" customWidth="1"/>
    <col min="14" max="16384" width="11.44140625" style="3"/>
  </cols>
  <sheetData>
    <row r="1" spans="2:12" ht="51" customHeight="1" x14ac:dyDescent="0.75">
      <c r="B1" s="48" t="s">
        <v>5</v>
      </c>
      <c r="C1" s="48"/>
    </row>
    <row r="2" spans="2:12" ht="40.5" customHeight="1" x14ac:dyDescent="0.5">
      <c r="B2" s="50" t="s">
        <v>6</v>
      </c>
      <c r="C2" s="50"/>
      <c r="D2" s="50"/>
      <c r="E2" s="50"/>
      <c r="F2" s="50"/>
      <c r="G2" s="50"/>
      <c r="H2" s="50"/>
      <c r="I2" s="50"/>
      <c r="J2" s="50"/>
      <c r="K2" s="50"/>
    </row>
    <row r="3" spans="2:12" ht="41.25" customHeight="1" x14ac:dyDescent="0.6">
      <c r="G3" s="71" t="str">
        <f>+'GRUPOS INFANTIL'!C3</f>
        <v>NACIDOS 2008 2009</v>
      </c>
    </row>
    <row r="4" spans="2:12" ht="29.25" customHeight="1" x14ac:dyDescent="0.6">
      <c r="C4" s="52"/>
      <c r="D4" s="53"/>
      <c r="E4" s="53"/>
      <c r="F4" s="53"/>
      <c r="G4" s="88" t="str">
        <f>+'GRUPOS INFANTIL'!C4</f>
        <v>NOV 30 1 Y 2 DICIEMBRE 2024</v>
      </c>
      <c r="I4" s="53"/>
      <c r="J4" s="53"/>
      <c r="K4" s="53"/>
    </row>
    <row r="5" spans="2:12" ht="15" hidden="1" customHeight="1" thickBot="1" x14ac:dyDescent="0.65">
      <c r="C5" s="52"/>
      <c r="D5" s="53"/>
      <c r="E5" s="53"/>
      <c r="F5" s="53"/>
      <c r="G5" s="53"/>
      <c r="H5" s="53"/>
      <c r="I5" s="53"/>
      <c r="J5" s="53"/>
      <c r="K5" s="53"/>
    </row>
    <row r="6" spans="2:12" ht="15" hidden="1" customHeight="1" x14ac:dyDescent="0.3">
      <c r="B6" s="387" t="str">
        <f>+'GRUPOS INFANTIL'!D7</f>
        <v>GRUPO A</v>
      </c>
      <c r="C6" s="388"/>
      <c r="D6" s="364" t="e">
        <f>+'GRUPO A'!Q20:Q21</f>
        <v>#VALUE!</v>
      </c>
      <c r="E6" s="365" t="e">
        <f>+'GRUPO A'!R20:R21</f>
        <v>#VALUE!</v>
      </c>
      <c r="F6" s="365" t="e">
        <f>+'GRUPO A'!S20:S21</f>
        <v>#VALUE!</v>
      </c>
      <c r="G6" s="365" t="e">
        <f>+'GRUPO A'!T20:T21</f>
        <v>#VALUE!</v>
      </c>
      <c r="H6" s="365" t="e">
        <f>+'GRUPO A'!U20:U21</f>
        <v>#VALUE!</v>
      </c>
      <c r="I6" s="365" t="e">
        <f>+'GRUPO A'!V20:V21</f>
        <v>#VALUE!</v>
      </c>
      <c r="J6" s="365" t="e">
        <f>+'GRUPO A'!W20:W21</f>
        <v>#VALUE!</v>
      </c>
      <c r="K6" s="365" t="e">
        <f>+'GRUPO A'!X20:X21</f>
        <v>#VALUE!</v>
      </c>
      <c r="L6" s="366" t="e">
        <f>+'GRUPO A'!Y20:Y21</f>
        <v>#VALUE!</v>
      </c>
    </row>
    <row r="7" spans="2:12" ht="15" hidden="1" customHeight="1" thickBot="1" x14ac:dyDescent="0.35">
      <c r="B7" s="389"/>
      <c r="C7" s="390"/>
      <c r="D7" s="358"/>
      <c r="E7" s="360"/>
      <c r="F7" s="360"/>
      <c r="G7" s="360"/>
      <c r="H7" s="360"/>
      <c r="I7" s="360"/>
      <c r="J7" s="360"/>
      <c r="K7" s="360"/>
      <c r="L7" s="361"/>
    </row>
    <row r="8" spans="2:12" ht="22.65" hidden="1" customHeight="1" x14ac:dyDescent="0.3">
      <c r="B8" s="370" t="e">
        <f>+'GRUPO A'!P22:P23</f>
        <v>#VALUE!</v>
      </c>
      <c r="C8" s="391"/>
      <c r="D8" s="364" t="e">
        <f>+'GRUPO A'!Q22:Q23</f>
        <v>#VALUE!</v>
      </c>
      <c r="E8" s="365" t="e">
        <f>+'GRUPO A'!R22:R23</f>
        <v>#VALUE!</v>
      </c>
      <c r="F8" s="365" t="e">
        <f>+'GRUPO A'!S22:S23</f>
        <v>#VALUE!</v>
      </c>
      <c r="G8" s="365" t="e">
        <f>+'GRUPO A'!T22:T23</f>
        <v>#VALUE!</v>
      </c>
      <c r="H8" s="365" t="e">
        <f>+'GRUPO A'!U22:U23</f>
        <v>#VALUE!</v>
      </c>
      <c r="I8" s="365" t="e">
        <f>+'GRUPO A'!V22:V23</f>
        <v>#VALUE!</v>
      </c>
      <c r="J8" s="365" t="e">
        <f>+'GRUPO A'!W22:W23</f>
        <v>#VALUE!</v>
      </c>
      <c r="K8" s="365" t="e">
        <f>+'GRUPO A'!X22:X23</f>
        <v>#VALUE!</v>
      </c>
      <c r="L8" s="382" t="e">
        <f>+'GRUPO A'!Y22:Y23</f>
        <v>#VALUE!</v>
      </c>
    </row>
    <row r="9" spans="2:12" ht="11.1" hidden="1" customHeight="1" x14ac:dyDescent="0.3">
      <c r="B9" s="355"/>
      <c r="C9" s="356"/>
      <c r="D9" s="357"/>
      <c r="E9" s="359"/>
      <c r="F9" s="359"/>
      <c r="G9" s="359"/>
      <c r="H9" s="359"/>
      <c r="I9" s="359"/>
      <c r="J9" s="359"/>
      <c r="K9" s="359"/>
      <c r="L9" s="380"/>
    </row>
    <row r="10" spans="2:12" ht="22.65" hidden="1" customHeight="1" x14ac:dyDescent="0.3">
      <c r="B10" s="355" t="e">
        <f>+'GRUPO A'!P24:P25</f>
        <v>#VALUE!</v>
      </c>
      <c r="C10" s="356"/>
      <c r="D10" s="357" t="e">
        <f>+'GRUPO A'!Q24:Q25</f>
        <v>#VALUE!</v>
      </c>
      <c r="E10" s="359" t="e">
        <f>+'GRUPO A'!R24:R25</f>
        <v>#VALUE!</v>
      </c>
      <c r="F10" s="359" t="e">
        <f>+'GRUPO A'!S24:S25</f>
        <v>#VALUE!</v>
      </c>
      <c r="G10" s="359" t="e">
        <f>+'GRUPO A'!T24:T25</f>
        <v>#VALUE!</v>
      </c>
      <c r="H10" s="359" t="e">
        <f>+'GRUPO A'!U24:U25</f>
        <v>#VALUE!</v>
      </c>
      <c r="I10" s="359" t="e">
        <f>+'GRUPO A'!V24:V25</f>
        <v>#VALUE!</v>
      </c>
      <c r="J10" s="359" t="e">
        <f>+'GRUPO A'!W24:W25</f>
        <v>#VALUE!</v>
      </c>
      <c r="K10" s="359" t="e">
        <f>+'GRUPO A'!X24:X25</f>
        <v>#VALUE!</v>
      </c>
      <c r="L10" s="380" t="e">
        <f>+'GRUPO A'!Y24:Y25</f>
        <v>#VALUE!</v>
      </c>
    </row>
    <row r="11" spans="2:12" ht="11.1" hidden="1" customHeight="1" x14ac:dyDescent="0.3">
      <c r="B11" s="355"/>
      <c r="C11" s="356"/>
      <c r="D11" s="357"/>
      <c r="E11" s="359"/>
      <c r="F11" s="359"/>
      <c r="G11" s="359"/>
      <c r="H11" s="359"/>
      <c r="I11" s="359"/>
      <c r="J11" s="359"/>
      <c r="K11" s="359"/>
      <c r="L11" s="380"/>
    </row>
    <row r="12" spans="2:12" ht="22.65" hidden="1" customHeight="1" x14ac:dyDescent="0.3">
      <c r="B12" s="355" t="e">
        <f>+'GRUPO A'!P26:P27</f>
        <v>#VALUE!</v>
      </c>
      <c r="C12" s="356"/>
      <c r="D12" s="357" t="e">
        <f>+'GRUPO A'!Q26:Q27</f>
        <v>#VALUE!</v>
      </c>
      <c r="E12" s="359" t="e">
        <f>+'GRUPO A'!R26:R27</f>
        <v>#VALUE!</v>
      </c>
      <c r="F12" s="359" t="e">
        <f>+'GRUPO A'!S26:S27</f>
        <v>#VALUE!</v>
      </c>
      <c r="G12" s="359" t="e">
        <f>+'GRUPO A'!T26:T27</f>
        <v>#VALUE!</v>
      </c>
      <c r="H12" s="359" t="e">
        <f>+'GRUPO A'!U26:U27</f>
        <v>#VALUE!</v>
      </c>
      <c r="I12" s="359" t="e">
        <f>+'GRUPO A'!V26:V27</f>
        <v>#VALUE!</v>
      </c>
      <c r="J12" s="359" t="e">
        <f>+'GRUPO A'!W26:W27</f>
        <v>#VALUE!</v>
      </c>
      <c r="K12" s="359" t="e">
        <f>+'GRUPO A'!X26:X27</f>
        <v>#VALUE!</v>
      </c>
      <c r="L12" s="380" t="e">
        <f>+'GRUPO A'!Y26:Y27</f>
        <v>#VALUE!</v>
      </c>
    </row>
    <row r="13" spans="2:12" ht="11.1" hidden="1" customHeight="1" x14ac:dyDescent="0.3">
      <c r="B13" s="355"/>
      <c r="C13" s="356"/>
      <c r="D13" s="357"/>
      <c r="E13" s="359"/>
      <c r="F13" s="359"/>
      <c r="G13" s="359"/>
      <c r="H13" s="359"/>
      <c r="I13" s="359"/>
      <c r="J13" s="359"/>
      <c r="K13" s="359"/>
      <c r="L13" s="380"/>
    </row>
    <row r="14" spans="2:12" ht="22.65" hidden="1" customHeight="1" x14ac:dyDescent="0.3">
      <c r="B14" s="355" t="e">
        <f>+'GRUPO A'!P28:P29</f>
        <v>#VALUE!</v>
      </c>
      <c r="C14" s="356"/>
      <c r="D14" s="357" t="e">
        <f>+'GRUPO A'!Q28:Q29</f>
        <v>#VALUE!</v>
      </c>
      <c r="E14" s="359" t="e">
        <f>+'GRUPO A'!R28:R29</f>
        <v>#VALUE!</v>
      </c>
      <c r="F14" s="359" t="e">
        <f>+'GRUPO A'!S28:S29</f>
        <v>#VALUE!</v>
      </c>
      <c r="G14" s="359" t="e">
        <f>+'GRUPO A'!T28:T29</f>
        <v>#VALUE!</v>
      </c>
      <c r="H14" s="359" t="e">
        <f>+'GRUPO A'!U28:U29</f>
        <v>#VALUE!</v>
      </c>
      <c r="I14" s="359" t="e">
        <f>+'GRUPO A'!V28:V29</f>
        <v>#VALUE!</v>
      </c>
      <c r="J14" s="359" t="e">
        <f>+'GRUPO A'!W28:W29</f>
        <v>#VALUE!</v>
      </c>
      <c r="K14" s="359" t="e">
        <f>+'GRUPO A'!X28:X29</f>
        <v>#VALUE!</v>
      </c>
      <c r="L14" s="380" t="e">
        <f>+'GRUPO A'!Y28:Y29</f>
        <v>#VALUE!</v>
      </c>
    </row>
    <row r="15" spans="2:12" ht="11.1" hidden="1" customHeight="1" thickBot="1" x14ac:dyDescent="0.35">
      <c r="B15" s="368"/>
      <c r="C15" s="392"/>
      <c r="D15" s="358"/>
      <c r="E15" s="360"/>
      <c r="F15" s="360"/>
      <c r="G15" s="360"/>
      <c r="H15" s="360"/>
      <c r="I15" s="360"/>
      <c r="J15" s="360"/>
      <c r="K15" s="360"/>
      <c r="L15" s="381"/>
    </row>
    <row r="16" spans="2:12" ht="7.5" hidden="1" customHeight="1" x14ac:dyDescent="0.3">
      <c r="B16" s="5"/>
      <c r="C16" s="5"/>
      <c r="D16" s="5"/>
      <c r="E16" s="5"/>
      <c r="F16" s="5"/>
      <c r="G16" s="5"/>
      <c r="H16" s="5"/>
      <c r="I16" s="5"/>
      <c r="J16" s="5"/>
      <c r="K16" s="5"/>
    </row>
    <row r="17" spans="1:13" ht="23.25" hidden="1" customHeight="1" x14ac:dyDescent="0.3">
      <c r="A17" s="349" t="s">
        <v>34</v>
      </c>
      <c r="B17" s="310"/>
      <c r="C17" s="310"/>
      <c r="D17" s="310"/>
      <c r="E17" s="310"/>
      <c r="F17" s="310"/>
      <c r="G17" s="310"/>
      <c r="H17" s="310"/>
      <c r="I17" s="310"/>
      <c r="J17" s="310"/>
      <c r="K17" s="310"/>
      <c r="L17" s="310"/>
    </row>
    <row r="18" spans="1:13" ht="7.5" hidden="1" customHeight="1" x14ac:dyDescent="0.3"/>
    <row r="19" spans="1:13" ht="33.75" hidden="1" customHeight="1" x14ac:dyDescent="0.3">
      <c r="A19" s="81">
        <f>+'GRUPO A'!B32</f>
        <v>42813</v>
      </c>
      <c r="B19" s="82" t="str">
        <f>+'GRUPO A'!C32</f>
        <v>01:15. p.m.</v>
      </c>
      <c r="C19" s="109" t="str">
        <f>+'GRUPO A'!E32</f>
        <v>TALENTO TOLIMENSE</v>
      </c>
      <c r="D19" s="86"/>
      <c r="E19" s="76" t="s">
        <v>15</v>
      </c>
      <c r="F19" s="86"/>
      <c r="G19" s="350" t="str">
        <f>+'GRUPO A'!K32</f>
        <v>A10 ACADEMY</v>
      </c>
      <c r="H19" s="332"/>
      <c r="I19" s="332"/>
      <c r="J19" s="332"/>
      <c r="K19" s="95" t="str">
        <f>+'GRUPO A'!M32</f>
        <v>CANCHA 2</v>
      </c>
      <c r="L19" s="83"/>
    </row>
    <row r="20" spans="1:13" ht="7.5" hidden="1" customHeight="1" x14ac:dyDescent="0.35">
      <c r="A20" s="75"/>
      <c r="B20" s="75"/>
      <c r="C20" s="75"/>
      <c r="D20" s="75"/>
      <c r="E20" s="75"/>
      <c r="F20" s="75"/>
      <c r="G20" s="75"/>
      <c r="H20" s="75"/>
      <c r="I20" s="75"/>
      <c r="J20" s="75"/>
      <c r="K20" s="93"/>
      <c r="L20" s="75"/>
    </row>
    <row r="21" spans="1:13" ht="33.75" hidden="1" customHeight="1" x14ac:dyDescent="0.3">
      <c r="A21" s="84">
        <f>+'GRUPO A'!B35</f>
        <v>42813</v>
      </c>
      <c r="B21" s="85" t="str">
        <f>+'GRUPO A'!C35</f>
        <v>02:30. p.m.</v>
      </c>
      <c r="C21" s="110" t="str">
        <f>+'GRUPO A'!E35</f>
        <v>H&amp;C.SPORT</v>
      </c>
      <c r="D21" s="86"/>
      <c r="E21" s="76" t="s">
        <v>15</v>
      </c>
      <c r="F21" s="86"/>
      <c r="G21" s="351" t="str">
        <f>+'GRUPO A'!K35</f>
        <v>LE MAX TEAM</v>
      </c>
      <c r="H21" s="331"/>
      <c r="I21" s="331"/>
      <c r="J21" s="331"/>
      <c r="K21" s="94" t="str">
        <f>+'GRUPO A'!M35</f>
        <v>CANCHA 1</v>
      </c>
      <c r="L21" s="87"/>
    </row>
    <row r="22" spans="1:13" ht="7.5" hidden="1" customHeight="1" thickBot="1" x14ac:dyDescent="0.35">
      <c r="A22" s="54"/>
      <c r="B22" s="51"/>
      <c r="C22" s="51"/>
      <c r="D22" s="51"/>
      <c r="E22" s="51"/>
      <c r="F22" s="51"/>
      <c r="G22" s="51"/>
      <c r="H22" s="51"/>
      <c r="I22" s="51"/>
      <c r="J22" s="51"/>
      <c r="K22" s="51"/>
      <c r="L22" s="51"/>
      <c r="M22" s="51"/>
    </row>
    <row r="23" spans="1:13" ht="15" hidden="1" customHeight="1" x14ac:dyDescent="0.3">
      <c r="B23" s="372" t="str">
        <f>+'GRUPOS INFANTIL'!H7</f>
        <v>GRUPO B</v>
      </c>
      <c r="C23" s="373"/>
      <c r="D23" s="376" t="str">
        <f>+'GRUPO B'!Q8</f>
        <v>Pts.</v>
      </c>
      <c r="E23" s="378" t="str">
        <f>+'GRUPO B'!R8</f>
        <v>PJ</v>
      </c>
      <c r="F23" s="378" t="str">
        <f>+'GRUPO B'!S8</f>
        <v>Gan.</v>
      </c>
      <c r="G23" s="378" t="str">
        <f>+'GRUPO B'!T8</f>
        <v>Emp.</v>
      </c>
      <c r="H23" s="378" t="str">
        <f>+'GRUPO B'!U8</f>
        <v>Per.</v>
      </c>
      <c r="I23" s="378" t="str">
        <f>+'GRUPO B'!V8</f>
        <v>GF</v>
      </c>
      <c r="J23" s="378" t="str">
        <f>+'GRUPO B'!W8</f>
        <v>GC</v>
      </c>
      <c r="K23" s="378" t="str">
        <f>+'GRUPO B'!X8</f>
        <v>Dif.</v>
      </c>
      <c r="L23" s="366" t="str">
        <f>+'GRUPO B'!Y8</f>
        <v>Tj</v>
      </c>
    </row>
    <row r="24" spans="1:13" ht="15" hidden="1" customHeight="1" thickBot="1" x14ac:dyDescent="0.35">
      <c r="B24" s="374"/>
      <c r="C24" s="375"/>
      <c r="D24" s="377"/>
      <c r="E24" s="379"/>
      <c r="F24" s="379"/>
      <c r="G24" s="379"/>
      <c r="H24" s="379"/>
      <c r="I24" s="379"/>
      <c r="J24" s="379"/>
      <c r="K24" s="379"/>
      <c r="L24" s="361"/>
    </row>
    <row r="25" spans="1:13" ht="10.5" hidden="1" customHeight="1" x14ac:dyDescent="0.3">
      <c r="B25" s="370" t="str">
        <f>+'GRUPO B'!P10</f>
        <v xml:space="preserve">  1)  CLUB DEPORTIVO EL DIAMANTE</v>
      </c>
      <c r="C25" s="371"/>
      <c r="D25" s="364">
        <f>+'GRUPO B'!Q10</f>
        <v>6</v>
      </c>
      <c r="E25" s="365">
        <f>+'GRUPO B'!R10</f>
        <v>3</v>
      </c>
      <c r="F25" s="365">
        <f>+'GRUPO B'!S10</f>
        <v>2</v>
      </c>
      <c r="G25" s="365">
        <f>+'GRUPO B'!T10</f>
        <v>0</v>
      </c>
      <c r="H25" s="365">
        <f>+'GRUPO B'!U10</f>
        <v>1</v>
      </c>
      <c r="I25" s="365">
        <f>+'GRUPO B'!V10</f>
        <v>7</v>
      </c>
      <c r="J25" s="365">
        <f>+'GRUPO B'!W10</f>
        <v>3</v>
      </c>
      <c r="K25" s="365">
        <f>+'GRUPO B'!X10</f>
        <v>4</v>
      </c>
      <c r="L25" s="366">
        <f>+'GRUPO B'!Y10</f>
        <v>0</v>
      </c>
    </row>
    <row r="26" spans="1:13" ht="22.5" hidden="1" customHeight="1" x14ac:dyDescent="0.3">
      <c r="B26" s="355"/>
      <c r="C26" s="367"/>
      <c r="D26" s="357"/>
      <c r="E26" s="359"/>
      <c r="F26" s="359"/>
      <c r="G26" s="359"/>
      <c r="H26" s="359"/>
      <c r="I26" s="359"/>
      <c r="J26" s="359"/>
      <c r="K26" s="359"/>
      <c r="L26" s="352"/>
    </row>
    <row r="27" spans="1:13" ht="10.5" hidden="1" customHeight="1" x14ac:dyDescent="0.3">
      <c r="B27" s="355" t="str">
        <f>+'GRUPO B'!P12</f>
        <v xml:space="preserve">  2)  CLUB DEPORTIVO SANPAY</v>
      </c>
      <c r="C27" s="367"/>
      <c r="D27" s="357">
        <f>+'GRUPO B'!Q12</f>
        <v>6</v>
      </c>
      <c r="E27" s="359">
        <f>+'GRUPO B'!R12</f>
        <v>3</v>
      </c>
      <c r="F27" s="359">
        <f>+'GRUPO B'!S12</f>
        <v>2</v>
      </c>
      <c r="G27" s="359">
        <f>+'GRUPO B'!T12</f>
        <v>0</v>
      </c>
      <c r="H27" s="359">
        <f>+'GRUPO B'!U12</f>
        <v>1</v>
      </c>
      <c r="I27" s="359">
        <f>+'GRUPO B'!V12</f>
        <v>5</v>
      </c>
      <c r="J27" s="359">
        <f>+'GRUPO B'!W12</f>
        <v>2</v>
      </c>
      <c r="K27" s="359">
        <f>+'GRUPO B'!X12</f>
        <v>3</v>
      </c>
      <c r="L27" s="352">
        <f>+'GRUPO B'!Y12</f>
        <v>0</v>
      </c>
    </row>
    <row r="28" spans="1:13" ht="22.5" hidden="1" customHeight="1" x14ac:dyDescent="0.3">
      <c r="B28" s="355"/>
      <c r="C28" s="367"/>
      <c r="D28" s="357"/>
      <c r="E28" s="359"/>
      <c r="F28" s="359"/>
      <c r="G28" s="359"/>
      <c r="H28" s="359"/>
      <c r="I28" s="359"/>
      <c r="J28" s="359"/>
      <c r="K28" s="359"/>
      <c r="L28" s="352"/>
    </row>
    <row r="29" spans="1:13" ht="22.5" hidden="1" customHeight="1" x14ac:dyDescent="0.3">
      <c r="B29" s="355" t="str">
        <f>+'GRUPO B'!P14</f>
        <v xml:space="preserve">  3)  ALIANZA TOLIMENSE</v>
      </c>
      <c r="C29" s="367"/>
      <c r="D29" s="357">
        <f>+'GRUPO B'!Q14</f>
        <v>6</v>
      </c>
      <c r="E29" s="359">
        <f>+'GRUPO B'!R14</f>
        <v>3</v>
      </c>
      <c r="F29" s="359">
        <f>+'GRUPO B'!S14</f>
        <v>2</v>
      </c>
      <c r="G29" s="359">
        <f>+'GRUPO B'!T14</f>
        <v>0</v>
      </c>
      <c r="H29" s="359">
        <f>+'GRUPO B'!U14</f>
        <v>1</v>
      </c>
      <c r="I29" s="359">
        <f>+'GRUPO B'!V14</f>
        <v>5</v>
      </c>
      <c r="J29" s="359">
        <f>+'GRUPO B'!W14</f>
        <v>3</v>
      </c>
      <c r="K29" s="359">
        <f>+'GRUPO B'!X14</f>
        <v>2</v>
      </c>
      <c r="L29" s="352">
        <f>+'GRUPO B'!Y14</f>
        <v>0</v>
      </c>
    </row>
    <row r="30" spans="1:13" ht="11.1" hidden="1" customHeight="1" x14ac:dyDescent="0.3">
      <c r="B30" s="355"/>
      <c r="C30" s="367"/>
      <c r="D30" s="357"/>
      <c r="E30" s="359"/>
      <c r="F30" s="359"/>
      <c r="G30" s="359"/>
      <c r="H30" s="359"/>
      <c r="I30" s="359"/>
      <c r="J30" s="359"/>
      <c r="K30" s="359"/>
      <c r="L30" s="352"/>
    </row>
    <row r="31" spans="1:13" ht="22.5" hidden="1" customHeight="1" x14ac:dyDescent="0.3">
      <c r="B31" s="355" t="str">
        <f>+'GRUPO B'!P16</f>
        <v xml:space="preserve">  4)  REAL BOGOTÁ</v>
      </c>
      <c r="C31" s="367"/>
      <c r="D31" s="357">
        <f>+'GRUPO B'!Q16</f>
        <v>0</v>
      </c>
      <c r="E31" s="359">
        <f>+'GRUPO B'!R16</f>
        <v>3</v>
      </c>
      <c r="F31" s="359">
        <f>+'GRUPO B'!S16</f>
        <v>0</v>
      </c>
      <c r="G31" s="359">
        <f>+'GRUPO B'!T16</f>
        <v>0</v>
      </c>
      <c r="H31" s="359">
        <f>+'GRUPO B'!U16</f>
        <v>3</v>
      </c>
      <c r="I31" s="359">
        <f>+'GRUPO B'!V16</f>
        <v>2</v>
      </c>
      <c r="J31" s="359">
        <f>+'GRUPO B'!W16</f>
        <v>11</v>
      </c>
      <c r="K31" s="359">
        <f>+'GRUPO B'!X16</f>
        <v>-9</v>
      </c>
      <c r="L31" s="352">
        <f>+'GRUPO B'!Y16</f>
        <v>0</v>
      </c>
    </row>
    <row r="32" spans="1:13" ht="11.1" hidden="1" customHeight="1" thickBot="1" x14ac:dyDescent="0.35">
      <c r="B32" s="368"/>
      <c r="C32" s="369"/>
      <c r="D32" s="358"/>
      <c r="E32" s="360"/>
      <c r="F32" s="360"/>
      <c r="G32" s="360"/>
      <c r="H32" s="360"/>
      <c r="I32" s="360"/>
      <c r="J32" s="360"/>
      <c r="K32" s="360"/>
      <c r="L32" s="361"/>
    </row>
    <row r="33" spans="1:13" ht="7.5" hidden="1" customHeight="1" x14ac:dyDescent="0.3">
      <c r="B33" s="5"/>
      <c r="C33" s="5"/>
      <c r="D33" s="5"/>
      <c r="E33" s="5"/>
      <c r="F33" s="5"/>
      <c r="G33" s="5"/>
      <c r="H33" s="5"/>
      <c r="I33" s="5"/>
      <c r="J33" s="5"/>
      <c r="K33" s="5"/>
    </row>
    <row r="34" spans="1:13" ht="23.25" hidden="1" customHeight="1" x14ac:dyDescent="0.3">
      <c r="A34" s="349" t="s">
        <v>34</v>
      </c>
      <c r="B34" s="310"/>
      <c r="C34" s="310"/>
      <c r="D34" s="310"/>
      <c r="E34" s="310"/>
      <c r="F34" s="310"/>
      <c r="G34" s="310"/>
      <c r="H34" s="310"/>
      <c r="I34" s="310"/>
      <c r="J34" s="310"/>
      <c r="K34" s="310"/>
      <c r="L34" s="310"/>
    </row>
    <row r="35" spans="1:13" ht="7.5" hidden="1" customHeight="1" x14ac:dyDescent="0.3"/>
    <row r="36" spans="1:13" ht="33.75" hidden="1" customHeight="1" x14ac:dyDescent="0.3">
      <c r="A36" s="81">
        <f>+'GRUPO B'!B32</f>
        <v>42813</v>
      </c>
      <c r="B36" s="82" t="str">
        <f>+'GRUPO B'!C32</f>
        <v>04:30. p.m.</v>
      </c>
      <c r="C36" s="109" t="str">
        <f>+'GRUPO B'!E32</f>
        <v>ALIANZA TOLIMENSE</v>
      </c>
      <c r="D36" s="86"/>
      <c r="E36" s="76" t="s">
        <v>15</v>
      </c>
      <c r="F36" s="86"/>
      <c r="G36" s="350" t="str">
        <f>+'GRUPO B'!K32</f>
        <v>REAL BOGOTÁ</v>
      </c>
      <c r="H36" s="332"/>
      <c r="I36" s="332"/>
      <c r="J36" s="332"/>
      <c r="K36" s="95" t="str">
        <f>+'GRUPO B'!M32</f>
        <v>CANCHA 1</v>
      </c>
      <c r="L36" s="83"/>
    </row>
    <row r="37" spans="1:13" ht="7.5" hidden="1" customHeight="1" x14ac:dyDescent="0.35">
      <c r="A37" s="75"/>
      <c r="B37" s="75"/>
      <c r="C37" s="75"/>
      <c r="D37" s="75"/>
      <c r="E37" s="75"/>
      <c r="F37" s="75"/>
      <c r="G37" s="75"/>
      <c r="H37" s="75"/>
      <c r="I37" s="75"/>
      <c r="J37" s="75"/>
      <c r="K37" s="93"/>
      <c r="L37" s="75"/>
    </row>
    <row r="38" spans="1:13" ht="33.75" hidden="1" customHeight="1" x14ac:dyDescent="0.3">
      <c r="A38" s="84">
        <f>+'GRUPO B'!B35</f>
        <v>42813</v>
      </c>
      <c r="B38" s="85" t="str">
        <f>+'GRUPO B'!C32</f>
        <v>04:30. p.m.</v>
      </c>
      <c r="C38" s="110" t="str">
        <f>+'GRUPO B'!E35</f>
        <v>CLUB DEPORTIVO SANPAY</v>
      </c>
      <c r="D38" s="119"/>
      <c r="E38" s="76" t="s">
        <v>15</v>
      </c>
      <c r="F38" s="119"/>
      <c r="G38" s="351" t="str">
        <f>+'GRUPO B'!K35</f>
        <v>CLUB DEPORTIVO EL DIAMANTE</v>
      </c>
      <c r="H38" s="331"/>
      <c r="I38" s="331"/>
      <c r="J38" s="331"/>
      <c r="K38" s="94" t="str">
        <f>+'GRUPO B'!M35</f>
        <v>CANCHA 2</v>
      </c>
      <c r="L38" s="87"/>
    </row>
    <row r="39" spans="1:13" ht="7.5" customHeight="1" x14ac:dyDescent="0.3"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</row>
    <row r="40" spans="1:13" ht="7.5" customHeight="1" thickBot="1" x14ac:dyDescent="0.35">
      <c r="B40" s="5"/>
      <c r="C40" s="5"/>
      <c r="D40" s="5"/>
      <c r="E40" s="5"/>
      <c r="F40" s="5"/>
      <c r="G40" s="5"/>
      <c r="H40" s="5"/>
      <c r="I40" s="5"/>
      <c r="J40" s="5"/>
      <c r="K40" s="5"/>
    </row>
    <row r="41" spans="1:13" ht="15" customHeight="1" x14ac:dyDescent="0.3">
      <c r="B41" s="383">
        <f>+'GRUPOS INFANTIL'!F7</f>
        <v>0</v>
      </c>
      <c r="C41" s="384"/>
      <c r="D41" s="364" t="str">
        <f>+'GRUPO B'!Q8</f>
        <v>Pts.</v>
      </c>
      <c r="E41" s="365" t="str">
        <f>+'GRUPO B'!R8</f>
        <v>PJ</v>
      </c>
      <c r="F41" s="365" t="str">
        <f>+'GRUPO B'!S8</f>
        <v>Gan.</v>
      </c>
      <c r="G41" s="365" t="str">
        <f>+'GRUPO B'!T8</f>
        <v>Emp.</v>
      </c>
      <c r="H41" s="365" t="str">
        <f>+'GRUPO B'!U8</f>
        <v>Per.</v>
      </c>
      <c r="I41" s="365" t="str">
        <f>+'GRUPO B'!V8</f>
        <v>GF</v>
      </c>
      <c r="J41" s="365" t="str">
        <f>+'GRUPO B'!W8</f>
        <v>GC</v>
      </c>
      <c r="K41" s="365" t="str">
        <f>+'GRUPO B'!X8</f>
        <v>Dif.</v>
      </c>
      <c r="L41" s="366" t="str">
        <f>+'GRUPO B'!Y8</f>
        <v>Tj</v>
      </c>
    </row>
    <row r="42" spans="1:13" ht="15" customHeight="1" thickBot="1" x14ac:dyDescent="0.35">
      <c r="B42" s="385"/>
      <c r="C42" s="386"/>
      <c r="D42" s="358"/>
      <c r="E42" s="360"/>
      <c r="F42" s="360"/>
      <c r="G42" s="360"/>
      <c r="H42" s="360"/>
      <c r="I42" s="360"/>
      <c r="J42" s="360"/>
      <c r="K42" s="360"/>
      <c r="L42" s="361"/>
    </row>
    <row r="43" spans="1:13" ht="15" customHeight="1" x14ac:dyDescent="0.3">
      <c r="B43" s="353" t="str">
        <f>+'GRUPO B'!P10</f>
        <v xml:space="preserve">  1)  CLUB DEPORTIVO EL DIAMANTE</v>
      </c>
      <c r="C43" s="354"/>
      <c r="D43" s="364">
        <f>+'GRUPO B'!Q10</f>
        <v>6</v>
      </c>
      <c r="E43" s="365">
        <f>+'GRUPO B'!R10</f>
        <v>3</v>
      </c>
      <c r="F43" s="365">
        <f>+'GRUPO B'!S10</f>
        <v>2</v>
      </c>
      <c r="G43" s="365">
        <f>+'GRUPO B'!T10</f>
        <v>0</v>
      </c>
      <c r="H43" s="365">
        <f>+'GRUPO B'!U10</f>
        <v>1</v>
      </c>
      <c r="I43" s="365">
        <f>+'GRUPO B'!V10</f>
        <v>7</v>
      </c>
      <c r="J43" s="365">
        <f>+'GRUPO B'!W10</f>
        <v>3</v>
      </c>
      <c r="K43" s="365">
        <f>+'GRUPO B'!X10</f>
        <v>4</v>
      </c>
      <c r="L43" s="366">
        <f>+'GRUPO B'!Y10</f>
        <v>0</v>
      </c>
    </row>
    <row r="44" spans="1:13" ht="15" customHeight="1" x14ac:dyDescent="0.3">
      <c r="B44" s="355"/>
      <c r="C44" s="356"/>
      <c r="D44" s="357"/>
      <c r="E44" s="359"/>
      <c r="F44" s="359"/>
      <c r="G44" s="359"/>
      <c r="H44" s="359"/>
      <c r="I44" s="359"/>
      <c r="J44" s="359"/>
      <c r="K44" s="359"/>
      <c r="L44" s="352"/>
    </row>
    <row r="45" spans="1:13" ht="15" customHeight="1" x14ac:dyDescent="0.3">
      <c r="B45" s="355" t="str">
        <f>+'GRUPO B'!P12</f>
        <v xml:space="preserve">  2)  CLUB DEPORTIVO SANPAY</v>
      </c>
      <c r="C45" s="356"/>
      <c r="D45" s="357">
        <f>+'GRUPO B'!Q12</f>
        <v>6</v>
      </c>
      <c r="E45" s="359">
        <f>+'GRUPO B'!R12</f>
        <v>3</v>
      </c>
      <c r="F45" s="359">
        <f>+'GRUPO B'!S12</f>
        <v>2</v>
      </c>
      <c r="G45" s="359">
        <f>+'GRUPO B'!T12</f>
        <v>0</v>
      </c>
      <c r="H45" s="359">
        <f>+'GRUPO B'!U12</f>
        <v>1</v>
      </c>
      <c r="I45" s="359">
        <f>+'GRUPO B'!V12</f>
        <v>5</v>
      </c>
      <c r="J45" s="359">
        <f>+'GRUPO B'!W12</f>
        <v>2</v>
      </c>
      <c r="K45" s="359">
        <f>+'GRUPO B'!X12</f>
        <v>3</v>
      </c>
      <c r="L45" s="352">
        <f>+'GRUPO B'!Y12</f>
        <v>0</v>
      </c>
    </row>
    <row r="46" spans="1:13" ht="15" customHeight="1" x14ac:dyDescent="0.3">
      <c r="B46" s="355"/>
      <c r="C46" s="356"/>
      <c r="D46" s="357"/>
      <c r="E46" s="359"/>
      <c r="F46" s="359"/>
      <c r="G46" s="359"/>
      <c r="H46" s="359"/>
      <c r="I46" s="359"/>
      <c r="J46" s="359"/>
      <c r="K46" s="359"/>
      <c r="L46" s="352"/>
    </row>
    <row r="47" spans="1:13" ht="15" customHeight="1" x14ac:dyDescent="0.3">
      <c r="B47" s="355" t="str">
        <f>+'GRUPO B'!P14</f>
        <v xml:space="preserve">  3)  ALIANZA TOLIMENSE</v>
      </c>
      <c r="C47" s="356"/>
      <c r="D47" s="357">
        <f>+'GRUPO B'!Q14</f>
        <v>6</v>
      </c>
      <c r="E47" s="359">
        <f>+'GRUPO B'!R14</f>
        <v>3</v>
      </c>
      <c r="F47" s="359">
        <f>+'GRUPO B'!S14</f>
        <v>2</v>
      </c>
      <c r="G47" s="359">
        <f>+'GRUPO B'!T14</f>
        <v>0</v>
      </c>
      <c r="H47" s="359">
        <f>+'GRUPO B'!U14</f>
        <v>1</v>
      </c>
      <c r="I47" s="359">
        <f>+'GRUPO B'!V14</f>
        <v>5</v>
      </c>
      <c r="J47" s="359">
        <f>+'GRUPO B'!W14</f>
        <v>3</v>
      </c>
      <c r="K47" s="359">
        <f>+'GRUPO B'!X14</f>
        <v>2</v>
      </c>
      <c r="L47" s="352">
        <f>+'GRUPO B'!Y14</f>
        <v>0</v>
      </c>
    </row>
    <row r="48" spans="1:13" ht="15" customHeight="1" x14ac:dyDescent="0.3">
      <c r="B48" s="355"/>
      <c r="C48" s="356"/>
      <c r="D48" s="357"/>
      <c r="E48" s="359"/>
      <c r="F48" s="359"/>
      <c r="G48" s="359"/>
      <c r="H48" s="359"/>
      <c r="I48" s="359"/>
      <c r="J48" s="359"/>
      <c r="K48" s="359"/>
      <c r="L48" s="352"/>
    </row>
    <row r="49" spans="1:13" x14ac:dyDescent="0.3">
      <c r="B49" s="355" t="str">
        <f>+'GRUPO B'!P16</f>
        <v xml:space="preserve">  4)  REAL BOGOTÁ</v>
      </c>
      <c r="C49" s="356"/>
      <c r="D49" s="357">
        <f>+'GRUPO B'!Q16</f>
        <v>0</v>
      </c>
      <c r="E49" s="359">
        <f>+'GRUPO B'!R16</f>
        <v>3</v>
      </c>
      <c r="F49" s="359">
        <f>+'GRUPO B'!S16</f>
        <v>0</v>
      </c>
      <c r="G49" s="359">
        <f>+'GRUPO B'!T16</f>
        <v>0</v>
      </c>
      <c r="H49" s="359">
        <f>+'GRUPO B'!U16</f>
        <v>3</v>
      </c>
      <c r="I49" s="359">
        <f>+'GRUPO B'!V16</f>
        <v>2</v>
      </c>
      <c r="J49" s="359">
        <f>+'GRUPO B'!W16</f>
        <v>11</v>
      </c>
      <c r="K49" s="359">
        <f>+'GRUPO B'!X16</f>
        <v>-9</v>
      </c>
      <c r="L49" s="352">
        <f>+'GRUPO B'!Y16</f>
        <v>0</v>
      </c>
    </row>
    <row r="50" spans="1:13" ht="15" thickBot="1" x14ac:dyDescent="0.35">
      <c r="B50" s="368"/>
      <c r="C50" s="392"/>
      <c r="D50" s="358"/>
      <c r="E50" s="360"/>
      <c r="F50" s="360"/>
      <c r="G50" s="360"/>
      <c r="H50" s="360"/>
      <c r="I50" s="360"/>
      <c r="J50" s="360"/>
      <c r="K50" s="360"/>
      <c r="L50" s="361"/>
    </row>
    <row r="51" spans="1:13" ht="7.5" customHeight="1" x14ac:dyDescent="0.3"/>
    <row r="52" spans="1:13" ht="23.4" x14ac:dyDescent="0.3">
      <c r="A52" s="349" t="s">
        <v>34</v>
      </c>
      <c r="B52" s="310"/>
      <c r="C52" s="310"/>
      <c r="D52" s="310"/>
      <c r="E52" s="310"/>
      <c r="F52" s="310"/>
      <c r="G52" s="310"/>
      <c r="H52" s="310"/>
      <c r="I52" s="310"/>
      <c r="J52" s="310"/>
      <c r="K52" s="310"/>
      <c r="L52" s="310"/>
    </row>
    <row r="54" spans="1:13" ht="33.75" customHeight="1" x14ac:dyDescent="0.3">
      <c r="A54" s="81" t="e">
        <f>+#REF!</f>
        <v>#REF!</v>
      </c>
      <c r="B54" s="82" t="e">
        <f>+#REF!</f>
        <v>#REF!</v>
      </c>
      <c r="C54" s="109" t="e">
        <f>+#REF!</f>
        <v>#REF!</v>
      </c>
      <c r="D54" s="86"/>
      <c r="E54" s="76" t="s">
        <v>15</v>
      </c>
      <c r="F54" s="86"/>
      <c r="G54" s="350" t="e">
        <f>+#REF!</f>
        <v>#REF!</v>
      </c>
      <c r="H54" s="332"/>
      <c r="I54" s="332"/>
      <c r="J54" s="332"/>
      <c r="K54" s="95" t="e">
        <f>+#REF!</f>
        <v>#REF!</v>
      </c>
      <c r="L54" s="95"/>
    </row>
    <row r="55" spans="1:13" ht="17.399999999999999" x14ac:dyDescent="0.35">
      <c r="A55" s="75"/>
      <c r="B55" s="75"/>
      <c r="C55" s="75"/>
      <c r="D55" s="75"/>
      <c r="E55" s="75"/>
      <c r="F55" s="75"/>
      <c r="G55" s="75"/>
      <c r="H55" s="75"/>
      <c r="I55" s="75"/>
      <c r="J55" s="75"/>
      <c r="K55" s="93"/>
      <c r="L55" s="93"/>
    </row>
    <row r="56" spans="1:13" ht="33.75" customHeight="1" x14ac:dyDescent="0.3">
      <c r="A56" s="84" t="e">
        <f>+#REF!</f>
        <v>#REF!</v>
      </c>
      <c r="B56" s="85" t="e">
        <f>+#REF!</f>
        <v>#REF!</v>
      </c>
      <c r="C56" s="110" t="e">
        <f>+#REF!</f>
        <v>#REF!</v>
      </c>
      <c r="D56" s="86"/>
      <c r="E56" s="76" t="s">
        <v>15</v>
      </c>
      <c r="F56" s="86"/>
      <c r="G56" s="351" t="e">
        <f>+#REF!</f>
        <v>#REF!</v>
      </c>
      <c r="H56" s="331"/>
      <c r="I56" s="331"/>
      <c r="J56" s="331"/>
      <c r="K56" s="98" t="e">
        <f>+#REF!</f>
        <v>#REF!</v>
      </c>
      <c r="L56" s="98"/>
    </row>
    <row r="57" spans="1:13" ht="15" thickBot="1" x14ac:dyDescent="0.35">
      <c r="A57" s="54"/>
      <c r="B57" s="51"/>
      <c r="C57" s="51"/>
      <c r="D57" s="51"/>
      <c r="E57" s="51"/>
      <c r="F57" s="51"/>
      <c r="G57" s="51"/>
      <c r="H57" s="51"/>
      <c r="I57" s="51"/>
      <c r="J57" s="51"/>
      <c r="K57" s="51"/>
      <c r="L57" s="51"/>
      <c r="M57" s="51"/>
    </row>
    <row r="58" spans="1:13" ht="15" thickBot="1" x14ac:dyDescent="0.35">
      <c r="B58" s="5"/>
      <c r="C58" s="5"/>
      <c r="D58" s="5"/>
      <c r="E58" s="5"/>
      <c r="F58" s="5"/>
      <c r="G58" s="5"/>
      <c r="H58" s="5"/>
      <c r="I58" s="5"/>
      <c r="J58" s="5"/>
      <c r="K58" s="5"/>
    </row>
    <row r="59" spans="1:13" ht="15" customHeight="1" x14ac:dyDescent="0.3">
      <c r="B59" s="362" t="e">
        <f>+'GRUPOS INFANTIL'!#REF!</f>
        <v>#REF!</v>
      </c>
      <c r="C59" s="362"/>
      <c r="D59" s="364" t="e">
        <f>+#REF!</f>
        <v>#REF!</v>
      </c>
      <c r="E59" s="365" t="e">
        <f>+#REF!</f>
        <v>#REF!</v>
      </c>
      <c r="F59" s="365" t="e">
        <f>+#REF!</f>
        <v>#REF!</v>
      </c>
      <c r="G59" s="365" t="e">
        <f>+#REF!</f>
        <v>#REF!</v>
      </c>
      <c r="H59" s="365" t="e">
        <f>+#REF!</f>
        <v>#REF!</v>
      </c>
      <c r="I59" s="365" t="e">
        <f>+#REF!</f>
        <v>#REF!</v>
      </c>
      <c r="J59" s="365" t="e">
        <f>+#REF!</f>
        <v>#REF!</v>
      </c>
      <c r="K59" s="365" t="e">
        <f>+#REF!</f>
        <v>#REF!</v>
      </c>
      <c r="L59" s="366" t="e">
        <f>+#REF!</f>
        <v>#REF!</v>
      </c>
    </row>
    <row r="60" spans="1:13" ht="15.75" customHeight="1" thickBot="1" x14ac:dyDescent="0.35">
      <c r="B60" s="363"/>
      <c r="C60" s="363"/>
      <c r="D60" s="357"/>
      <c r="E60" s="359"/>
      <c r="F60" s="359"/>
      <c r="G60" s="359"/>
      <c r="H60" s="359"/>
      <c r="I60" s="359"/>
      <c r="J60" s="359"/>
      <c r="K60" s="359"/>
      <c r="L60" s="352"/>
    </row>
    <row r="61" spans="1:13" ht="15" customHeight="1" x14ac:dyDescent="0.3">
      <c r="B61" s="353" t="e">
        <f>+#REF!</f>
        <v>#REF!</v>
      </c>
      <c r="C61" s="354"/>
      <c r="D61" s="357" t="e">
        <f>+#REF!</f>
        <v>#REF!</v>
      </c>
      <c r="E61" s="359" t="e">
        <f>+#REF!</f>
        <v>#REF!</v>
      </c>
      <c r="F61" s="359" t="e">
        <f>+#REF!</f>
        <v>#REF!</v>
      </c>
      <c r="G61" s="359" t="e">
        <f>+#REF!</f>
        <v>#REF!</v>
      </c>
      <c r="H61" s="359" t="e">
        <f>+#REF!</f>
        <v>#REF!</v>
      </c>
      <c r="I61" s="359" t="e">
        <f>+#REF!</f>
        <v>#REF!</v>
      </c>
      <c r="J61" s="359" t="e">
        <f>+#REF!</f>
        <v>#REF!</v>
      </c>
      <c r="K61" s="359" t="e">
        <f>+#REF!</f>
        <v>#REF!</v>
      </c>
      <c r="L61" s="352" t="e">
        <f>+#REF!</f>
        <v>#REF!</v>
      </c>
    </row>
    <row r="62" spans="1:13" ht="15" customHeight="1" x14ac:dyDescent="0.3">
      <c r="B62" s="355"/>
      <c r="C62" s="356"/>
      <c r="D62" s="357"/>
      <c r="E62" s="359"/>
      <c r="F62" s="359"/>
      <c r="G62" s="359"/>
      <c r="H62" s="359"/>
      <c r="I62" s="359"/>
      <c r="J62" s="359"/>
      <c r="K62" s="359"/>
      <c r="L62" s="352"/>
    </row>
    <row r="63" spans="1:13" ht="15" customHeight="1" x14ac:dyDescent="0.3">
      <c r="B63" s="353" t="e">
        <f>+#REF!</f>
        <v>#REF!</v>
      </c>
      <c r="C63" s="354"/>
      <c r="D63" s="357" t="e">
        <f>+#REF!</f>
        <v>#REF!</v>
      </c>
      <c r="E63" s="359" t="e">
        <f>+#REF!</f>
        <v>#REF!</v>
      </c>
      <c r="F63" s="359" t="e">
        <f>+#REF!</f>
        <v>#REF!</v>
      </c>
      <c r="G63" s="359" t="e">
        <f>+#REF!</f>
        <v>#REF!</v>
      </c>
      <c r="H63" s="359" t="e">
        <f>+#REF!</f>
        <v>#REF!</v>
      </c>
      <c r="I63" s="359" t="e">
        <f>+#REF!</f>
        <v>#REF!</v>
      </c>
      <c r="J63" s="359" t="e">
        <f>+#REF!</f>
        <v>#REF!</v>
      </c>
      <c r="K63" s="359" t="e">
        <f>+#REF!</f>
        <v>#REF!</v>
      </c>
      <c r="L63" s="352" t="e">
        <f>+#REF!</f>
        <v>#REF!</v>
      </c>
    </row>
    <row r="64" spans="1:13" ht="15" customHeight="1" x14ac:dyDescent="0.3">
      <c r="B64" s="355"/>
      <c r="C64" s="356"/>
      <c r="D64" s="357"/>
      <c r="E64" s="359"/>
      <c r="F64" s="359"/>
      <c r="G64" s="359"/>
      <c r="H64" s="359"/>
      <c r="I64" s="359"/>
      <c r="J64" s="359"/>
      <c r="K64" s="359"/>
      <c r="L64" s="352"/>
    </row>
    <row r="65" spans="1:13" ht="15" customHeight="1" x14ac:dyDescent="0.3">
      <c r="B65" s="353" t="e">
        <f>+#REF!</f>
        <v>#REF!</v>
      </c>
      <c r="C65" s="354"/>
      <c r="D65" s="357" t="e">
        <f>+#REF!</f>
        <v>#REF!</v>
      </c>
      <c r="E65" s="359" t="e">
        <f>+#REF!</f>
        <v>#REF!</v>
      </c>
      <c r="F65" s="359" t="e">
        <f>+#REF!</f>
        <v>#REF!</v>
      </c>
      <c r="G65" s="359" t="e">
        <f>+#REF!</f>
        <v>#REF!</v>
      </c>
      <c r="H65" s="359" t="e">
        <f>+#REF!</f>
        <v>#REF!</v>
      </c>
      <c r="I65" s="359" t="e">
        <f>+#REF!</f>
        <v>#REF!</v>
      </c>
      <c r="J65" s="359" t="e">
        <f>+#REF!</f>
        <v>#REF!</v>
      </c>
      <c r="K65" s="359" t="e">
        <f>+#REF!</f>
        <v>#REF!</v>
      </c>
      <c r="L65" s="352" t="e">
        <f>+#REF!</f>
        <v>#REF!</v>
      </c>
    </row>
    <row r="66" spans="1:13" ht="15" customHeight="1" x14ac:dyDescent="0.3">
      <c r="B66" s="355"/>
      <c r="C66" s="356"/>
      <c r="D66" s="357"/>
      <c r="E66" s="359"/>
      <c r="F66" s="359"/>
      <c r="G66" s="359"/>
      <c r="H66" s="359"/>
      <c r="I66" s="359"/>
      <c r="J66" s="359"/>
      <c r="K66" s="359"/>
      <c r="L66" s="352"/>
    </row>
    <row r="67" spans="1:13" ht="15" customHeight="1" x14ac:dyDescent="0.3">
      <c r="B67" s="353" t="e">
        <f>+#REF!</f>
        <v>#REF!</v>
      </c>
      <c r="C67" s="354"/>
      <c r="D67" s="357" t="e">
        <f>+#REF!</f>
        <v>#REF!</v>
      </c>
      <c r="E67" s="359" t="e">
        <f>+#REF!</f>
        <v>#REF!</v>
      </c>
      <c r="F67" s="359" t="e">
        <f>+#REF!</f>
        <v>#REF!</v>
      </c>
      <c r="G67" s="359" t="e">
        <f>+#REF!</f>
        <v>#REF!</v>
      </c>
      <c r="H67" s="359" t="e">
        <f>+#REF!</f>
        <v>#REF!</v>
      </c>
      <c r="I67" s="359" t="e">
        <f>+#REF!</f>
        <v>#REF!</v>
      </c>
      <c r="J67" s="359" t="e">
        <f>+#REF!</f>
        <v>#REF!</v>
      </c>
      <c r="K67" s="359" t="e">
        <f>+#REF!</f>
        <v>#REF!</v>
      </c>
      <c r="L67" s="352" t="e">
        <f>+#REF!</f>
        <v>#REF!</v>
      </c>
    </row>
    <row r="68" spans="1:13" ht="15.75" customHeight="1" thickBot="1" x14ac:dyDescent="0.35">
      <c r="B68" s="355"/>
      <c r="C68" s="356"/>
      <c r="D68" s="358"/>
      <c r="E68" s="360"/>
      <c r="F68" s="360"/>
      <c r="G68" s="360"/>
      <c r="H68" s="360"/>
      <c r="I68" s="360"/>
      <c r="J68" s="360"/>
      <c r="K68" s="360"/>
      <c r="L68" s="361"/>
    </row>
    <row r="70" spans="1:13" ht="23.4" x14ac:dyDescent="0.3">
      <c r="A70" s="349" t="s">
        <v>34</v>
      </c>
      <c r="B70" s="310"/>
      <c r="C70" s="310"/>
      <c r="D70" s="310"/>
      <c r="E70" s="310"/>
      <c r="F70" s="310"/>
      <c r="G70" s="310"/>
      <c r="H70" s="310"/>
      <c r="I70" s="310"/>
      <c r="J70" s="310"/>
      <c r="K70" s="310"/>
      <c r="L70" s="310"/>
    </row>
    <row r="72" spans="1:13" ht="33.75" customHeight="1" x14ac:dyDescent="0.3">
      <c r="A72" s="81" t="e">
        <f>+#REF!</f>
        <v>#REF!</v>
      </c>
      <c r="B72" s="82" t="e">
        <f>+#REF!</f>
        <v>#REF!</v>
      </c>
      <c r="C72" s="109" t="e">
        <f>+#REF!</f>
        <v>#REF!</v>
      </c>
      <c r="D72" s="86"/>
      <c r="E72" s="76" t="s">
        <v>15</v>
      </c>
      <c r="F72" s="86"/>
      <c r="G72" s="350" t="e">
        <f>+#REF!</f>
        <v>#REF!</v>
      </c>
      <c r="H72" s="332"/>
      <c r="I72" s="332"/>
      <c r="J72" s="332"/>
      <c r="K72" s="95" t="e">
        <f>+#REF!</f>
        <v>#REF!</v>
      </c>
      <c r="L72" s="95"/>
    </row>
    <row r="73" spans="1:13" ht="17.399999999999999" x14ac:dyDescent="0.35">
      <c r="A73" s="75"/>
      <c r="B73" s="75"/>
      <c r="C73" s="75"/>
      <c r="D73" s="75"/>
      <c r="E73" s="75"/>
      <c r="F73" s="75"/>
      <c r="G73" s="75"/>
      <c r="H73" s="75"/>
      <c r="I73" s="75"/>
      <c r="J73" s="75"/>
      <c r="K73" s="93"/>
      <c r="L73" s="93"/>
    </row>
    <row r="74" spans="1:13" ht="33.75" customHeight="1" x14ac:dyDescent="0.3">
      <c r="A74" s="84" t="e">
        <f>+#REF!</f>
        <v>#REF!</v>
      </c>
      <c r="B74" s="85" t="e">
        <f>+#REF!</f>
        <v>#REF!</v>
      </c>
      <c r="C74" s="110" t="e">
        <f>+#REF!</f>
        <v>#REF!</v>
      </c>
      <c r="D74" s="86"/>
      <c r="E74" s="76" t="s">
        <v>15</v>
      </c>
      <c r="F74" s="86"/>
      <c r="G74" s="351" t="e">
        <f>+#REF!</f>
        <v>#REF!</v>
      </c>
      <c r="H74" s="331"/>
      <c r="I74" s="331"/>
      <c r="J74" s="331"/>
      <c r="K74" s="98" t="e">
        <f>+#REF!</f>
        <v>#REF!</v>
      </c>
      <c r="L74" s="98"/>
    </row>
    <row r="75" spans="1:13" x14ac:dyDescent="0.3">
      <c r="A75" s="393" t="s">
        <v>32</v>
      </c>
      <c r="B75" s="393"/>
      <c r="C75" s="393"/>
      <c r="D75" s="393"/>
      <c r="E75" s="393"/>
      <c r="F75" s="393"/>
      <c r="G75" s="393"/>
      <c r="H75" s="393"/>
      <c r="I75" s="393"/>
      <c r="J75" s="393"/>
      <c r="K75" s="393"/>
      <c r="L75" s="393"/>
      <c r="M75" s="393"/>
    </row>
    <row r="76" spans="1:13" x14ac:dyDescent="0.3">
      <c r="A76" s="393"/>
      <c r="B76" s="393"/>
      <c r="C76" s="393"/>
      <c r="D76" s="393"/>
      <c r="E76" s="393"/>
      <c r="F76" s="393"/>
      <c r="G76" s="393"/>
      <c r="H76" s="393"/>
      <c r="I76" s="393"/>
      <c r="J76" s="393"/>
      <c r="K76" s="393"/>
      <c r="L76" s="393"/>
      <c r="M76" s="393"/>
    </row>
    <row r="77" spans="1:13" x14ac:dyDescent="0.3">
      <c r="A77" s="393"/>
      <c r="B77" s="393"/>
      <c r="C77" s="393"/>
      <c r="D77" s="393"/>
      <c r="E77" s="393"/>
      <c r="F77" s="393"/>
      <c r="G77" s="393"/>
      <c r="H77" s="393"/>
      <c r="I77" s="393"/>
      <c r="J77" s="393"/>
      <c r="K77" s="393"/>
      <c r="L77" s="393"/>
      <c r="M77" s="393"/>
    </row>
    <row r="78" spans="1:13" x14ac:dyDescent="0.3">
      <c r="A78" s="346" t="s">
        <v>28</v>
      </c>
      <c r="B78" s="346"/>
      <c r="C78" s="346"/>
      <c r="D78" s="346"/>
      <c r="E78" s="346"/>
      <c r="F78" s="346"/>
      <c r="G78" s="346"/>
      <c r="H78" s="346"/>
      <c r="I78" s="346"/>
      <c r="J78" s="346"/>
      <c r="K78" s="346"/>
      <c r="L78" s="346"/>
      <c r="M78" s="346"/>
    </row>
    <row r="79" spans="1:13" x14ac:dyDescent="0.3">
      <c r="A79" s="346" t="s">
        <v>29</v>
      </c>
      <c r="B79" s="346"/>
      <c r="C79" s="346"/>
      <c r="D79" s="346"/>
      <c r="E79" s="346"/>
      <c r="F79" s="346"/>
      <c r="G79" s="346"/>
      <c r="H79" s="346"/>
      <c r="I79" s="346"/>
      <c r="J79" s="346"/>
      <c r="K79" s="346"/>
      <c r="L79" s="346"/>
      <c r="M79" s="346"/>
    </row>
    <row r="80" spans="1:13" x14ac:dyDescent="0.3">
      <c r="A80" s="347" t="s">
        <v>30</v>
      </c>
      <c r="B80" s="347"/>
      <c r="C80" s="347"/>
      <c r="D80" s="347"/>
      <c r="E80" s="347"/>
      <c r="F80" s="347"/>
      <c r="G80" s="347"/>
      <c r="H80" s="347"/>
      <c r="I80" s="347"/>
      <c r="J80" s="347"/>
      <c r="K80" s="347"/>
      <c r="L80" s="347"/>
      <c r="M80" s="347"/>
    </row>
    <row r="81" spans="1:13" x14ac:dyDescent="0.3">
      <c r="A81" s="346" t="s">
        <v>31</v>
      </c>
      <c r="B81" s="346"/>
      <c r="C81" s="346"/>
      <c r="D81" s="346"/>
      <c r="E81" s="346"/>
      <c r="F81" s="346"/>
      <c r="G81" s="346"/>
      <c r="H81" s="346"/>
      <c r="I81" s="346"/>
      <c r="J81" s="346"/>
      <c r="K81" s="346"/>
      <c r="L81" s="346"/>
      <c r="M81" s="346"/>
    </row>
  </sheetData>
  <mergeCells count="217">
    <mergeCell ref="I6:I7"/>
    <mergeCell ref="J6:J7"/>
    <mergeCell ref="K6:K7"/>
    <mergeCell ref="L6:L7"/>
    <mergeCell ref="B8:C9"/>
    <mergeCell ref="D8:D9"/>
    <mergeCell ref="E8:E9"/>
    <mergeCell ref="F8:F9"/>
    <mergeCell ref="G8:G9"/>
    <mergeCell ref="H8:H9"/>
    <mergeCell ref="B6:C7"/>
    <mergeCell ref="D6:D7"/>
    <mergeCell ref="E6:E7"/>
    <mergeCell ref="F6:F7"/>
    <mergeCell ref="G6:G7"/>
    <mergeCell ref="H6:H7"/>
    <mergeCell ref="I8:I9"/>
    <mergeCell ref="J8:J9"/>
    <mergeCell ref="K8:K9"/>
    <mergeCell ref="L8:L9"/>
    <mergeCell ref="L10:L11"/>
    <mergeCell ref="B12:C13"/>
    <mergeCell ref="D12:D13"/>
    <mergeCell ref="E12:E13"/>
    <mergeCell ref="F12:F13"/>
    <mergeCell ref="G12:G13"/>
    <mergeCell ref="H12:H13"/>
    <mergeCell ref="I14:I15"/>
    <mergeCell ref="J14:J15"/>
    <mergeCell ref="K14:K15"/>
    <mergeCell ref="L14:L15"/>
    <mergeCell ref="B10:C11"/>
    <mergeCell ref="D10:D11"/>
    <mergeCell ref="E10:E11"/>
    <mergeCell ref="F10:F11"/>
    <mergeCell ref="G10:G11"/>
    <mergeCell ref="H10:H11"/>
    <mergeCell ref="I10:I11"/>
    <mergeCell ref="J10:J11"/>
    <mergeCell ref="K10:K11"/>
    <mergeCell ref="A17:L17"/>
    <mergeCell ref="G19:J19"/>
    <mergeCell ref="I12:I13"/>
    <mergeCell ref="J12:J13"/>
    <mergeCell ref="K12:K13"/>
    <mergeCell ref="L12:L13"/>
    <mergeCell ref="B14:C15"/>
    <mergeCell ref="D14:D15"/>
    <mergeCell ref="E14:E15"/>
    <mergeCell ref="F14:F15"/>
    <mergeCell ref="G14:G15"/>
    <mergeCell ref="H14:H15"/>
    <mergeCell ref="G21:J21"/>
    <mergeCell ref="B23:C24"/>
    <mergeCell ref="D23:D24"/>
    <mergeCell ref="E23:E24"/>
    <mergeCell ref="F23:F24"/>
    <mergeCell ref="G23:G24"/>
    <mergeCell ref="H23:H24"/>
    <mergeCell ref="I23:I24"/>
    <mergeCell ref="J23:J24"/>
    <mergeCell ref="K23:K24"/>
    <mergeCell ref="L23:L24"/>
    <mergeCell ref="B25:C26"/>
    <mergeCell ref="D25:D26"/>
    <mergeCell ref="E25:E26"/>
    <mergeCell ref="F25:F26"/>
    <mergeCell ref="G25:G26"/>
    <mergeCell ref="H25:H26"/>
    <mergeCell ref="I25:I26"/>
    <mergeCell ref="J25:J26"/>
    <mergeCell ref="K25:K26"/>
    <mergeCell ref="L25:L26"/>
    <mergeCell ref="L27:L28"/>
    <mergeCell ref="B29:C30"/>
    <mergeCell ref="D29:D30"/>
    <mergeCell ref="E29:E30"/>
    <mergeCell ref="F29:F30"/>
    <mergeCell ref="G29:G30"/>
    <mergeCell ref="H29:H30"/>
    <mergeCell ref="I29:I30"/>
    <mergeCell ref="J29:J30"/>
    <mergeCell ref="K29:K30"/>
    <mergeCell ref="L29:L30"/>
    <mergeCell ref="B27:C28"/>
    <mergeCell ref="D27:D28"/>
    <mergeCell ref="E27:E28"/>
    <mergeCell ref="F27:F28"/>
    <mergeCell ref="G27:G28"/>
    <mergeCell ref="H27:H28"/>
    <mergeCell ref="I27:I28"/>
    <mergeCell ref="J27:J28"/>
    <mergeCell ref="K27:K28"/>
    <mergeCell ref="L31:L32"/>
    <mergeCell ref="A34:L34"/>
    <mergeCell ref="G36:J36"/>
    <mergeCell ref="G38:J38"/>
    <mergeCell ref="B41:C42"/>
    <mergeCell ref="D41:D42"/>
    <mergeCell ref="E41:E42"/>
    <mergeCell ref="F41:F42"/>
    <mergeCell ref="G41:G42"/>
    <mergeCell ref="H41:H42"/>
    <mergeCell ref="I41:I42"/>
    <mergeCell ref="J41:J42"/>
    <mergeCell ref="K41:K42"/>
    <mergeCell ref="L41:L42"/>
    <mergeCell ref="B31:C32"/>
    <mergeCell ref="D31:D32"/>
    <mergeCell ref="E31:E32"/>
    <mergeCell ref="F31:F32"/>
    <mergeCell ref="G31:G32"/>
    <mergeCell ref="H31:H32"/>
    <mergeCell ref="I31:I32"/>
    <mergeCell ref="J31:J32"/>
    <mergeCell ref="K31:K32"/>
    <mergeCell ref="L43:L44"/>
    <mergeCell ref="B45:C46"/>
    <mergeCell ref="D45:D46"/>
    <mergeCell ref="E45:E46"/>
    <mergeCell ref="F45:F46"/>
    <mergeCell ref="G45:G46"/>
    <mergeCell ref="H45:H46"/>
    <mergeCell ref="I45:I46"/>
    <mergeCell ref="J45:J46"/>
    <mergeCell ref="K45:K46"/>
    <mergeCell ref="L45:L46"/>
    <mergeCell ref="B43:C44"/>
    <mergeCell ref="D43:D44"/>
    <mergeCell ref="E43:E44"/>
    <mergeCell ref="F43:F44"/>
    <mergeCell ref="G43:G44"/>
    <mergeCell ref="H43:H44"/>
    <mergeCell ref="I43:I44"/>
    <mergeCell ref="J43:J44"/>
    <mergeCell ref="K43:K44"/>
    <mergeCell ref="L49:L50"/>
    <mergeCell ref="A52:L52"/>
    <mergeCell ref="H47:H48"/>
    <mergeCell ref="I47:I48"/>
    <mergeCell ref="J47:J48"/>
    <mergeCell ref="K47:K48"/>
    <mergeCell ref="L47:L48"/>
    <mergeCell ref="B49:C50"/>
    <mergeCell ref="D49:D50"/>
    <mergeCell ref="E49:E50"/>
    <mergeCell ref="F49:F50"/>
    <mergeCell ref="G49:G50"/>
    <mergeCell ref="B47:C48"/>
    <mergeCell ref="D47:D48"/>
    <mergeCell ref="E47:E48"/>
    <mergeCell ref="F47:F48"/>
    <mergeCell ref="G47:G48"/>
    <mergeCell ref="H49:H50"/>
    <mergeCell ref="I49:I50"/>
    <mergeCell ref="J49:J50"/>
    <mergeCell ref="K49:K50"/>
    <mergeCell ref="G54:J54"/>
    <mergeCell ref="G56:J56"/>
    <mergeCell ref="B59:C60"/>
    <mergeCell ref="D59:D60"/>
    <mergeCell ref="E59:E60"/>
    <mergeCell ref="F59:F60"/>
    <mergeCell ref="G59:G60"/>
    <mergeCell ref="H59:H60"/>
    <mergeCell ref="I59:I60"/>
    <mergeCell ref="J59:J60"/>
    <mergeCell ref="K59:K60"/>
    <mergeCell ref="L59:L60"/>
    <mergeCell ref="B61:C62"/>
    <mergeCell ref="D61:D62"/>
    <mergeCell ref="E61:E62"/>
    <mergeCell ref="F61:F62"/>
    <mergeCell ref="G61:G62"/>
    <mergeCell ref="H61:H62"/>
    <mergeCell ref="I61:I62"/>
    <mergeCell ref="J61:J62"/>
    <mergeCell ref="K61:K62"/>
    <mergeCell ref="L61:L62"/>
    <mergeCell ref="L63:L64"/>
    <mergeCell ref="B65:C66"/>
    <mergeCell ref="D65:D66"/>
    <mergeCell ref="E65:E66"/>
    <mergeCell ref="F65:F66"/>
    <mergeCell ref="G65:G66"/>
    <mergeCell ref="H65:H66"/>
    <mergeCell ref="I65:I66"/>
    <mergeCell ref="J65:J66"/>
    <mergeCell ref="K65:K66"/>
    <mergeCell ref="L65:L66"/>
    <mergeCell ref="B63:C64"/>
    <mergeCell ref="D63:D64"/>
    <mergeCell ref="E63:E64"/>
    <mergeCell ref="F63:F64"/>
    <mergeCell ref="G63:G64"/>
    <mergeCell ref="H63:H64"/>
    <mergeCell ref="I63:I64"/>
    <mergeCell ref="J63:J64"/>
    <mergeCell ref="K63:K64"/>
    <mergeCell ref="A79:M79"/>
    <mergeCell ref="A80:M80"/>
    <mergeCell ref="A81:M81"/>
    <mergeCell ref="K67:K68"/>
    <mergeCell ref="L67:L68"/>
    <mergeCell ref="A70:L70"/>
    <mergeCell ref="G72:J72"/>
    <mergeCell ref="G74:J74"/>
    <mergeCell ref="A75:M77"/>
    <mergeCell ref="B67:C68"/>
    <mergeCell ref="D67:D68"/>
    <mergeCell ref="E67:E68"/>
    <mergeCell ref="F67:F68"/>
    <mergeCell ref="G67:G68"/>
    <mergeCell ref="H67:H68"/>
    <mergeCell ref="I67:I68"/>
    <mergeCell ref="J67:J68"/>
    <mergeCell ref="A78:M78"/>
  </mergeCells>
  <conditionalFormatting sqref="D19 D56">
    <cfRule type="expression" dxfId="77" priority="31" stopIfTrue="1">
      <formula>#REF!="P"</formula>
    </cfRule>
    <cfRule type="expression" dxfId="76" priority="32" stopIfTrue="1">
      <formula>#REF!="E"</formula>
    </cfRule>
    <cfRule type="expression" dxfId="75" priority="33" stopIfTrue="1">
      <formula>#REF!="G"</formula>
    </cfRule>
  </conditionalFormatting>
  <conditionalFormatting sqref="D21">
    <cfRule type="expression" dxfId="74" priority="24" stopIfTrue="1">
      <formula>#REF!="G"</formula>
    </cfRule>
    <cfRule type="expression" dxfId="73" priority="23" stopIfTrue="1">
      <formula>#REF!="E"</formula>
    </cfRule>
    <cfRule type="expression" dxfId="72" priority="22" stopIfTrue="1">
      <formula>#REF!="P"</formula>
    </cfRule>
  </conditionalFormatting>
  <conditionalFormatting sqref="D36">
    <cfRule type="expression" dxfId="71" priority="16" stopIfTrue="1">
      <formula>#REF!="P"</formula>
    </cfRule>
    <cfRule type="expression" dxfId="70" priority="17" stopIfTrue="1">
      <formula>#REF!="E"</formula>
    </cfRule>
    <cfRule type="expression" dxfId="69" priority="18" stopIfTrue="1">
      <formula>#REF!="G"</formula>
    </cfRule>
  </conditionalFormatting>
  <conditionalFormatting sqref="D38">
    <cfRule type="expression" dxfId="68" priority="10" stopIfTrue="1">
      <formula>#REF!="P"</formula>
    </cfRule>
    <cfRule type="expression" dxfId="67" priority="11" stopIfTrue="1">
      <formula>#REF!="E"</formula>
    </cfRule>
    <cfRule type="expression" dxfId="66" priority="12" stopIfTrue="1">
      <formula>#REF!="G"</formula>
    </cfRule>
  </conditionalFormatting>
  <conditionalFormatting sqref="D54">
    <cfRule type="expression" dxfId="65" priority="30" stopIfTrue="1">
      <formula>#REF!="G"</formula>
    </cfRule>
    <cfRule type="expression" dxfId="64" priority="29" stopIfTrue="1">
      <formula>#REF!="E"</formula>
    </cfRule>
    <cfRule type="expression" dxfId="63" priority="28" stopIfTrue="1">
      <formula>#REF!="P"</formula>
    </cfRule>
  </conditionalFormatting>
  <conditionalFormatting sqref="D72">
    <cfRule type="expression" dxfId="62" priority="1" stopIfTrue="1">
      <formula>#REF!="P"</formula>
    </cfRule>
    <cfRule type="expression" dxfId="61" priority="2" stopIfTrue="1">
      <formula>#REF!="E"</formula>
    </cfRule>
    <cfRule type="expression" dxfId="60" priority="3" stopIfTrue="1">
      <formula>#REF!="G"</formula>
    </cfRule>
  </conditionalFormatting>
  <conditionalFormatting sqref="D74">
    <cfRule type="expression" dxfId="59" priority="4" stopIfTrue="1">
      <formula>#REF!="P"</formula>
    </cfRule>
    <cfRule type="expression" dxfId="58" priority="5" stopIfTrue="1">
      <formula>#REF!="E"</formula>
    </cfRule>
    <cfRule type="expression" dxfId="57" priority="6" stopIfTrue="1">
      <formula>#REF!="G"</formula>
    </cfRule>
  </conditionalFormatting>
  <conditionalFormatting sqref="F19 F54 F56">
    <cfRule type="expression" dxfId="56" priority="36" stopIfTrue="1">
      <formula>#REF!="G"</formula>
    </cfRule>
    <cfRule type="expression" dxfId="55" priority="34" stopIfTrue="1">
      <formula>#REF!="P"</formula>
    </cfRule>
    <cfRule type="expression" dxfId="54" priority="35" stopIfTrue="1">
      <formula>#REF!="E"</formula>
    </cfRule>
  </conditionalFormatting>
  <conditionalFormatting sqref="F21">
    <cfRule type="expression" dxfId="53" priority="25" stopIfTrue="1">
      <formula>#REF!="P"</formula>
    </cfRule>
    <cfRule type="expression" dxfId="52" priority="26" stopIfTrue="1">
      <formula>#REF!="E"</formula>
    </cfRule>
    <cfRule type="expression" dxfId="51" priority="27" stopIfTrue="1">
      <formula>#REF!="G"</formula>
    </cfRule>
  </conditionalFormatting>
  <conditionalFormatting sqref="F36">
    <cfRule type="expression" dxfId="50" priority="20" stopIfTrue="1">
      <formula>#REF!="E"</formula>
    </cfRule>
    <cfRule type="expression" dxfId="49" priority="21" stopIfTrue="1">
      <formula>#REF!="G"</formula>
    </cfRule>
    <cfRule type="expression" dxfId="48" priority="19" stopIfTrue="1">
      <formula>#REF!="P"</formula>
    </cfRule>
  </conditionalFormatting>
  <conditionalFormatting sqref="F38">
    <cfRule type="expression" dxfId="47" priority="15" stopIfTrue="1">
      <formula>#REF!="G"</formula>
    </cfRule>
    <cfRule type="expression" dxfId="46" priority="14" stopIfTrue="1">
      <formula>#REF!="E"</formula>
    </cfRule>
    <cfRule type="expression" dxfId="45" priority="13" stopIfTrue="1">
      <formula>#REF!="P"</formula>
    </cfRule>
  </conditionalFormatting>
  <conditionalFormatting sqref="F72 F74">
    <cfRule type="expression" dxfId="44" priority="9" stopIfTrue="1">
      <formula>#REF!="G"</formula>
    </cfRule>
    <cfRule type="expression" dxfId="43" priority="8" stopIfTrue="1">
      <formula>#REF!="E"</formula>
    </cfRule>
    <cfRule type="expression" dxfId="42" priority="7" stopIfTrue="1">
      <formula>#REF!="P"</formula>
    </cfRule>
  </conditionalFormatting>
  <hyperlinks>
    <hyperlink ref="A80" r:id="rId1" display="mailto:soccermelgar@outlook.com" xr:uid="{00000000-0004-0000-0900-000000000000}"/>
  </hyperlinks>
  <printOptions horizontalCentered="1" verticalCentered="1"/>
  <pageMargins left="0.51181102362204722" right="0.51181102362204722" top="0.55118110236220474" bottom="0.55118110236220474" header="0" footer="0"/>
  <pageSetup scale="80" orientation="portrait" horizontalDpi="4294967293" r:id="rId2"/>
  <drawing r:id="rId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rgb="FF00B0F0"/>
  </sheetPr>
  <dimension ref="A1:CP23"/>
  <sheetViews>
    <sheetView zoomScale="115" zoomScaleNormal="115" workbookViewId="0">
      <selection activeCell="C9" sqref="C9:C10"/>
    </sheetView>
  </sheetViews>
  <sheetFormatPr baseColWidth="10" defaultRowHeight="14.4" x14ac:dyDescent="0.3"/>
  <cols>
    <col min="1" max="1" width="5.109375" customWidth="1"/>
    <col min="2" max="2" width="11.44140625" customWidth="1"/>
    <col min="3" max="3" width="10" customWidth="1"/>
    <col min="4" max="4" width="13.33203125" customWidth="1"/>
    <col min="5" max="5" width="8.5546875" hidden="1" customWidth="1"/>
    <col min="6" max="6" width="0" hidden="1" customWidth="1"/>
    <col min="7" max="7" width="25.33203125" customWidth="1"/>
    <col min="8" max="8" width="5.6640625" customWidth="1"/>
    <col min="9" max="9" width="7.109375" customWidth="1"/>
    <col min="10" max="10" width="5.6640625" customWidth="1"/>
    <col min="11" max="11" width="0" hidden="1" customWidth="1"/>
    <col min="12" max="12" width="25.33203125" customWidth="1"/>
    <col min="13" max="13" width="8.109375" hidden="1" customWidth="1"/>
    <col min="15" max="15" width="3.5546875" style="3" customWidth="1"/>
    <col min="16" max="16" width="25.33203125" customWidth="1"/>
    <col min="17" max="17" width="3" style="3" customWidth="1"/>
    <col min="18" max="94" width="11.44140625" style="3"/>
  </cols>
  <sheetData>
    <row r="1" spans="1:17" s="3" customFormat="1" ht="34.5" customHeight="1" x14ac:dyDescent="0.3">
      <c r="H1" s="220" t="s">
        <v>5</v>
      </c>
      <c r="I1" s="220"/>
      <c r="J1" s="220"/>
      <c r="K1" s="220"/>
      <c r="L1" s="220"/>
      <c r="M1" s="220"/>
      <c r="N1" s="220"/>
      <c r="O1" s="220"/>
      <c r="P1" s="220"/>
      <c r="Q1" s="37"/>
    </row>
    <row r="2" spans="1:17" s="3" customFormat="1" ht="38.25" customHeight="1" x14ac:dyDescent="0.3">
      <c r="B2" s="125" t="s">
        <v>43</v>
      </c>
      <c r="C2" s="126"/>
      <c r="D2" s="126"/>
      <c r="E2" s="126"/>
      <c r="F2" s="126"/>
      <c r="G2" s="126"/>
      <c r="H2" s="309" t="s">
        <v>6</v>
      </c>
      <c r="I2" s="309"/>
      <c r="J2" s="309"/>
      <c r="K2" s="309"/>
      <c r="L2" s="309"/>
      <c r="M2" s="309"/>
      <c r="N2" s="309"/>
      <c r="O2" s="309"/>
      <c r="P2" s="309"/>
      <c r="Q2" s="38"/>
    </row>
    <row r="3" spans="1:17" s="3" customFormat="1" ht="15" customHeight="1" x14ac:dyDescent="0.3">
      <c r="B3" s="127" t="s">
        <v>17</v>
      </c>
      <c r="C3" s="126"/>
      <c r="D3" s="126"/>
      <c r="E3" s="126"/>
      <c r="F3" s="126"/>
      <c r="G3" s="126"/>
      <c r="H3" s="126"/>
      <c r="I3" s="126"/>
      <c r="J3" s="126"/>
      <c r="K3" s="126"/>
      <c r="L3" s="126"/>
    </row>
    <row r="4" spans="1:17" ht="21.75" customHeight="1" x14ac:dyDescent="0.45">
      <c r="A4" s="3"/>
      <c r="B4" s="310" t="s">
        <v>4</v>
      </c>
      <c r="C4" s="310"/>
      <c r="D4" s="310"/>
      <c r="E4" s="310"/>
      <c r="F4" s="310"/>
      <c r="G4" s="310"/>
      <c r="H4" s="310"/>
      <c r="I4" s="310"/>
      <c r="J4" s="310"/>
      <c r="K4" s="310"/>
      <c r="L4" s="310"/>
      <c r="M4" s="310"/>
      <c r="N4" s="311"/>
      <c r="O4" s="14"/>
      <c r="P4" s="13" t="s">
        <v>18</v>
      </c>
    </row>
    <row r="5" spans="1:17" ht="15" thickBot="1" x14ac:dyDescent="0.35">
      <c r="A5" s="3"/>
      <c r="B5" s="128"/>
      <c r="C5" s="128"/>
      <c r="D5" s="128"/>
      <c r="E5" s="7"/>
      <c r="F5" s="7"/>
      <c r="G5" s="7"/>
      <c r="H5" s="7"/>
      <c r="I5" s="7"/>
      <c r="J5" s="7"/>
      <c r="K5" s="7"/>
      <c r="L5" s="7"/>
      <c r="M5" s="7"/>
      <c r="N5" s="7"/>
    </row>
    <row r="6" spans="1:17" x14ac:dyDescent="0.3">
      <c r="A6" s="3"/>
      <c r="B6" s="303">
        <f>+'CUARTOS DE FINAL.'!B6:B7</f>
        <v>42596</v>
      </c>
      <c r="C6" s="303" t="str">
        <f>+'CUARTOS DE FINAL.'!C6:C7</f>
        <v>LLAVE A</v>
      </c>
      <c r="D6" s="303" t="str">
        <f>+'CUARTOS DE FINAL.'!D6:D7</f>
        <v>03:00. p.m.</v>
      </c>
      <c r="E6" s="129"/>
      <c r="F6" s="130" t="str">
        <f>IF(AND(H6&lt;&gt;"",J6&lt;&gt;""),IF(H6=J6,"E",IF(H6&gt;J6,"G","P")),"")</f>
        <v>E</v>
      </c>
      <c r="G6" s="312" t="e">
        <f>+'CUARTOS DE FINAL.'!G6:G7</f>
        <v>#N/A</v>
      </c>
      <c r="H6" s="239" t="s">
        <v>36</v>
      </c>
      <c r="I6" s="241" t="s">
        <v>15</v>
      </c>
      <c r="J6" s="239" t="s">
        <v>36</v>
      </c>
      <c r="K6" s="241" t="str">
        <f>IF(AND(J6&lt;&gt;"",H6&lt;&gt;""),IF(J6=H6,"E",IF(J6&gt;H6,"G","P")),"")</f>
        <v>E</v>
      </c>
      <c r="L6" s="293" t="e">
        <f>+'CUARTOS DE FINAL.'!L6:L7</f>
        <v>#REF!</v>
      </c>
      <c r="M6" s="129"/>
      <c r="N6" s="294" t="str">
        <f>+'CUARTOS DE FINAL.'!N6:N7</f>
        <v>PALMARA</v>
      </c>
      <c r="P6" s="295" t="str">
        <f>IF(OR(F6="E",F6=""),"",IF(F6="G",G6,L6))</f>
        <v/>
      </c>
    </row>
    <row r="7" spans="1:17" ht="15" thickBot="1" x14ac:dyDescent="0.35">
      <c r="A7" s="3"/>
      <c r="B7" s="304"/>
      <c r="C7" s="304"/>
      <c r="D7" s="304"/>
      <c r="E7" s="129"/>
      <c r="F7" s="130"/>
      <c r="G7" s="312"/>
      <c r="H7" s="240"/>
      <c r="I7" s="241"/>
      <c r="J7" s="240"/>
      <c r="K7" s="241"/>
      <c r="L7" s="293"/>
      <c r="M7" s="129"/>
      <c r="N7" s="294"/>
      <c r="P7" s="296"/>
    </row>
    <row r="8" spans="1:17" ht="6.75" customHeight="1" thickBot="1" x14ac:dyDescent="0.35">
      <c r="A8" s="3"/>
      <c r="B8" s="131"/>
      <c r="C8" s="131"/>
      <c r="D8" s="132"/>
      <c r="E8" s="129"/>
      <c r="F8" s="10"/>
      <c r="G8" s="10"/>
      <c r="H8" s="10"/>
      <c r="I8" s="10"/>
      <c r="J8" s="10"/>
      <c r="K8" s="10"/>
      <c r="L8" s="129"/>
      <c r="M8" s="129"/>
      <c r="N8" s="133"/>
      <c r="P8" s="134"/>
    </row>
    <row r="9" spans="1:17" ht="15" customHeight="1" x14ac:dyDescent="0.3">
      <c r="A9" s="3"/>
      <c r="B9" s="297">
        <f>+'CUARTOS DE FINAL.'!B9:B10</f>
        <v>42596</v>
      </c>
      <c r="C9" s="297" t="str">
        <f>+'CUARTOS DE FINAL.'!C9:C10</f>
        <v>LLAVE B</v>
      </c>
      <c r="D9" s="297" t="str">
        <f>+'CUARTOS DE FINAL.'!D9:D10</f>
        <v>04:20. p.m.</v>
      </c>
      <c r="E9" s="129"/>
      <c r="F9" s="241" t="str">
        <f>IF(AND(H9&lt;&gt;"",J9&lt;&gt;""),IF(H9=J9,"E",IF(H9&gt;J9,"G","P")),"")</f>
        <v>E</v>
      </c>
      <c r="G9" s="293" t="str">
        <f>+'CUARTOS DE FINAL.'!G9:G10</f>
        <v>CLUB DEPORTIVO EL DIAMANTE</v>
      </c>
      <c r="H9" s="239" t="s">
        <v>36</v>
      </c>
      <c r="I9" s="241" t="s">
        <v>15</v>
      </c>
      <c r="J9" s="239" t="s">
        <v>36</v>
      </c>
      <c r="K9" s="241" t="str">
        <f>IF(AND(J9&lt;&gt;"",H9&lt;&gt;""),IF(J9=H9,"E",IF(J9&gt;H9,"G","P")),"")</f>
        <v>E</v>
      </c>
      <c r="L9" s="293" t="e">
        <f>+'CUARTOS DE FINAL.'!L9:L10</f>
        <v>#REF!</v>
      </c>
      <c r="M9" s="129"/>
      <c r="N9" s="294" t="str">
        <f>+'CUARTOS DE FINAL.'!N9:N10</f>
        <v>CANCHA 2</v>
      </c>
      <c r="P9" s="295" t="str">
        <f>IF(OR(F9="E",F9=""),"",IF(F9="G",G9,L9))</f>
        <v/>
      </c>
    </row>
    <row r="10" spans="1:17" ht="15" thickBot="1" x14ac:dyDescent="0.35">
      <c r="A10" s="3"/>
      <c r="B10" s="298"/>
      <c r="C10" s="298"/>
      <c r="D10" s="298"/>
      <c r="E10" s="129"/>
      <c r="F10" s="241"/>
      <c r="G10" s="293"/>
      <c r="H10" s="240"/>
      <c r="I10" s="241"/>
      <c r="J10" s="240"/>
      <c r="K10" s="241"/>
      <c r="L10" s="293"/>
      <c r="M10" s="129"/>
      <c r="N10" s="294"/>
      <c r="P10" s="296"/>
    </row>
    <row r="11" spans="1:17" ht="8.25" customHeight="1" thickBot="1" x14ac:dyDescent="0.35">
      <c r="A11" s="3"/>
      <c r="B11" s="135"/>
      <c r="C11" s="131"/>
      <c r="D11" s="132"/>
      <c r="E11" s="129"/>
      <c r="F11" s="10"/>
      <c r="G11" s="129"/>
      <c r="H11" s="10"/>
      <c r="I11" s="10"/>
      <c r="J11" s="10"/>
      <c r="K11" s="10"/>
      <c r="L11" s="129"/>
      <c r="M11" s="129"/>
      <c r="N11" s="133"/>
      <c r="P11" s="134"/>
    </row>
    <row r="12" spans="1:17" x14ac:dyDescent="0.3">
      <c r="A12" s="3"/>
      <c r="B12" s="303">
        <f>+'CUARTOS DE FINAL.'!B12:B13</f>
        <v>42596</v>
      </c>
      <c r="C12" s="303" t="str">
        <f>+'CUARTOS DE FINAL.'!C12:C13</f>
        <v>LLAVE C</v>
      </c>
      <c r="D12" s="303" t="str">
        <f>+'CUARTOS DE FINAL.'!D12:D13</f>
        <v>03:00. p.m.</v>
      </c>
      <c r="E12" s="129"/>
      <c r="F12" s="241" t="str">
        <f>IF(AND(H12&lt;&gt;"",J12&lt;&gt;""),IF(H12=J12,"E",IF(H12&gt;J12,"G","P")),"")</f>
        <v>E</v>
      </c>
      <c r="G12" s="293" t="e">
        <f>+'CUARTOS DE FINAL.'!G12:G13</f>
        <v>#REF!</v>
      </c>
      <c r="H12" s="239" t="s">
        <v>36</v>
      </c>
      <c r="I12" s="241" t="s">
        <v>15</v>
      </c>
      <c r="J12" s="239" t="s">
        <v>36</v>
      </c>
      <c r="K12" s="241" t="str">
        <f>IF(AND(J12&lt;&gt;"",H12&lt;&gt;""),IF(J12=H12,"E",IF(J12&gt;H12,"G","P")),"")</f>
        <v>E</v>
      </c>
      <c r="L12" s="293" t="e">
        <f>+'CUARTOS DE FINAL.'!L12:L13</f>
        <v>#N/A</v>
      </c>
      <c r="M12" s="129"/>
      <c r="N12" s="294" t="str">
        <f>+'CUARTOS DE FINAL.'!N12:N13</f>
        <v>CANCHA 2</v>
      </c>
      <c r="P12" s="295" t="str">
        <f>IF(OR(F12="E",F12=""),"",IF(F12="G",G12,L12))</f>
        <v/>
      </c>
    </row>
    <row r="13" spans="1:17" ht="15" thickBot="1" x14ac:dyDescent="0.35">
      <c r="A13" s="3"/>
      <c r="B13" s="304"/>
      <c r="C13" s="304"/>
      <c r="D13" s="304"/>
      <c r="E13" s="129"/>
      <c r="F13" s="241"/>
      <c r="G13" s="293"/>
      <c r="H13" s="240"/>
      <c r="I13" s="241"/>
      <c r="J13" s="240"/>
      <c r="K13" s="241"/>
      <c r="L13" s="293"/>
      <c r="M13" s="129"/>
      <c r="N13" s="294"/>
      <c r="P13" s="296"/>
    </row>
    <row r="14" spans="1:17" ht="8.25" customHeight="1" thickBot="1" x14ac:dyDescent="0.35">
      <c r="A14" s="3"/>
      <c r="B14" s="135"/>
      <c r="C14" s="131"/>
      <c r="D14" s="132"/>
      <c r="E14" s="129"/>
      <c r="F14" s="10"/>
      <c r="G14" s="129"/>
      <c r="H14" s="10"/>
      <c r="I14" s="10"/>
      <c r="J14" s="10"/>
      <c r="K14" s="10"/>
      <c r="L14" s="129"/>
      <c r="M14" s="129"/>
      <c r="N14" s="133"/>
      <c r="P14" s="134"/>
    </row>
    <row r="15" spans="1:17" x14ac:dyDescent="0.3">
      <c r="A15" s="3"/>
      <c r="B15" s="297">
        <f>+'CUARTOS DE FINAL.'!B15:B16</f>
        <v>42596</v>
      </c>
      <c r="C15" s="297" t="str">
        <f>+'CUARTOS DE FINAL.'!C15:C16</f>
        <v>LLAVE D</v>
      </c>
      <c r="D15" s="297" t="str">
        <f>+'CUARTOS DE FINAL.'!D15:D16</f>
        <v>04:20. p.m.</v>
      </c>
      <c r="E15" s="129"/>
      <c r="F15" s="241" t="str">
        <f>IF(AND(H15&lt;&gt;"",J15&lt;&gt;""),IF(H15=J15,"E",IF(H15&gt;J15,"G","P")),"")</f>
        <v>E</v>
      </c>
      <c r="G15" s="293" t="e">
        <f>+'CUARTOS DE FINAL.'!G15:G16</f>
        <v>#REF!</v>
      </c>
      <c r="H15" s="239" t="s">
        <v>36</v>
      </c>
      <c r="I15" s="241" t="s">
        <v>15</v>
      </c>
      <c r="J15" s="239" t="s">
        <v>36</v>
      </c>
      <c r="K15" s="241" t="str">
        <f>IF(AND(J15&lt;&gt;"",H15&lt;&gt;""),IF(J15=H15,"E",IF(J15&gt;H15,"G","P")),"")</f>
        <v>E</v>
      </c>
      <c r="L15" s="293" t="str">
        <f>+'CUARTOS DE FINAL.'!L15:L16</f>
        <v>CLUB DEPORTIVO SANPAY</v>
      </c>
      <c r="M15" s="129"/>
      <c r="N15" s="294" t="str">
        <f>+'CUARTOS DE FINAL.'!N15:N16</f>
        <v>PALMARA</v>
      </c>
      <c r="P15" s="295" t="str">
        <f>IF(OR(F15="E",F15=""),"",IF(F15="G",G15,L15))</f>
        <v/>
      </c>
    </row>
    <row r="16" spans="1:17" ht="15" thickBot="1" x14ac:dyDescent="0.35">
      <c r="A16" s="3"/>
      <c r="B16" s="298"/>
      <c r="C16" s="298"/>
      <c r="D16" s="298"/>
      <c r="E16" s="129"/>
      <c r="F16" s="241"/>
      <c r="G16" s="293"/>
      <c r="H16" s="240"/>
      <c r="I16" s="241"/>
      <c r="J16" s="240"/>
      <c r="K16" s="241"/>
      <c r="L16" s="293"/>
      <c r="M16" s="9"/>
      <c r="N16" s="294"/>
      <c r="P16" s="296"/>
    </row>
    <row r="17" spans="2:7" s="3" customFormat="1" ht="7.5" customHeight="1" x14ac:dyDescent="0.3"/>
    <row r="18" spans="2:7" s="3" customFormat="1" x14ac:dyDescent="0.3">
      <c r="B18" s="291" t="s">
        <v>96</v>
      </c>
      <c r="C18" s="291"/>
      <c r="D18" s="291"/>
      <c r="E18" s="291"/>
      <c r="F18" s="291"/>
      <c r="G18" s="291"/>
    </row>
    <row r="19" spans="2:7" s="3" customFormat="1" x14ac:dyDescent="0.3">
      <c r="B19" s="291"/>
      <c r="C19" s="291"/>
      <c r="D19" s="291"/>
      <c r="E19" s="291"/>
      <c r="F19" s="291"/>
      <c r="G19" s="291"/>
    </row>
    <row r="20" spans="2:7" s="3" customFormat="1" x14ac:dyDescent="0.3">
      <c r="B20" s="291"/>
      <c r="C20" s="291"/>
      <c r="D20" s="291"/>
      <c r="E20" s="291"/>
      <c r="F20" s="291"/>
      <c r="G20" s="291"/>
    </row>
    <row r="21" spans="2:7" s="3" customFormat="1" x14ac:dyDescent="0.3">
      <c r="B21" s="292" t="s">
        <v>97</v>
      </c>
      <c r="C21" s="292"/>
      <c r="D21" s="292"/>
      <c r="E21" s="292"/>
      <c r="F21" s="292"/>
      <c r="G21" s="292"/>
    </row>
    <row r="22" spans="2:7" s="3" customFormat="1" x14ac:dyDescent="0.3">
      <c r="B22" s="292"/>
      <c r="C22" s="292"/>
      <c r="D22" s="292"/>
      <c r="E22" s="292"/>
      <c r="F22" s="292"/>
      <c r="G22" s="292"/>
    </row>
    <row r="23" spans="2:7" s="3" customFormat="1" x14ac:dyDescent="0.3"/>
  </sheetData>
  <mergeCells count="52">
    <mergeCell ref="H9:H10"/>
    <mergeCell ref="H1:P1"/>
    <mergeCell ref="H2:P2"/>
    <mergeCell ref="B4:N4"/>
    <mergeCell ref="B6:B7"/>
    <mergeCell ref="C6:C7"/>
    <mergeCell ref="D6:D7"/>
    <mergeCell ref="G6:G7"/>
    <mergeCell ref="H6:H7"/>
    <mergeCell ref="I6:I7"/>
    <mergeCell ref="J6:J7"/>
    <mergeCell ref="B9:B10"/>
    <mergeCell ref="C9:C10"/>
    <mergeCell ref="D9:D10"/>
    <mergeCell ref="F9:F10"/>
    <mergeCell ref="G9:G10"/>
    <mergeCell ref="P9:P10"/>
    <mergeCell ref="K6:K7"/>
    <mergeCell ref="L6:L7"/>
    <mergeCell ref="N6:N7"/>
    <mergeCell ref="P6:P7"/>
    <mergeCell ref="I9:I10"/>
    <mergeCell ref="J9:J10"/>
    <mergeCell ref="K9:K10"/>
    <mergeCell ref="L9:L10"/>
    <mergeCell ref="N9:N10"/>
    <mergeCell ref="P12:P13"/>
    <mergeCell ref="B12:B13"/>
    <mergeCell ref="C12:C13"/>
    <mergeCell ref="D12:D13"/>
    <mergeCell ref="F12:F13"/>
    <mergeCell ref="G12:G13"/>
    <mergeCell ref="H12:H13"/>
    <mergeCell ref="I12:I13"/>
    <mergeCell ref="J12:J13"/>
    <mergeCell ref="K12:K13"/>
    <mergeCell ref="L12:L13"/>
    <mergeCell ref="N12:N13"/>
    <mergeCell ref="L15:L16"/>
    <mergeCell ref="N15:N16"/>
    <mergeCell ref="P15:P16"/>
    <mergeCell ref="B15:B16"/>
    <mergeCell ref="C15:C16"/>
    <mergeCell ref="D15:D16"/>
    <mergeCell ref="F15:F16"/>
    <mergeCell ref="G15:G16"/>
    <mergeCell ref="H15:H16"/>
    <mergeCell ref="B18:G20"/>
    <mergeCell ref="B21:G22"/>
    <mergeCell ref="I15:I16"/>
    <mergeCell ref="J15:J16"/>
    <mergeCell ref="K15:K16"/>
  </mergeCells>
  <conditionalFormatting sqref="H6:H7">
    <cfRule type="expression" dxfId="41" priority="22" stopIfTrue="1">
      <formula>F6="P"</formula>
    </cfRule>
    <cfRule type="expression" dxfId="40" priority="23" stopIfTrue="1">
      <formula>F6="E"</formula>
    </cfRule>
    <cfRule type="expression" dxfId="39" priority="24" stopIfTrue="1">
      <formula>F6="G"</formula>
    </cfRule>
  </conditionalFormatting>
  <conditionalFormatting sqref="H9:H10">
    <cfRule type="expression" dxfId="38" priority="7" stopIfTrue="1">
      <formula>F9="P"</formula>
    </cfRule>
    <cfRule type="expression" dxfId="37" priority="8" stopIfTrue="1">
      <formula>F9="E"</formula>
    </cfRule>
    <cfRule type="expression" dxfId="36" priority="9" stopIfTrue="1">
      <formula>F9="G"</formula>
    </cfRule>
  </conditionalFormatting>
  <conditionalFormatting sqref="H12:H13">
    <cfRule type="expression" dxfId="35" priority="4" stopIfTrue="1">
      <formula>F12="P"</formula>
    </cfRule>
    <cfRule type="expression" dxfId="34" priority="5" stopIfTrue="1">
      <formula>F12="E"</formula>
    </cfRule>
    <cfRule type="expression" dxfId="33" priority="6" stopIfTrue="1">
      <formula>F12="G"</formula>
    </cfRule>
  </conditionalFormatting>
  <conditionalFormatting sqref="H15:H16">
    <cfRule type="expression" dxfId="32" priority="1" stopIfTrue="1">
      <formula>F15="P"</formula>
    </cfRule>
    <cfRule type="expression" dxfId="31" priority="2" stopIfTrue="1">
      <formula>F15="E"</formula>
    </cfRule>
    <cfRule type="expression" dxfId="30" priority="3" stopIfTrue="1">
      <formula>F15="G"</formula>
    </cfRule>
  </conditionalFormatting>
  <conditionalFormatting sqref="J6:J7">
    <cfRule type="expression" dxfId="29" priority="10" stopIfTrue="1">
      <formula>K6="P"</formula>
    </cfRule>
    <cfRule type="expression" dxfId="28" priority="11" stopIfTrue="1">
      <formula>K6="E"</formula>
    </cfRule>
    <cfRule type="expression" dxfId="27" priority="12" stopIfTrue="1">
      <formula>K6="G"</formula>
    </cfRule>
  </conditionalFormatting>
  <conditionalFormatting sqref="J9:J10">
    <cfRule type="expression" dxfId="26" priority="13" stopIfTrue="1">
      <formula>K9="P"</formula>
    </cfRule>
    <cfRule type="expression" dxfId="25" priority="14" stopIfTrue="1">
      <formula>K9="E"</formula>
    </cfRule>
    <cfRule type="expression" dxfId="24" priority="15" stopIfTrue="1">
      <formula>K9="G"</formula>
    </cfRule>
  </conditionalFormatting>
  <conditionalFormatting sqref="J12:J13">
    <cfRule type="expression" dxfId="23" priority="16" stopIfTrue="1">
      <formula>K12="P"</formula>
    </cfRule>
    <cfRule type="expression" dxfId="22" priority="17" stopIfTrue="1">
      <formula>K12="E"</formula>
    </cfRule>
    <cfRule type="expression" dxfId="21" priority="18" stopIfTrue="1">
      <formula>K12="G"</formula>
    </cfRule>
  </conditionalFormatting>
  <conditionalFormatting sqref="J15:J16">
    <cfRule type="expression" dxfId="20" priority="19" stopIfTrue="1">
      <formula>K15="P"</formula>
    </cfRule>
    <cfRule type="expression" dxfId="19" priority="20" stopIfTrue="1">
      <formula>K15="E"</formula>
    </cfRule>
    <cfRule type="expression" dxfId="18" priority="21" stopIfTrue="1">
      <formula>K15="G"</formula>
    </cfRule>
  </conditionalFormatting>
  <printOptions horizontalCentered="1" verticalCentered="1"/>
  <pageMargins left="0.70866141732283472" right="0.70866141732283472" top="0.74803149606299213" bottom="0.74803149606299213" header="0.31496062992125984" footer="0.31496062992125984"/>
  <pageSetup scale="80" orientation="landscape" r:id="rId1"/>
  <colBreaks count="1" manualBreakCount="1">
    <brk id="17" max="1048575" man="1"/>
  </colBreaks>
  <ignoredErrors>
    <ignoredError sqref="N6 N9 N12 N15" unlockedFormula="1"/>
  </ignoredErrors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rgb="FF00B0F0"/>
  </sheetPr>
  <dimension ref="A1:CI26"/>
  <sheetViews>
    <sheetView zoomScaleNormal="100" workbookViewId="0">
      <selection activeCell="A3" sqref="A3:O3"/>
    </sheetView>
  </sheetViews>
  <sheetFormatPr baseColWidth="10" defaultRowHeight="14.4" x14ac:dyDescent="0.3"/>
  <cols>
    <col min="1" max="1" width="5.109375" style="3" customWidth="1"/>
    <col min="2" max="2" width="11.44140625" customWidth="1"/>
    <col min="3" max="3" width="10" customWidth="1"/>
    <col min="4" max="4" width="15.6640625" customWidth="1"/>
    <col min="5" max="5" width="8.5546875" customWidth="1"/>
    <col min="6" max="6" width="17.109375" customWidth="1"/>
    <col min="7" max="8" width="11.44140625" hidden="1" customWidth="1"/>
    <col min="9" max="9" width="5.6640625" customWidth="1"/>
    <col min="10" max="10" width="7.109375" customWidth="1"/>
    <col min="11" max="11" width="5.6640625" customWidth="1"/>
    <col min="12" max="12" width="11.44140625" hidden="1" customWidth="1"/>
    <col min="13" max="13" width="25.6640625" customWidth="1"/>
    <col min="14" max="14" width="8.5546875" hidden="1" customWidth="1"/>
    <col min="15" max="15" width="14.33203125" customWidth="1"/>
    <col min="16" max="16" width="2.88671875" style="3" customWidth="1"/>
    <col min="17" max="17" width="20.88671875" customWidth="1"/>
    <col min="18" max="18" width="3.109375" style="3" customWidth="1"/>
    <col min="19" max="19" width="11.44140625" hidden="1" customWidth="1"/>
    <col min="20" max="21" width="11.44140625" style="3"/>
    <col min="22" max="22" width="17.6640625" style="3" customWidth="1"/>
    <col min="23" max="87" width="11.44140625" style="3"/>
  </cols>
  <sheetData>
    <row r="1" spans="1:19" s="3" customFormat="1" ht="34.799999999999997" x14ac:dyDescent="0.3">
      <c r="A1" s="220" t="s">
        <v>5</v>
      </c>
      <c r="B1" s="220"/>
      <c r="C1" s="220"/>
      <c r="D1" s="220"/>
      <c r="E1" s="220"/>
      <c r="F1" s="220"/>
      <c r="G1" s="220"/>
      <c r="H1" s="220"/>
      <c r="I1" s="220"/>
      <c r="J1" s="220"/>
      <c r="K1" s="220"/>
      <c r="L1" s="220"/>
      <c r="M1" s="220"/>
      <c r="N1" s="220"/>
      <c r="O1" s="220"/>
      <c r="P1" s="220"/>
    </row>
    <row r="2" spans="1:19" s="3" customFormat="1" ht="34.799999999999997" x14ac:dyDescent="0.3">
      <c r="A2" s="221" t="s">
        <v>6</v>
      </c>
      <c r="B2" s="221"/>
      <c r="C2" s="221"/>
      <c r="D2" s="221"/>
      <c r="E2" s="221"/>
      <c r="F2" s="221"/>
      <c r="G2" s="221"/>
      <c r="H2" s="221"/>
      <c r="I2" s="221"/>
      <c r="J2" s="221"/>
      <c r="K2" s="221"/>
      <c r="L2" s="221"/>
      <c r="M2" s="221"/>
      <c r="N2" s="221"/>
      <c r="O2" s="221"/>
      <c r="P2" s="221"/>
      <c r="Q2" s="55"/>
      <c r="R2" s="55"/>
      <c r="S2" s="55"/>
    </row>
    <row r="3" spans="1:19" s="3" customFormat="1" ht="38.25" customHeight="1" x14ac:dyDescent="0.3">
      <c r="A3" s="394" t="s">
        <v>19</v>
      </c>
      <c r="B3" s="394"/>
      <c r="C3" s="394"/>
      <c r="D3" s="394"/>
      <c r="E3" s="394"/>
      <c r="F3" s="394"/>
      <c r="G3" s="394"/>
      <c r="H3" s="394"/>
      <c r="I3" s="394"/>
      <c r="J3" s="394"/>
      <c r="K3" s="394"/>
      <c r="L3" s="394"/>
      <c r="M3" s="394"/>
      <c r="N3" s="394"/>
      <c r="O3" s="394"/>
    </row>
    <row r="4" spans="1:19" s="3" customFormat="1" x14ac:dyDescent="0.3">
      <c r="B4" s="40" t="s">
        <v>17</v>
      </c>
      <c r="N4" s="40"/>
    </row>
    <row r="5" spans="1:19" s="3" customFormat="1" ht="23.4" x14ac:dyDescent="0.45">
      <c r="A5" s="14"/>
      <c r="B5" s="313" t="s">
        <v>20</v>
      </c>
      <c r="C5" s="314"/>
      <c r="D5" s="314"/>
      <c r="E5" s="314"/>
      <c r="F5" s="232"/>
      <c r="G5" s="232"/>
      <c r="H5" s="232"/>
      <c r="I5" s="232"/>
      <c r="J5" s="232"/>
      <c r="K5" s="232"/>
      <c r="L5" s="232"/>
      <c r="M5" s="232"/>
      <c r="N5" s="232"/>
      <c r="O5" s="315"/>
      <c r="P5" s="14"/>
      <c r="Q5" s="13" t="s">
        <v>18</v>
      </c>
      <c r="S5"/>
    </row>
    <row r="6" spans="1:19" s="3" customFormat="1" x14ac:dyDescent="0.3">
      <c r="B6" s="6"/>
      <c r="C6" s="8"/>
      <c r="D6" s="8"/>
      <c r="E6" s="30"/>
      <c r="F6" s="7"/>
      <c r="G6" s="7"/>
      <c r="H6" s="7"/>
      <c r="I6" s="7"/>
      <c r="J6" s="7"/>
      <c r="K6" s="7"/>
      <c r="L6" s="7"/>
      <c r="M6" s="7"/>
      <c r="N6" s="7"/>
      <c r="O6" s="6"/>
      <c r="Q6"/>
      <c r="S6"/>
    </row>
    <row r="7" spans="1:19" s="3" customFormat="1" ht="15.75" customHeight="1" x14ac:dyDescent="0.35">
      <c r="B7" s="403" t="e">
        <f>+#REF!</f>
        <v>#REF!</v>
      </c>
      <c r="C7" s="404" t="e">
        <f>+#REF!</f>
        <v>#REF!</v>
      </c>
      <c r="D7" s="404" t="e">
        <f>+#REF!</f>
        <v>#REF!</v>
      </c>
      <c r="E7" s="400" t="e">
        <f>+#REF!</f>
        <v>#REF!</v>
      </c>
      <c r="F7" s="400"/>
      <c r="G7" s="405" t="e">
        <f>IF(AND(I7&lt;&gt;"",K7&lt;&gt;""),IF(I7=K7,"E",IF(I7&gt;K7,"G","P")),"")</f>
        <v>#REF!</v>
      </c>
      <c r="H7" s="73"/>
      <c r="I7" s="397" t="e">
        <f>+#REF!</f>
        <v>#REF!</v>
      </c>
      <c r="J7" s="396" t="s">
        <v>15</v>
      </c>
      <c r="K7" s="397" t="e">
        <f>+#REF!</f>
        <v>#REF!</v>
      </c>
      <c r="L7" s="399" t="e">
        <f>IF(AND(K7&lt;&gt;"",I7&lt;&gt;""),IF(K7=I7,"E",IF(K7&gt;I7,"G","P")),"")</f>
        <v>#REF!</v>
      </c>
      <c r="M7" s="400" t="e">
        <f>+#REF!</f>
        <v>#REF!</v>
      </c>
      <c r="N7" s="74" t="s">
        <v>27</v>
      </c>
      <c r="O7" s="401" t="e">
        <f>+#REF!</f>
        <v>#REF!</v>
      </c>
      <c r="P7" s="75"/>
      <c r="Q7" s="402" t="e">
        <f>IF(OR(G7="E",G7=""),"",IF(G7="G",E7,M7))</f>
        <v>#REF!</v>
      </c>
      <c r="S7" s="316" t="e">
        <f>IF(OR(G7="E",G7=""),"",IF(G7="P",E7,M7))</f>
        <v>#REF!</v>
      </c>
    </row>
    <row r="8" spans="1:19" s="3" customFormat="1" ht="17.399999999999999" x14ac:dyDescent="0.35">
      <c r="B8" s="403"/>
      <c r="C8" s="404"/>
      <c r="D8" s="404"/>
      <c r="E8" s="400"/>
      <c r="F8" s="400"/>
      <c r="G8" s="405"/>
      <c r="H8" s="73"/>
      <c r="I8" s="398"/>
      <c r="J8" s="396"/>
      <c r="K8" s="398"/>
      <c r="L8" s="399"/>
      <c r="M8" s="400"/>
      <c r="N8" s="74"/>
      <c r="O8" s="401"/>
      <c r="P8" s="75"/>
      <c r="Q8" s="402"/>
      <c r="S8" s="316"/>
    </row>
    <row r="9" spans="1:19" s="3" customFormat="1" ht="17.399999999999999" x14ac:dyDescent="0.35">
      <c r="B9" s="112"/>
      <c r="C9" s="113"/>
      <c r="D9" s="76"/>
      <c r="E9" s="76"/>
      <c r="F9" s="76"/>
      <c r="G9" s="76"/>
      <c r="H9" s="76"/>
      <c r="I9" s="76"/>
      <c r="J9" s="76"/>
      <c r="K9" s="76"/>
      <c r="L9" s="76"/>
      <c r="M9" s="76"/>
      <c r="N9" s="77"/>
      <c r="O9" s="78"/>
      <c r="P9" s="75"/>
      <c r="Q9" s="79"/>
      <c r="S9"/>
    </row>
    <row r="10" spans="1:19" s="3" customFormat="1" ht="17.399999999999999" x14ac:dyDescent="0.35">
      <c r="B10" s="403" t="e">
        <f>+#REF!</f>
        <v>#REF!</v>
      </c>
      <c r="C10" s="404" t="e">
        <f>+#REF!</f>
        <v>#REF!</v>
      </c>
      <c r="D10" s="404" t="e">
        <f>+#REF!</f>
        <v>#REF!</v>
      </c>
      <c r="E10" s="400" t="e">
        <f>+#REF!</f>
        <v>#REF!</v>
      </c>
      <c r="F10" s="400"/>
      <c r="G10" s="405" t="e">
        <f>IF(AND(I10&lt;&gt;"",K10&lt;&gt;""),IF(I10=K10,"E",IF(I10&gt;K10,"G","P")),"")</f>
        <v>#REF!</v>
      </c>
      <c r="H10" s="73"/>
      <c r="I10" s="397" t="e">
        <f>+#REF!</f>
        <v>#REF!</v>
      </c>
      <c r="J10" s="396" t="s">
        <v>15</v>
      </c>
      <c r="K10" s="397" t="e">
        <f>+#REF!</f>
        <v>#REF!</v>
      </c>
      <c r="L10" s="399" t="e">
        <f>IF(AND(K10&lt;&gt;"",I10&lt;&gt;""),IF(K10=I10,"E",IF(K10&gt;I10,"G","P")),"")</f>
        <v>#REF!</v>
      </c>
      <c r="M10" s="400" t="e">
        <f>+#REF!</f>
        <v>#REF!</v>
      </c>
      <c r="N10" s="80" t="s">
        <v>27</v>
      </c>
      <c r="O10" s="401" t="e">
        <f>+#REF!</f>
        <v>#REF!</v>
      </c>
      <c r="P10" s="75"/>
      <c r="Q10" s="402" t="e">
        <f>IF(OR(G10="E",G10=""),"",IF(G10="G",E10,M10))</f>
        <v>#REF!</v>
      </c>
      <c r="S10" s="316" t="e">
        <f>IF(OR(G10="E",G10=""),"",IF(G10="P",E10,M10))</f>
        <v>#REF!</v>
      </c>
    </row>
    <row r="11" spans="1:19" s="3" customFormat="1" ht="17.399999999999999" x14ac:dyDescent="0.35">
      <c r="B11" s="403"/>
      <c r="C11" s="404"/>
      <c r="D11" s="404"/>
      <c r="E11" s="400"/>
      <c r="F11" s="400"/>
      <c r="G11" s="405"/>
      <c r="H11" s="73"/>
      <c r="I11" s="398"/>
      <c r="J11" s="396"/>
      <c r="K11" s="398"/>
      <c r="L11" s="399"/>
      <c r="M11" s="400"/>
      <c r="N11" s="80"/>
      <c r="O11" s="401"/>
      <c r="P11" s="75"/>
      <c r="Q11" s="402"/>
      <c r="S11" s="316"/>
    </row>
    <row r="12" spans="1:19" s="3" customFormat="1" x14ac:dyDescent="0.3">
      <c r="B12" s="31"/>
      <c r="C12" s="34"/>
      <c r="D12" s="34"/>
      <c r="E12" s="34"/>
      <c r="F12" s="34"/>
      <c r="G12" s="35"/>
      <c r="H12" s="26"/>
      <c r="I12" s="26"/>
      <c r="J12" s="26"/>
      <c r="K12" s="26"/>
      <c r="L12" s="26"/>
      <c r="M12" s="26"/>
      <c r="N12" s="26"/>
      <c r="O12" s="25"/>
      <c r="Q12"/>
      <c r="S12"/>
    </row>
    <row r="13" spans="1:19" s="3" customFormat="1" x14ac:dyDescent="0.3"/>
    <row r="14" spans="1:19" s="3" customFormat="1" ht="24.75" customHeight="1" x14ac:dyDescent="0.45">
      <c r="C14" s="395" t="str">
        <f>+'GRUPOS INFANTIL'!C3</f>
        <v>NACIDOS 2008 2009</v>
      </c>
      <c r="D14" s="395"/>
      <c r="E14" s="395"/>
      <c r="F14" s="395"/>
      <c r="J14" s="89" t="str">
        <f>+'GRUPOS INFANTIL'!C4</f>
        <v>NOV 30 1 Y 2 DICIEMBRE 2024</v>
      </c>
    </row>
    <row r="15" spans="1:19" s="3" customFormat="1" x14ac:dyDescent="0.3">
      <c r="C15" s="395"/>
      <c r="D15" s="395"/>
      <c r="E15" s="395"/>
      <c r="F15" s="395"/>
    </row>
    <row r="16" spans="1:19" s="3" customFormat="1" x14ac:dyDescent="0.3"/>
    <row r="17" s="3" customFormat="1" x14ac:dyDescent="0.3"/>
    <row r="18" s="3" customFormat="1" x14ac:dyDescent="0.3"/>
    <row r="19" s="3" customFormat="1" x14ac:dyDescent="0.3"/>
    <row r="20" s="3" customFormat="1" x14ac:dyDescent="0.3"/>
    <row r="21" s="3" customFormat="1" x14ac:dyDescent="0.3"/>
    <row r="22" s="3" customFormat="1" x14ac:dyDescent="0.3"/>
    <row r="23" s="3" customFormat="1" x14ac:dyDescent="0.3"/>
    <row r="24" s="3" customFormat="1" x14ac:dyDescent="0.3"/>
    <row r="25" s="3" customFormat="1" x14ac:dyDescent="0.3"/>
    <row r="26" s="3" customFormat="1" x14ac:dyDescent="0.3"/>
  </sheetData>
  <mergeCells count="31">
    <mergeCell ref="I10:I11"/>
    <mergeCell ref="K7:K8"/>
    <mergeCell ref="L7:L8"/>
    <mergeCell ref="M7:M8"/>
    <mergeCell ref="O7:O8"/>
    <mergeCell ref="Q7:Q8"/>
    <mergeCell ref="S7:S8"/>
    <mergeCell ref="B5:O5"/>
    <mergeCell ref="B7:B8"/>
    <mergeCell ref="C7:C8"/>
    <mergeCell ref="D7:D8"/>
    <mergeCell ref="G7:G8"/>
    <mergeCell ref="I7:I8"/>
    <mergeCell ref="J7:J8"/>
    <mergeCell ref="E7:F8"/>
    <mergeCell ref="S10:S11"/>
    <mergeCell ref="A1:P1"/>
    <mergeCell ref="A2:P2"/>
    <mergeCell ref="A3:O3"/>
    <mergeCell ref="C14:F15"/>
    <mergeCell ref="J10:J11"/>
    <mergeCell ref="K10:K11"/>
    <mergeCell ref="L10:L11"/>
    <mergeCell ref="M10:M11"/>
    <mergeCell ref="O10:O11"/>
    <mergeCell ref="Q10:Q11"/>
    <mergeCell ref="B10:B11"/>
    <mergeCell ref="C10:C11"/>
    <mergeCell ref="D10:D11"/>
    <mergeCell ref="G10:G11"/>
    <mergeCell ref="E10:F11"/>
  </mergeCells>
  <conditionalFormatting sqref="I7:I8 I10:I11">
    <cfRule type="expression" dxfId="17" priority="4" stopIfTrue="1">
      <formula>G7="P"</formula>
    </cfRule>
    <cfRule type="expression" dxfId="16" priority="5" stopIfTrue="1">
      <formula>G7="E"</formula>
    </cfRule>
    <cfRule type="expression" dxfId="15" priority="6" stopIfTrue="1">
      <formula>G7="G"</formula>
    </cfRule>
  </conditionalFormatting>
  <conditionalFormatting sqref="K7:K8 K10:K11">
    <cfRule type="expression" dxfId="14" priority="1" stopIfTrue="1">
      <formula>L7="P"</formula>
    </cfRule>
    <cfRule type="expression" dxfId="13" priority="2" stopIfTrue="1">
      <formula>L7="E"</formula>
    </cfRule>
    <cfRule type="expression" dxfId="12" priority="3" stopIfTrue="1">
      <formula>L7="G"</formula>
    </cfRule>
  </conditionalFormatting>
  <printOptions horizontalCentered="1" verticalCentered="1"/>
  <pageMargins left="0.70866141732283472" right="0.70866141732283472" top="0.74803149606299213" bottom="0.74803149606299213" header="0.31496062992125984" footer="0.31496062992125984"/>
  <pageSetup scale="79" orientation="landscape" r:id="rId1"/>
  <ignoredErrors>
    <ignoredError sqref="I7 I10 K7 K10 B7:D7 B10:D10 O10 O7" unlockedFormula="1"/>
  </ignoredErrors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rgb="FF00B0F0"/>
  </sheetPr>
  <dimension ref="A1:R23"/>
  <sheetViews>
    <sheetView zoomScale="90" zoomScaleNormal="90" workbookViewId="0">
      <selection activeCell="Q6" sqref="Q6:Q9"/>
    </sheetView>
  </sheetViews>
  <sheetFormatPr baseColWidth="10" defaultColWidth="11.44140625" defaultRowHeight="14.4" x14ac:dyDescent="0.3"/>
  <cols>
    <col min="1" max="1" width="5.109375" style="3" customWidth="1"/>
    <col min="2" max="2" width="11.44140625" style="3"/>
    <col min="3" max="3" width="2.88671875" style="3" customWidth="1"/>
    <col min="4" max="4" width="15.6640625" style="3" customWidth="1"/>
    <col min="5" max="5" width="0" style="3" hidden="1" customWidth="1"/>
    <col min="6" max="6" width="8.6640625" style="3" hidden="1" customWidth="1"/>
    <col min="7" max="7" width="0" style="3" hidden="1" customWidth="1"/>
    <col min="8" max="8" width="25.33203125" style="3" customWidth="1"/>
    <col min="9" max="9" width="5.6640625" style="3" customWidth="1"/>
    <col min="10" max="10" width="7.109375" style="3" customWidth="1"/>
    <col min="11" max="11" width="5.6640625" style="3" customWidth="1"/>
    <col min="12" max="12" width="0" style="3" hidden="1" customWidth="1"/>
    <col min="13" max="13" width="25.33203125" style="3" customWidth="1"/>
    <col min="14" max="14" width="0" style="3" hidden="1" customWidth="1"/>
    <col min="15" max="15" width="14.88671875" style="3" customWidth="1"/>
    <col min="16" max="16" width="2.88671875" style="3" customWidth="1"/>
    <col min="17" max="17" width="40.88671875" style="3" customWidth="1"/>
    <col min="18" max="18" width="2.5546875" style="3" customWidth="1"/>
    <col min="19" max="16384" width="11.44140625" style="3"/>
  </cols>
  <sheetData>
    <row r="1" spans="1:18" ht="34.799999999999997" x14ac:dyDescent="0.3">
      <c r="A1" s="220" t="s">
        <v>5</v>
      </c>
      <c r="B1" s="220"/>
      <c r="C1" s="220"/>
      <c r="D1" s="220"/>
      <c r="E1" s="220"/>
      <c r="F1" s="220"/>
      <c r="G1" s="220"/>
      <c r="H1" s="220"/>
      <c r="I1" s="220"/>
      <c r="J1" s="220"/>
      <c r="K1" s="220"/>
      <c r="L1" s="220"/>
      <c r="M1" s="220"/>
      <c r="N1" s="220"/>
      <c r="O1" s="220"/>
      <c r="P1" s="220"/>
    </row>
    <row r="2" spans="1:18" ht="34.799999999999997" x14ac:dyDescent="0.3">
      <c r="A2" s="221" t="s">
        <v>6</v>
      </c>
      <c r="B2" s="221"/>
      <c r="C2" s="221"/>
      <c r="D2" s="221"/>
      <c r="E2" s="221"/>
      <c r="F2" s="221"/>
      <c r="G2" s="221"/>
      <c r="H2" s="221"/>
      <c r="I2" s="221"/>
      <c r="J2" s="221"/>
      <c r="K2" s="221"/>
      <c r="L2" s="221"/>
      <c r="M2" s="221"/>
      <c r="N2" s="221"/>
      <c r="O2" s="221"/>
      <c r="P2" s="221"/>
      <c r="Q2" s="55"/>
      <c r="R2" s="55"/>
    </row>
    <row r="3" spans="1:18" ht="37.5" customHeight="1" x14ac:dyDescent="0.3">
      <c r="A3" s="394" t="s">
        <v>26</v>
      </c>
      <c r="B3" s="394"/>
      <c r="C3" s="394"/>
      <c r="D3" s="394"/>
      <c r="E3" s="394"/>
      <c r="F3" s="394"/>
      <c r="G3" s="394"/>
      <c r="H3" s="394"/>
      <c r="I3" s="394"/>
      <c r="J3" s="394"/>
      <c r="K3" s="394"/>
      <c r="L3" s="394"/>
      <c r="M3" s="394"/>
      <c r="N3" s="394"/>
      <c r="O3" s="394"/>
      <c r="P3" s="394"/>
      <c r="Q3" s="38"/>
      <c r="R3" s="38"/>
    </row>
    <row r="4" spans="1:18" ht="15" customHeight="1" x14ac:dyDescent="0.3">
      <c r="B4" s="40" t="s">
        <v>17</v>
      </c>
      <c r="C4"/>
      <c r="D4"/>
      <c r="E4"/>
      <c r="F4"/>
      <c r="G4"/>
      <c r="H4"/>
      <c r="I4"/>
      <c r="J4"/>
      <c r="K4" s="39"/>
      <c r="L4" s="39"/>
      <c r="M4" s="39"/>
      <c r="N4" s="39"/>
      <c r="O4" s="39"/>
      <c r="P4" s="39"/>
      <c r="Q4" s="39"/>
      <c r="R4" s="39"/>
    </row>
    <row r="5" spans="1:18" ht="18" x14ac:dyDescent="0.3">
      <c r="B5" s="323" t="s">
        <v>21</v>
      </c>
      <c r="C5" s="324"/>
      <c r="D5" s="324"/>
      <c r="E5" s="324"/>
      <c r="F5" s="325"/>
      <c r="G5" s="325"/>
      <c r="H5" s="325"/>
      <c r="I5" s="325"/>
      <c r="J5" s="325"/>
      <c r="K5" s="325"/>
      <c r="L5" s="325"/>
      <c r="M5" s="325"/>
      <c r="N5" s="325"/>
      <c r="O5" s="326"/>
      <c r="Q5" s="27" t="s">
        <v>22</v>
      </c>
    </row>
    <row r="6" spans="1:18" ht="15" customHeight="1" x14ac:dyDescent="0.3">
      <c r="B6" s="6"/>
      <c r="C6" s="36"/>
      <c r="D6" s="7"/>
      <c r="E6" s="33"/>
      <c r="F6" s="7"/>
      <c r="G6" s="7"/>
      <c r="H6" s="7"/>
      <c r="I6" s="7"/>
      <c r="J6" s="7"/>
      <c r="K6" s="7"/>
      <c r="L6" s="7"/>
      <c r="M6" s="7"/>
      <c r="N6" s="7"/>
      <c r="O6" s="6"/>
      <c r="Q6" s="320" t="e">
        <f>IF(OR(G7="E",G7=""),"",IF(G7="G",H7,M7))</f>
        <v>#REF!</v>
      </c>
    </row>
    <row r="7" spans="1:18" ht="17.25" customHeight="1" x14ac:dyDescent="0.35">
      <c r="B7" s="410" t="e">
        <f>+#REF!</f>
        <v>#REF!</v>
      </c>
      <c r="C7" s="111"/>
      <c r="D7" s="411" t="e">
        <f>+#REF!</f>
        <v>#REF!</v>
      </c>
      <c r="E7" s="96"/>
      <c r="F7" s="75"/>
      <c r="G7" s="399" t="e">
        <f>IF(AND(I7&lt;&gt;"",K7&lt;&gt;""),IF(I7=K7,"E",IF(I7&gt;K7,"G","P")),"")</f>
        <v>#REF!</v>
      </c>
      <c r="H7" s="408" t="e">
        <f>+#REF!</f>
        <v>#REF!</v>
      </c>
      <c r="I7" s="397" t="e">
        <f>+#REF!</f>
        <v>#REF!</v>
      </c>
      <c r="J7" s="407" t="s">
        <v>15</v>
      </c>
      <c r="K7" s="397" t="e">
        <f>+#REF!</f>
        <v>#REF!</v>
      </c>
      <c r="L7" s="399" t="e">
        <f>IF(AND(K7&lt;&gt;"",I7&lt;&gt;""),IF(K7=I7,"E",IF(K7&gt;I7,"G","P")),"")</f>
        <v>#REF!</v>
      </c>
      <c r="M7" s="408" t="e">
        <f>+#REF!</f>
        <v>#REF!</v>
      </c>
      <c r="N7" s="74"/>
      <c r="O7" s="401" t="e">
        <f>+#REF!</f>
        <v>#REF!</v>
      </c>
      <c r="Q7" s="321"/>
    </row>
    <row r="8" spans="1:18" ht="17.25" customHeight="1" x14ac:dyDescent="0.35">
      <c r="B8" s="410"/>
      <c r="C8" s="111"/>
      <c r="D8" s="411"/>
      <c r="E8" s="96"/>
      <c r="F8" s="75"/>
      <c r="G8" s="399"/>
      <c r="H8" s="408"/>
      <c r="I8" s="398"/>
      <c r="J8" s="407"/>
      <c r="K8" s="398"/>
      <c r="L8" s="399"/>
      <c r="M8" s="408"/>
      <c r="N8" s="74"/>
      <c r="O8" s="401"/>
      <c r="Q8" s="321"/>
    </row>
    <row r="9" spans="1:18" x14ac:dyDescent="0.3">
      <c r="B9" s="25"/>
      <c r="C9" s="26"/>
      <c r="D9" s="26"/>
      <c r="E9" s="26"/>
      <c r="F9" s="26"/>
      <c r="G9" s="26"/>
      <c r="H9" s="26"/>
      <c r="I9" s="26"/>
      <c r="J9" s="26"/>
      <c r="K9" s="32"/>
      <c r="L9" s="26"/>
      <c r="M9" s="26"/>
      <c r="N9" s="26"/>
      <c r="O9" s="25"/>
      <c r="Q9" s="322"/>
    </row>
    <row r="11" spans="1:18" ht="21" x14ac:dyDescent="0.3">
      <c r="B11" s="327" t="s">
        <v>23</v>
      </c>
      <c r="C11" s="328"/>
      <c r="D11" s="328"/>
      <c r="E11" s="328"/>
      <c r="F11" s="328"/>
      <c r="G11" s="328"/>
      <c r="H11" s="328"/>
      <c r="I11" s="328"/>
      <c r="J11" s="328"/>
      <c r="K11" s="328"/>
      <c r="L11" s="328"/>
      <c r="M11" s="328"/>
      <c r="N11" s="328"/>
      <c r="O11" s="329"/>
      <c r="Q11" s="28" t="s">
        <v>24</v>
      </c>
    </row>
    <row r="12" spans="1:18" ht="15" customHeight="1" x14ac:dyDescent="0.3">
      <c r="B12" s="36"/>
      <c r="C12" s="36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6"/>
      <c r="Q12" s="317" t="e">
        <f>IF(OR(G13="E",G13=""),"",IF(G13="P",H13,M13))</f>
        <v>#REF!</v>
      </c>
    </row>
    <row r="13" spans="1:18" ht="17.25" customHeight="1" x14ac:dyDescent="0.35">
      <c r="B13" s="410" t="e">
        <f>+#REF!</f>
        <v>#REF!</v>
      </c>
      <c r="C13" s="111"/>
      <c r="D13" s="411" t="e">
        <f>+#REF!</f>
        <v>#REF!</v>
      </c>
      <c r="E13" s="97"/>
      <c r="F13" s="75"/>
      <c r="G13" s="399" t="e">
        <f>IF(AND(I13&lt;&gt;"",K13&lt;&gt;""),IF(I13=K13,"E",IF(I13&gt;K13,"G","P")),"")</f>
        <v>#REF!</v>
      </c>
      <c r="H13" s="408" t="e">
        <f>+#REF!</f>
        <v>#REF!</v>
      </c>
      <c r="I13" s="397" t="e">
        <f>+#REF!</f>
        <v>#REF!</v>
      </c>
      <c r="J13" s="407" t="s">
        <v>15</v>
      </c>
      <c r="K13" s="397" t="e">
        <f>+#REF!</f>
        <v>#REF!</v>
      </c>
      <c r="L13" s="399" t="e">
        <f>IF(AND(K13&lt;&gt;"",I13&lt;&gt;""),IF(K13=I13,"E",IF(K13&gt;I13,"G","P")),"")</f>
        <v>#REF!</v>
      </c>
      <c r="M13" s="408" t="e">
        <f>+#REF!</f>
        <v>#REF!</v>
      </c>
      <c r="N13" s="409"/>
      <c r="O13" s="401" t="e">
        <f>+#REF!</f>
        <v>#REF!</v>
      </c>
      <c r="Q13" s="318"/>
    </row>
    <row r="14" spans="1:18" ht="17.25" customHeight="1" x14ac:dyDescent="0.35">
      <c r="B14" s="410"/>
      <c r="C14" s="111"/>
      <c r="D14" s="411"/>
      <c r="E14" s="97"/>
      <c r="F14" s="75"/>
      <c r="G14" s="399"/>
      <c r="H14" s="408"/>
      <c r="I14" s="398"/>
      <c r="J14" s="407"/>
      <c r="K14" s="398"/>
      <c r="L14" s="399"/>
      <c r="M14" s="408"/>
      <c r="N14" s="409"/>
      <c r="O14" s="401"/>
      <c r="Q14" s="318"/>
    </row>
    <row r="15" spans="1:18" x14ac:dyDescent="0.3">
      <c r="B15" s="25"/>
      <c r="C15" s="26"/>
      <c r="D15" s="26"/>
      <c r="E15" s="26"/>
      <c r="F15" s="26"/>
      <c r="G15" s="26"/>
      <c r="H15" s="26"/>
      <c r="I15" s="26"/>
      <c r="J15" s="26"/>
      <c r="K15" s="26"/>
      <c r="L15" s="26"/>
      <c r="M15" s="26"/>
      <c r="N15" s="26"/>
      <c r="O15" s="25"/>
      <c r="Q15" s="319"/>
    </row>
    <row r="16" spans="1:18" ht="10.5" customHeight="1" x14ac:dyDescent="0.3"/>
    <row r="17" spans="2:18" ht="15" customHeight="1" x14ac:dyDescent="0.3">
      <c r="B17" s="330" t="s">
        <v>25</v>
      </c>
      <c r="C17" s="330"/>
      <c r="D17" s="330"/>
      <c r="E17" s="330"/>
      <c r="F17" s="330"/>
      <c r="G17" s="330"/>
      <c r="H17" s="330"/>
      <c r="I17" s="330"/>
      <c r="J17" s="330"/>
      <c r="K17" s="330"/>
      <c r="L17" s="330"/>
      <c r="M17" s="330"/>
      <c r="N17" s="330"/>
      <c r="O17" s="330"/>
      <c r="P17" s="330"/>
      <c r="Q17" s="330"/>
    </row>
    <row r="18" spans="2:18" ht="15" customHeight="1" x14ac:dyDescent="0.3">
      <c r="B18" s="330"/>
      <c r="C18" s="330"/>
      <c r="D18" s="330"/>
      <c r="E18" s="330"/>
      <c r="F18" s="330"/>
      <c r="G18" s="330"/>
      <c r="H18" s="330"/>
      <c r="I18" s="330"/>
      <c r="J18" s="330"/>
      <c r="K18" s="330"/>
      <c r="L18" s="330"/>
      <c r="M18" s="330"/>
      <c r="N18" s="330"/>
      <c r="O18" s="330"/>
      <c r="P18" s="330"/>
      <c r="Q18" s="330"/>
    </row>
    <row r="19" spans="2:18" ht="15" customHeight="1" x14ac:dyDescent="0.3">
      <c r="B19" s="406" t="e">
        <f>IF(OR(G13="E",G13=""),"",IF(G13="G",H13,M13))</f>
        <v>#REF!</v>
      </c>
      <c r="C19" s="406"/>
      <c r="D19" s="406"/>
      <c r="E19" s="406"/>
      <c r="F19" s="406"/>
      <c r="G19" s="406"/>
      <c r="H19" s="406"/>
      <c r="I19" s="406"/>
      <c r="J19" s="406"/>
      <c r="K19" s="406"/>
      <c r="L19" s="406"/>
      <c r="M19" s="406"/>
      <c r="N19" s="406"/>
      <c r="O19" s="406"/>
      <c r="P19" s="406"/>
      <c r="Q19" s="406"/>
    </row>
    <row r="20" spans="2:18" ht="25.5" customHeight="1" x14ac:dyDescent="0.3">
      <c r="B20" s="406"/>
      <c r="C20" s="406"/>
      <c r="D20" s="406"/>
      <c r="E20" s="406"/>
      <c r="F20" s="406"/>
      <c r="G20" s="406"/>
      <c r="H20" s="406"/>
      <c r="I20" s="406"/>
      <c r="J20" s="406"/>
      <c r="K20" s="406"/>
      <c r="L20" s="406"/>
      <c r="M20" s="406"/>
      <c r="N20" s="406"/>
      <c r="O20" s="406"/>
      <c r="P20" s="406"/>
      <c r="Q20" s="406"/>
    </row>
    <row r="21" spans="2:18" ht="3.75" customHeight="1" x14ac:dyDescent="0.85">
      <c r="D21" s="41"/>
      <c r="E21" s="41"/>
      <c r="F21" s="41"/>
      <c r="J21" s="62"/>
      <c r="O21" s="62"/>
    </row>
    <row r="22" spans="2:18" ht="25.5" customHeight="1" x14ac:dyDescent="0.45">
      <c r="C22" s="395" t="str">
        <f>+'GRUPOS INFANTIL'!C3</f>
        <v>NACIDOS 2008 2009</v>
      </c>
      <c r="D22" s="395"/>
      <c r="E22" s="395"/>
      <c r="F22" s="395"/>
      <c r="G22" s="395"/>
      <c r="H22" s="395"/>
      <c r="I22" s="395"/>
      <c r="J22" s="395"/>
      <c r="K22" s="395"/>
      <c r="O22" s="89" t="str">
        <f>+'GRUPOS INFANTIL'!C4</f>
        <v>NOV 30 1 Y 2 DICIEMBRE 2024</v>
      </c>
      <c r="Q22" s="38"/>
      <c r="R22" s="38"/>
    </row>
    <row r="23" spans="2:18" ht="15" customHeight="1" x14ac:dyDescent="0.3">
      <c r="C23" s="395"/>
      <c r="D23" s="395"/>
      <c r="E23" s="395"/>
      <c r="F23" s="395"/>
      <c r="G23" s="395"/>
      <c r="H23" s="395"/>
      <c r="I23" s="395"/>
      <c r="J23" s="395"/>
      <c r="K23" s="395"/>
    </row>
  </sheetData>
  <mergeCells count="31">
    <mergeCell ref="Q6:Q9"/>
    <mergeCell ref="Q12:Q15"/>
    <mergeCell ref="B5:O5"/>
    <mergeCell ref="B7:B8"/>
    <mergeCell ref="D7:D8"/>
    <mergeCell ref="G7:G8"/>
    <mergeCell ref="H7:H8"/>
    <mergeCell ref="I7:I8"/>
    <mergeCell ref="J7:J8"/>
    <mergeCell ref="K7:K8"/>
    <mergeCell ref="B13:B14"/>
    <mergeCell ref="D13:D14"/>
    <mergeCell ref="G13:G14"/>
    <mergeCell ref="H13:H14"/>
    <mergeCell ref="I13:I14"/>
    <mergeCell ref="B19:Q20"/>
    <mergeCell ref="A3:P3"/>
    <mergeCell ref="C22:K23"/>
    <mergeCell ref="A1:P1"/>
    <mergeCell ref="A2:P2"/>
    <mergeCell ref="B17:Q18"/>
    <mergeCell ref="J13:J14"/>
    <mergeCell ref="K13:K14"/>
    <mergeCell ref="L13:L14"/>
    <mergeCell ref="M13:M14"/>
    <mergeCell ref="N13:N14"/>
    <mergeCell ref="O13:O14"/>
    <mergeCell ref="L7:L8"/>
    <mergeCell ref="M7:M8"/>
    <mergeCell ref="O7:O8"/>
    <mergeCell ref="B11:O11"/>
  </mergeCells>
  <conditionalFormatting sqref="I7:I8">
    <cfRule type="expression" dxfId="11" priority="4" stopIfTrue="1">
      <formula>G7="P"</formula>
    </cfRule>
    <cfRule type="expression" dxfId="10" priority="5" stopIfTrue="1">
      <formula>G7="E"</formula>
    </cfRule>
    <cfRule type="expression" dxfId="9" priority="6" stopIfTrue="1">
      <formula>G7="G"</formula>
    </cfRule>
  </conditionalFormatting>
  <conditionalFormatting sqref="I13:I14">
    <cfRule type="expression" dxfId="8" priority="1" stopIfTrue="1">
      <formula>G13="P"</formula>
    </cfRule>
    <cfRule type="expression" dxfId="7" priority="2" stopIfTrue="1">
      <formula>G13="E"</formula>
    </cfRule>
    <cfRule type="expression" dxfId="6" priority="3" stopIfTrue="1">
      <formula>G13="G"</formula>
    </cfRule>
  </conditionalFormatting>
  <conditionalFormatting sqref="K7:K8">
    <cfRule type="expression" dxfId="5" priority="7" stopIfTrue="1">
      <formula>L7="P"</formula>
    </cfRule>
    <cfRule type="expression" dxfId="4" priority="8" stopIfTrue="1">
      <formula>L7="E"</formula>
    </cfRule>
    <cfRule type="expression" dxfId="3" priority="9" stopIfTrue="1">
      <formula>L7="G"</formula>
    </cfRule>
  </conditionalFormatting>
  <conditionalFormatting sqref="K13:K14">
    <cfRule type="expression" dxfId="2" priority="10" stopIfTrue="1">
      <formula>L13="P"</formula>
    </cfRule>
    <cfRule type="expression" dxfId="1" priority="11" stopIfTrue="1">
      <formula>L13="E"</formula>
    </cfRule>
    <cfRule type="expression" dxfId="0" priority="12" stopIfTrue="1">
      <formula>L13="G"</formula>
    </cfRule>
  </conditionalFormatting>
  <printOptions horizontalCentered="1" verticalCentered="1"/>
  <pageMargins left="0.70866141732283472" right="0.70866141732283472" top="0.74803149606299213" bottom="0.74803149606299213" header="0.31496062992125984" footer="0.31496062992125984"/>
  <pageSetup scale="73" orientation="landscape" r:id="rId1"/>
  <ignoredErrors>
    <ignoredError sqref="I13 I7 K13 K7 D7 B7 B13 D13 O7 O13" unlockedFormula="1"/>
  </ignoredErrors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B1:I34"/>
  <sheetViews>
    <sheetView zoomScaleNormal="100" workbookViewId="0">
      <selection activeCell="B24" sqref="B24:B26"/>
    </sheetView>
  </sheetViews>
  <sheetFormatPr baseColWidth="10" defaultColWidth="11.44140625" defaultRowHeight="14.4" x14ac:dyDescent="0.3"/>
  <cols>
    <col min="1" max="1" width="11.44140625" style="3"/>
    <col min="2" max="2" width="8.5546875" style="3" customWidth="1"/>
    <col min="3" max="3" width="11.44140625" style="3" customWidth="1"/>
    <col min="4" max="4" width="3" style="3" customWidth="1"/>
    <col min="5" max="5" width="11.44140625" style="3" customWidth="1"/>
    <col min="6" max="6" width="3" style="3" customWidth="1"/>
    <col min="7" max="7" width="11.44140625" style="3" customWidth="1"/>
    <col min="8" max="8" width="2.88671875" style="3" customWidth="1"/>
    <col min="9" max="9" width="11.44140625" style="3" customWidth="1"/>
    <col min="10" max="16384" width="11.44140625" style="3"/>
  </cols>
  <sheetData>
    <row r="1" spans="2:9" ht="22.8" x14ac:dyDescent="0.3">
      <c r="C1" s="417" t="s">
        <v>98</v>
      </c>
      <c r="D1" s="417"/>
      <c r="E1" s="417"/>
      <c r="F1" s="417"/>
      <c r="G1" s="417"/>
      <c r="H1" s="417"/>
      <c r="I1" s="417"/>
    </row>
    <row r="2" spans="2:9" ht="17.399999999999999" x14ac:dyDescent="0.3">
      <c r="C2" s="418" t="s">
        <v>6</v>
      </c>
      <c r="D2" s="418"/>
      <c r="E2" s="418"/>
      <c r="F2" s="418"/>
      <c r="G2" s="418"/>
      <c r="H2" s="418"/>
      <c r="I2" s="418"/>
    </row>
    <row r="4" spans="2:9" ht="15.6" x14ac:dyDescent="0.3">
      <c r="C4" s="419" t="s">
        <v>46</v>
      </c>
      <c r="D4" s="419"/>
      <c r="E4" s="419"/>
      <c r="F4" s="419"/>
      <c r="G4" s="419"/>
      <c r="H4" s="419"/>
      <c r="I4" s="419"/>
    </row>
    <row r="5" spans="2:9" ht="16.2" thickBot="1" x14ac:dyDescent="0.35">
      <c r="C5" s="136"/>
      <c r="D5" s="136"/>
      <c r="E5" s="136"/>
      <c r="F5" s="136"/>
      <c r="G5" s="136"/>
      <c r="H5" s="136"/>
      <c r="I5" s="136"/>
    </row>
    <row r="6" spans="2:9" ht="15.6" x14ac:dyDescent="0.3">
      <c r="C6" s="137" t="s">
        <v>0</v>
      </c>
      <c r="D6" s="138"/>
      <c r="E6" s="139" t="s">
        <v>1</v>
      </c>
      <c r="F6" s="140"/>
      <c r="G6" s="141" t="s">
        <v>39</v>
      </c>
      <c r="H6" s="142"/>
      <c r="I6" s="143" t="s">
        <v>40</v>
      </c>
    </row>
    <row r="7" spans="2:9" ht="18" x14ac:dyDescent="0.3">
      <c r="C7" s="107">
        <v>1</v>
      </c>
      <c r="D7" s="144"/>
      <c r="E7" s="107">
        <v>5</v>
      </c>
      <c r="G7" s="107">
        <v>9</v>
      </c>
      <c r="H7" s="29"/>
      <c r="I7" s="107">
        <v>13</v>
      </c>
    </row>
    <row r="8" spans="2:9" ht="18" x14ac:dyDescent="0.3">
      <c r="C8" s="107">
        <v>2</v>
      </c>
      <c r="D8" s="144"/>
      <c r="E8" s="107">
        <v>6</v>
      </c>
      <c r="G8" s="107">
        <v>10</v>
      </c>
      <c r="H8" s="29"/>
      <c r="I8" s="107">
        <v>14</v>
      </c>
    </row>
    <row r="9" spans="2:9" ht="18" x14ac:dyDescent="0.3">
      <c r="C9" s="107">
        <v>3</v>
      </c>
      <c r="D9" s="144"/>
      <c r="E9" s="107">
        <v>7</v>
      </c>
      <c r="G9" s="107">
        <v>11</v>
      </c>
      <c r="H9" s="29"/>
      <c r="I9" s="107">
        <v>15</v>
      </c>
    </row>
    <row r="10" spans="2:9" ht="18" x14ac:dyDescent="0.3">
      <c r="C10" s="107">
        <v>4</v>
      </c>
      <c r="D10" s="144"/>
      <c r="E10" s="107">
        <v>8</v>
      </c>
      <c r="G10" s="107">
        <v>12</v>
      </c>
      <c r="H10" s="29"/>
      <c r="I10" s="107">
        <v>16</v>
      </c>
    </row>
    <row r="11" spans="2:9" x14ac:dyDescent="0.3">
      <c r="B11" s="420"/>
      <c r="C11" s="420"/>
      <c r="D11" s="420"/>
      <c r="E11" s="420"/>
      <c r="F11" s="420"/>
      <c r="G11" s="420"/>
      <c r="H11" s="420"/>
      <c r="I11" s="420"/>
    </row>
    <row r="12" spans="2:9" ht="18" x14ac:dyDescent="0.3">
      <c r="B12" s="415" t="s">
        <v>43</v>
      </c>
      <c r="C12" s="415"/>
      <c r="D12" s="415"/>
      <c r="E12" s="415"/>
      <c r="F12" s="415"/>
      <c r="G12" s="415"/>
      <c r="H12" s="415"/>
      <c r="I12" s="415"/>
    </row>
    <row r="13" spans="2:9" ht="18.600000000000001" thickBot="1" x14ac:dyDescent="0.4">
      <c r="B13" s="145"/>
      <c r="C13" s="145"/>
      <c r="D13" s="145"/>
      <c r="E13" s="145"/>
      <c r="F13" s="145"/>
      <c r="G13" s="145"/>
      <c r="H13" s="145"/>
      <c r="I13" s="145"/>
    </row>
    <row r="14" spans="2:9" ht="15" thickBot="1" x14ac:dyDescent="0.35">
      <c r="B14" s="146" t="s">
        <v>2</v>
      </c>
      <c r="C14" s="412" t="s">
        <v>47</v>
      </c>
      <c r="D14" s="413"/>
      <c r="E14" s="413"/>
      <c r="F14" s="147" t="s">
        <v>48</v>
      </c>
      <c r="G14" s="412" t="s">
        <v>53</v>
      </c>
      <c r="H14" s="413"/>
      <c r="I14" s="414"/>
    </row>
    <row r="15" spans="2:9" ht="7.5" customHeight="1" thickBot="1" x14ac:dyDescent="0.35">
      <c r="F15" s="148"/>
    </row>
    <row r="16" spans="2:9" ht="15" thickBot="1" x14ac:dyDescent="0.35">
      <c r="B16" s="146" t="s">
        <v>3</v>
      </c>
      <c r="C16" s="412" t="s">
        <v>50</v>
      </c>
      <c r="D16" s="413"/>
      <c r="E16" s="413"/>
      <c r="F16" s="147" t="s">
        <v>48</v>
      </c>
      <c r="G16" s="412" t="s">
        <v>55</v>
      </c>
      <c r="H16" s="413"/>
      <c r="I16" s="414"/>
    </row>
    <row r="18" spans="2:9" ht="15" thickBot="1" x14ac:dyDescent="0.35">
      <c r="B18" s="146" t="s">
        <v>59</v>
      </c>
      <c r="C18" s="412" t="s">
        <v>49</v>
      </c>
      <c r="D18" s="413"/>
      <c r="E18" s="413"/>
      <c r="F18" s="147" t="s">
        <v>48</v>
      </c>
      <c r="G18" s="412" t="s">
        <v>52</v>
      </c>
      <c r="H18" s="413"/>
      <c r="I18" s="414"/>
    </row>
    <row r="19" spans="2:9" ht="7.5" customHeight="1" thickBot="1" x14ac:dyDescent="0.35"/>
    <row r="20" spans="2:9" ht="15" thickBot="1" x14ac:dyDescent="0.35">
      <c r="B20" s="146" t="s">
        <v>60</v>
      </c>
      <c r="C20" s="412" t="s">
        <v>51</v>
      </c>
      <c r="D20" s="413"/>
      <c r="E20" s="413"/>
      <c r="F20" s="147" t="s">
        <v>48</v>
      </c>
      <c r="G20" s="412" t="s">
        <v>54</v>
      </c>
      <c r="H20" s="413"/>
      <c r="I20" s="414"/>
    </row>
    <row r="22" spans="2:9" ht="18" x14ac:dyDescent="0.35">
      <c r="B22" s="416" t="s">
        <v>58</v>
      </c>
      <c r="C22" s="416"/>
      <c r="D22" s="416"/>
      <c r="E22" s="416"/>
      <c r="F22" s="416"/>
      <c r="G22" s="416"/>
      <c r="H22" s="416"/>
      <c r="I22" s="416"/>
    </row>
    <row r="23" spans="2:9" ht="3.75" customHeight="1" thickBot="1" x14ac:dyDescent="0.35"/>
    <row r="24" spans="2:9" ht="15" thickBot="1" x14ac:dyDescent="0.35">
      <c r="B24" s="146" t="s">
        <v>44</v>
      </c>
      <c r="C24" s="412" t="s">
        <v>56</v>
      </c>
      <c r="D24" s="413"/>
      <c r="E24" s="414"/>
      <c r="F24" s="147" t="s">
        <v>48</v>
      </c>
      <c r="G24" s="412" t="s">
        <v>57</v>
      </c>
      <c r="H24" s="413"/>
      <c r="I24" s="414"/>
    </row>
    <row r="25" spans="2:9" ht="6.75" customHeight="1" thickBot="1" x14ac:dyDescent="0.35"/>
    <row r="26" spans="2:9" ht="15" thickBot="1" x14ac:dyDescent="0.35">
      <c r="B26" s="146" t="s">
        <v>45</v>
      </c>
      <c r="C26" s="412" t="s">
        <v>61</v>
      </c>
      <c r="D26" s="413"/>
      <c r="E26" s="414"/>
      <c r="F26" s="147" t="s">
        <v>48</v>
      </c>
      <c r="G26" s="412" t="s">
        <v>62</v>
      </c>
      <c r="H26" s="413"/>
      <c r="I26" s="414"/>
    </row>
    <row r="28" spans="2:9" ht="18" x14ac:dyDescent="0.3">
      <c r="C28" s="415" t="s">
        <v>64</v>
      </c>
      <c r="D28" s="415"/>
      <c r="E28" s="415"/>
      <c r="F28" s="415"/>
      <c r="G28" s="415"/>
      <c r="H28" s="415"/>
      <c r="I28" s="415"/>
    </row>
    <row r="29" spans="2:9" ht="7.5" customHeight="1" thickBot="1" x14ac:dyDescent="0.35"/>
    <row r="30" spans="2:9" ht="15" thickBot="1" x14ac:dyDescent="0.35">
      <c r="C30" s="412" t="s">
        <v>65</v>
      </c>
      <c r="D30" s="413"/>
      <c r="E30" s="414"/>
      <c r="F30" s="147" t="s">
        <v>48</v>
      </c>
      <c r="G30" s="412" t="s">
        <v>66</v>
      </c>
      <c r="H30" s="413"/>
      <c r="I30" s="414"/>
    </row>
    <row r="32" spans="2:9" ht="18" x14ac:dyDescent="0.3">
      <c r="C32" s="415" t="s">
        <v>63</v>
      </c>
      <c r="D32" s="415"/>
      <c r="E32" s="415"/>
      <c r="F32" s="415"/>
      <c r="G32" s="415"/>
      <c r="H32" s="415"/>
      <c r="I32" s="415"/>
    </row>
    <row r="34" spans="3:9" ht="15" thickBot="1" x14ac:dyDescent="0.35">
      <c r="C34" s="412" t="s">
        <v>67</v>
      </c>
      <c r="D34" s="413"/>
      <c r="E34" s="414"/>
      <c r="F34" s="147" t="s">
        <v>48</v>
      </c>
      <c r="G34" s="412" t="s">
        <v>68</v>
      </c>
      <c r="H34" s="413"/>
      <c r="I34" s="414"/>
    </row>
  </sheetData>
  <mergeCells count="24">
    <mergeCell ref="C18:E18"/>
    <mergeCell ref="G18:I18"/>
    <mergeCell ref="C20:E20"/>
    <mergeCell ref="G20:I20"/>
    <mergeCell ref="C1:I1"/>
    <mergeCell ref="C2:I2"/>
    <mergeCell ref="C4:I4"/>
    <mergeCell ref="B11:I11"/>
    <mergeCell ref="B12:I12"/>
    <mergeCell ref="C14:E14"/>
    <mergeCell ref="G14:I14"/>
    <mergeCell ref="C16:E16"/>
    <mergeCell ref="G16:I16"/>
    <mergeCell ref="G34:I34"/>
    <mergeCell ref="C34:E34"/>
    <mergeCell ref="C32:I32"/>
    <mergeCell ref="B22:I22"/>
    <mergeCell ref="C30:E30"/>
    <mergeCell ref="G30:I30"/>
    <mergeCell ref="C26:E26"/>
    <mergeCell ref="G26:I26"/>
    <mergeCell ref="C28:I28"/>
    <mergeCell ref="C24:E24"/>
    <mergeCell ref="G24:I24"/>
  </mergeCells>
  <hyperlinks>
    <hyperlink ref="G6" location="'GRUPO B'!A1" display="GRUPO B" xr:uid="{00000000-0004-0000-0D00-000000000000}"/>
    <hyperlink ref="E6" location="'GRUPO B'!A1" display="GRUPO B" xr:uid="{00000000-0004-0000-0D00-000001000000}"/>
    <hyperlink ref="C6" location="'GRUPO B'!A1" display="GRUPO B" xr:uid="{00000000-0004-0000-0D00-000002000000}"/>
    <hyperlink ref="I6" location="'GRUPO B'!A1" display="GRUPO B" xr:uid="{00000000-0004-0000-0D00-000003000000}"/>
  </hyperlinks>
  <pageMargins left="0.7" right="0.7" top="0.75" bottom="0.75" header="0.3" footer="0.3"/>
  <pageSetup paperSize="9" orientation="portrait" horizontalDpi="0" verticalDpi="0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pageSetUpPr fitToPage="1"/>
  </sheetPr>
  <dimension ref="A1:S45"/>
  <sheetViews>
    <sheetView zoomScale="80" zoomScaleNormal="80" workbookViewId="0">
      <selection sqref="A1:S1"/>
    </sheetView>
  </sheetViews>
  <sheetFormatPr baseColWidth="10" defaultColWidth="11.44140625" defaultRowHeight="14.4" x14ac:dyDescent="0.3"/>
  <cols>
    <col min="1" max="1" width="11.44140625" style="3"/>
    <col min="2" max="2" width="12.88671875" style="3" customWidth="1"/>
    <col min="3" max="3" width="12.109375" style="3" customWidth="1"/>
    <col min="4" max="4" width="28.5546875" style="3" customWidth="1"/>
    <col min="5" max="6" width="5.6640625" style="3" customWidth="1"/>
    <col min="7" max="7" width="28.5546875" style="3" customWidth="1"/>
    <col min="8" max="8" width="11.44140625" style="3" customWidth="1"/>
    <col min="9" max="9" width="0.6640625" style="3" customWidth="1"/>
    <col min="10" max="10" width="30.5546875" style="3" customWidth="1"/>
    <col min="11" max="11" width="4.33203125" style="3" bestFit="1" customWidth="1"/>
    <col min="12" max="12" width="5" style="3" customWidth="1"/>
    <col min="13" max="13" width="5" style="3" bestFit="1" customWidth="1"/>
    <col min="14" max="19" width="5" style="3" customWidth="1"/>
    <col min="20" max="20" width="3.5546875" style="3" customWidth="1"/>
    <col min="21" max="16384" width="11.44140625" style="3"/>
  </cols>
  <sheetData>
    <row r="1" spans="1:19" ht="27.6" x14ac:dyDescent="0.45">
      <c r="A1" s="453" t="e">
        <f>+'GRUPOS INFANTIL'!C1:H1</f>
        <v>#VALUE!</v>
      </c>
      <c r="B1" s="453"/>
      <c r="C1" s="453"/>
      <c r="D1" s="453"/>
      <c r="E1" s="453"/>
      <c r="F1" s="453"/>
      <c r="G1" s="453"/>
      <c r="H1" s="453"/>
      <c r="I1" s="453"/>
      <c r="J1" s="453"/>
      <c r="K1" s="453"/>
      <c r="L1" s="453"/>
      <c r="M1" s="453"/>
      <c r="N1" s="453"/>
      <c r="O1" s="453"/>
      <c r="P1" s="453"/>
      <c r="Q1" s="453"/>
      <c r="R1" s="453"/>
      <c r="S1" s="453"/>
    </row>
    <row r="2" spans="1:19" ht="28.8" x14ac:dyDescent="0.55000000000000004">
      <c r="A2" s="454" t="e">
        <f>+'GRUPOS INFANTIL'!C2:H2</f>
        <v>#VALUE!</v>
      </c>
      <c r="B2" s="454"/>
      <c r="C2" s="454"/>
      <c r="D2" s="454"/>
      <c r="E2" s="454"/>
      <c r="F2" s="454"/>
      <c r="G2" s="454"/>
      <c r="H2" s="454"/>
      <c r="I2" s="454"/>
      <c r="J2" s="454"/>
      <c r="K2" s="454"/>
      <c r="L2" s="454"/>
      <c r="M2" s="454"/>
      <c r="N2" s="454"/>
      <c r="O2" s="454"/>
      <c r="P2" s="454"/>
      <c r="Q2" s="454"/>
      <c r="R2" s="454"/>
      <c r="S2" s="454"/>
    </row>
    <row r="3" spans="1:19" ht="28.8" x14ac:dyDescent="0.55000000000000004">
      <c r="A3" s="454" t="str">
        <f>+'GRUPOS INFANTIL'!C3</f>
        <v>NACIDOS 2008 2009</v>
      </c>
      <c r="B3" s="454"/>
      <c r="C3" s="454"/>
      <c r="D3" s="454"/>
      <c r="E3" s="454"/>
      <c r="F3" s="454"/>
      <c r="G3" s="454"/>
      <c r="H3" s="454"/>
      <c r="I3" s="454"/>
      <c r="J3" s="454"/>
      <c r="K3" s="454"/>
      <c r="L3" s="454"/>
      <c r="M3" s="454"/>
      <c r="N3" s="454"/>
      <c r="O3" s="454"/>
      <c r="P3" s="454"/>
      <c r="Q3" s="454"/>
      <c r="R3" s="454"/>
      <c r="S3" s="454"/>
    </row>
    <row r="4" spans="1:19" ht="21" x14ac:dyDescent="0.4">
      <c r="A4" s="421" t="str">
        <f>+'GRUPOS INFANTIL'!C4</f>
        <v>NOV 30 1 Y 2 DICIEMBRE 2024</v>
      </c>
      <c r="B4" s="421"/>
      <c r="C4" s="421"/>
      <c r="D4" s="421"/>
      <c r="E4" s="421"/>
      <c r="F4" s="421"/>
      <c r="G4" s="421"/>
      <c r="H4" s="421"/>
      <c r="I4" s="421"/>
      <c r="J4" s="421"/>
      <c r="K4" s="421"/>
      <c r="L4" s="421"/>
      <c r="M4" s="421"/>
      <c r="N4" s="421"/>
      <c r="O4" s="421"/>
      <c r="P4" s="421"/>
      <c r="Q4" s="421"/>
      <c r="R4" s="421"/>
      <c r="S4" s="421"/>
    </row>
    <row r="5" spans="1:19" ht="21" x14ac:dyDescent="0.4">
      <c r="A5" s="421" t="s">
        <v>74</v>
      </c>
      <c r="B5" s="421"/>
      <c r="C5" s="421"/>
      <c r="D5" s="421"/>
      <c r="E5" s="421"/>
      <c r="F5" s="421"/>
      <c r="G5" s="421"/>
      <c r="H5" s="421"/>
      <c r="I5" s="421"/>
      <c r="J5" s="421"/>
      <c r="K5" s="421"/>
      <c r="L5" s="421"/>
      <c r="M5" s="421"/>
      <c r="N5" s="421"/>
      <c r="O5" s="421"/>
      <c r="P5" s="421"/>
      <c r="Q5" s="421"/>
      <c r="R5" s="421"/>
      <c r="S5" s="421"/>
    </row>
    <row r="6" spans="1:19" ht="21" customHeight="1" x14ac:dyDescent="0.3">
      <c r="A6"/>
      <c r="B6" s="450" t="str">
        <f>+IMPRIMIR!A14</f>
        <v>PARTIDOS                 fecha 1</v>
      </c>
      <c r="C6" s="451"/>
      <c r="D6" s="451"/>
      <c r="E6" s="451"/>
      <c r="F6" s="451"/>
      <c r="G6" s="451"/>
      <c r="H6" s="452"/>
      <c r="J6" s="154" t="str">
        <f>+'GRUPO A'!B4</f>
        <v>GRUPO A</v>
      </c>
      <c r="K6" s="154">
        <f>+'GRUPO A'!Q20</f>
        <v>0</v>
      </c>
      <c r="L6" s="154">
        <f>+'GRUPO A'!R20</f>
        <v>0</v>
      </c>
      <c r="M6" s="154">
        <f>+'GRUPO A'!S20</f>
        <v>0</v>
      </c>
      <c r="N6" s="154">
        <f>+'GRUPO A'!T20</f>
        <v>0</v>
      </c>
      <c r="O6" s="154">
        <f>+'GRUPO A'!U20</f>
        <v>0</v>
      </c>
      <c r="P6" s="154">
        <f>+'GRUPO A'!V20</f>
        <v>0</v>
      </c>
      <c r="Q6" s="154">
        <f>+'GRUPO A'!W20</f>
        <v>0</v>
      </c>
      <c r="R6" s="154">
        <f>+'GRUPO A'!X20</f>
        <v>0</v>
      </c>
      <c r="S6" s="154">
        <f>+'GRUPO A'!Y20</f>
        <v>0</v>
      </c>
    </row>
    <row r="7" spans="1:19" x14ac:dyDescent="0.3">
      <c r="B7" s="160" t="s">
        <v>69</v>
      </c>
      <c r="C7" s="160" t="s">
        <v>70</v>
      </c>
      <c r="D7" s="160" t="s">
        <v>71</v>
      </c>
      <c r="E7" s="444" t="s">
        <v>72</v>
      </c>
      <c r="F7" s="444"/>
      <c r="G7" s="160" t="s">
        <v>71</v>
      </c>
      <c r="H7" s="160" t="s">
        <v>73</v>
      </c>
      <c r="J7" s="155">
        <f>+'GRUPO A'!P22</f>
        <v>0</v>
      </c>
      <c r="K7" s="149">
        <f>+'GRUPO A'!Q22</f>
        <v>0</v>
      </c>
      <c r="L7" s="149">
        <f>+'GRUPO A'!R22</f>
        <v>0</v>
      </c>
      <c r="M7" s="149">
        <f>+'GRUPO A'!S22</f>
        <v>0</v>
      </c>
      <c r="N7" s="149">
        <f>+'GRUPO A'!T22</f>
        <v>0</v>
      </c>
      <c r="O7" s="149">
        <f>+'GRUPO A'!U22</f>
        <v>0</v>
      </c>
      <c r="P7" s="149">
        <f>+'GRUPO A'!V22</f>
        <v>0</v>
      </c>
      <c r="Q7" s="149">
        <f>+'GRUPO A'!W22</f>
        <v>0</v>
      </c>
      <c r="R7" s="149">
        <f>+'GRUPO A'!X22</f>
        <v>0</v>
      </c>
      <c r="S7" s="149">
        <f>+'GRUPO A'!Y22</f>
        <v>0</v>
      </c>
    </row>
    <row r="8" spans="1:19" ht="21" customHeight="1" x14ac:dyDescent="0.3">
      <c r="A8" s="445">
        <f>+'GRUPO A'!B20</f>
        <v>42812</v>
      </c>
      <c r="B8" s="149" t="str">
        <f>+'GRUPO A'!M20</f>
        <v>CANCHA 2</v>
      </c>
      <c r="C8" s="149" t="str">
        <f>+'GRUPO A'!C20</f>
        <v>07:15. a.m.</v>
      </c>
      <c r="D8" s="149" t="str">
        <f>+'GRUPO A'!E20</f>
        <v>H&amp;C.SPORT</v>
      </c>
      <c r="E8" s="149">
        <f>+'GRUPO A'!G20</f>
        <v>5</v>
      </c>
      <c r="F8" s="149">
        <f>+'GRUPO A'!I20</f>
        <v>0</v>
      </c>
      <c r="G8" s="149" t="str">
        <f>+'GRUPO A'!K20</f>
        <v>TALENTO TOLIMENSE</v>
      </c>
      <c r="H8" s="149" t="str">
        <f>+'GRUPO A'!B4</f>
        <v>GRUPO A</v>
      </c>
      <c r="J8" s="155">
        <f>+'GRUPO A'!P24</f>
        <v>0</v>
      </c>
      <c r="K8" s="149">
        <f>+'GRUPO A'!Q24</f>
        <v>0</v>
      </c>
      <c r="L8" s="149">
        <f>+'GRUPO A'!R24</f>
        <v>0</v>
      </c>
      <c r="M8" s="149">
        <f>+'GRUPO A'!S24</f>
        <v>0</v>
      </c>
      <c r="N8" s="149">
        <f>+'GRUPO A'!T24</f>
        <v>0</v>
      </c>
      <c r="O8" s="149">
        <f>+'GRUPO A'!U24</f>
        <v>0</v>
      </c>
      <c r="P8" s="149">
        <f>+'GRUPO A'!V24</f>
        <v>0</v>
      </c>
      <c r="Q8" s="149">
        <f>+'GRUPO A'!W24</f>
        <v>0</v>
      </c>
      <c r="R8" s="149">
        <f>+'GRUPO A'!X24</f>
        <v>0</v>
      </c>
      <c r="S8" s="149">
        <f>+'GRUPO A'!Y24</f>
        <v>0</v>
      </c>
    </row>
    <row r="9" spans="1:19" ht="21" customHeight="1" x14ac:dyDescent="0.3">
      <c r="A9" s="446"/>
      <c r="B9" s="151" t="str">
        <f>+'GRUPO A'!M23</f>
        <v>LAS VEGAS</v>
      </c>
      <c r="C9" s="151" t="str">
        <f>+'GRUPO A'!C23</f>
        <v>08:20. a.m.</v>
      </c>
      <c r="D9" s="151" t="str">
        <f>+'GRUPO A'!E23</f>
        <v>A10 ACADEMY</v>
      </c>
      <c r="E9" s="151">
        <f>+'GRUPO A'!G23</f>
        <v>1</v>
      </c>
      <c r="F9" s="151">
        <f>+'GRUPO A'!I23</f>
        <v>0</v>
      </c>
      <c r="G9" s="151" t="str">
        <f>+'GRUPO A'!K23</f>
        <v>LE MAX TEAM</v>
      </c>
      <c r="H9" s="152" t="str">
        <f>+'GRUPO A'!B4</f>
        <v>GRUPO A</v>
      </c>
      <c r="J9" s="155">
        <f>+'GRUPO A'!P26</f>
        <v>0</v>
      </c>
      <c r="K9" s="149">
        <f>+'GRUPO A'!Q26</f>
        <v>0</v>
      </c>
      <c r="L9" s="149">
        <f>+'GRUPO A'!R26</f>
        <v>0</v>
      </c>
      <c r="M9" s="149">
        <f>+'GRUPO A'!S26</f>
        <v>0</v>
      </c>
      <c r="N9" s="149">
        <f>+'GRUPO A'!T26</f>
        <v>0</v>
      </c>
      <c r="O9" s="149">
        <f>+'GRUPO A'!U26</f>
        <v>0</v>
      </c>
      <c r="P9" s="149">
        <f>+'GRUPO A'!V26</f>
        <v>0</v>
      </c>
      <c r="Q9" s="149">
        <f>+'GRUPO A'!W26</f>
        <v>0</v>
      </c>
      <c r="R9" s="149">
        <f>+'GRUPO A'!X26</f>
        <v>0</v>
      </c>
      <c r="S9" s="149">
        <f>+'GRUPO A'!Y26</f>
        <v>0</v>
      </c>
    </row>
    <row r="10" spans="1:19" ht="21" customHeight="1" x14ac:dyDescent="0.3">
      <c r="A10" s="446"/>
      <c r="B10" s="149" t="str">
        <f>+'GRUPO B'!M20</f>
        <v>CANCHA 2</v>
      </c>
      <c r="C10" s="149" t="str">
        <f>+'GRUPO B'!C20</f>
        <v>12:00. m.d.</v>
      </c>
      <c r="D10" s="149" t="str">
        <f>+'GRUPO B'!E20</f>
        <v>ALIANZA TOLIMENSE</v>
      </c>
      <c r="E10" s="149">
        <f>+'GRUPO B'!G20</f>
        <v>2</v>
      </c>
      <c r="F10" s="149">
        <f>+'GRUPO B'!I20</f>
        <v>0</v>
      </c>
      <c r="G10" s="149" t="str">
        <f>+'GRUPO B'!K20</f>
        <v>CLUB DEPORTIVO SANPAY</v>
      </c>
      <c r="H10" s="149" t="str">
        <f>+'GRUPO B'!B4</f>
        <v>GRUPO B</v>
      </c>
      <c r="J10" s="155">
        <f>+'GRUPO A'!P28</f>
        <v>0</v>
      </c>
      <c r="K10" s="149">
        <f>+'GRUPO A'!Q28</f>
        <v>0</v>
      </c>
      <c r="L10" s="149">
        <f>+'GRUPO A'!R28</f>
        <v>0</v>
      </c>
      <c r="M10" s="149">
        <f>+'GRUPO A'!S28</f>
        <v>0</v>
      </c>
      <c r="N10" s="149">
        <f>+'GRUPO A'!T28</f>
        <v>0</v>
      </c>
      <c r="O10" s="149">
        <f>+'GRUPO A'!U28</f>
        <v>0</v>
      </c>
      <c r="P10" s="149">
        <f>+'GRUPO A'!V28</f>
        <v>0</v>
      </c>
      <c r="Q10" s="149">
        <f>+'GRUPO A'!W28</f>
        <v>0</v>
      </c>
      <c r="R10" s="149">
        <f>+'GRUPO A'!X28</f>
        <v>0</v>
      </c>
      <c r="S10" s="149">
        <f>+'GRUPO A'!Y28</f>
        <v>0</v>
      </c>
    </row>
    <row r="11" spans="1:19" ht="21" customHeight="1" x14ac:dyDescent="0.3">
      <c r="A11" s="446"/>
      <c r="B11" s="151" t="str">
        <f>+'GRUPO B'!M23</f>
        <v>CANCHA 2</v>
      </c>
      <c r="C11" s="151" t="str">
        <f>+'GRUPO B'!C23</f>
        <v>01:10. p.m.</v>
      </c>
      <c r="D11" s="151" t="str">
        <f>+'GRUPO B'!E23</f>
        <v>CLUB DEPORTIVO EL DIAMANTE</v>
      </c>
      <c r="E11" s="151">
        <f>+'GRUPO B'!G23</f>
        <v>5</v>
      </c>
      <c r="F11" s="151">
        <f>+'GRUPO B'!I23</f>
        <v>1</v>
      </c>
      <c r="G11" s="151" t="str">
        <f>+'GRUPO B'!K23</f>
        <v>REAL BOGOTÁ</v>
      </c>
      <c r="H11" s="152" t="str">
        <f>+'GRUPO B'!B4</f>
        <v>GRUPO B</v>
      </c>
    </row>
    <row r="12" spans="1:19" ht="21" customHeight="1" x14ac:dyDescent="0.3">
      <c r="A12" s="446"/>
      <c r="B12" s="149" t="e">
        <f>+#REF!</f>
        <v>#REF!</v>
      </c>
      <c r="C12" s="149" t="e">
        <f>+#REF!</f>
        <v>#REF!</v>
      </c>
      <c r="D12" s="149" t="e">
        <f>+#REF!</f>
        <v>#REF!</v>
      </c>
      <c r="E12" s="149" t="e">
        <f>+#REF!</f>
        <v>#REF!</v>
      </c>
      <c r="F12" s="149" t="e">
        <f>+#REF!</f>
        <v>#REF!</v>
      </c>
      <c r="G12" s="149" t="e">
        <f>+#REF!</f>
        <v>#REF!</v>
      </c>
      <c r="H12" s="149" t="e">
        <f>+#REF!</f>
        <v>#REF!</v>
      </c>
      <c r="J12" s="153" t="str">
        <f>+'GRUPO B'!B4</f>
        <v>GRUPO B</v>
      </c>
      <c r="K12" s="153" t="str">
        <f>+'GRUPO B'!Q8</f>
        <v>Pts.</v>
      </c>
      <c r="L12" s="153" t="str">
        <f>+'GRUPO B'!R8</f>
        <v>PJ</v>
      </c>
      <c r="M12" s="153" t="str">
        <f>+'GRUPO B'!S8</f>
        <v>Gan.</v>
      </c>
      <c r="N12" s="153" t="str">
        <f>+'GRUPO B'!T8</f>
        <v>Emp.</v>
      </c>
      <c r="O12" s="153" t="str">
        <f>+'GRUPO B'!U8</f>
        <v>Per.</v>
      </c>
      <c r="P12" s="153" t="str">
        <f>+'GRUPO B'!V8</f>
        <v>GF</v>
      </c>
      <c r="Q12" s="153" t="str">
        <f>+'GRUPO B'!W8</f>
        <v>GC</v>
      </c>
      <c r="R12" s="153" t="str">
        <f>+'GRUPO B'!X8</f>
        <v>Dif.</v>
      </c>
      <c r="S12" s="153" t="str">
        <f>+'GRUPO B'!Y8</f>
        <v>Tj</v>
      </c>
    </row>
    <row r="13" spans="1:19" ht="21" customHeight="1" x14ac:dyDescent="0.3">
      <c r="A13" s="446"/>
      <c r="B13" s="151" t="e">
        <f>+#REF!</f>
        <v>#REF!</v>
      </c>
      <c r="C13" s="151" t="e">
        <f>+#REF!</f>
        <v>#REF!</v>
      </c>
      <c r="D13" s="151" t="e">
        <f>+#REF!</f>
        <v>#REF!</v>
      </c>
      <c r="E13" s="151" t="e">
        <f>+#REF!</f>
        <v>#REF!</v>
      </c>
      <c r="F13" s="151" t="e">
        <f>+#REF!</f>
        <v>#REF!</v>
      </c>
      <c r="G13" s="151" t="e">
        <f>+#REF!</f>
        <v>#REF!</v>
      </c>
      <c r="H13" s="152" t="e">
        <f>+#REF!</f>
        <v>#REF!</v>
      </c>
      <c r="J13" s="155" t="str">
        <f>+'GRUPO B'!P10</f>
        <v xml:space="preserve">  1)  CLUB DEPORTIVO EL DIAMANTE</v>
      </c>
      <c r="K13" s="149">
        <f>+'GRUPO B'!Q10</f>
        <v>6</v>
      </c>
      <c r="L13" s="149">
        <f>+'GRUPO B'!R10</f>
        <v>3</v>
      </c>
      <c r="M13" s="149">
        <f>+'GRUPO B'!S10</f>
        <v>2</v>
      </c>
      <c r="N13" s="149">
        <f>+'GRUPO B'!T10</f>
        <v>0</v>
      </c>
      <c r="O13" s="149">
        <f>+'GRUPO B'!U10</f>
        <v>1</v>
      </c>
      <c r="P13" s="149">
        <f>+'GRUPO B'!V10</f>
        <v>7</v>
      </c>
      <c r="Q13" s="149">
        <f>+'GRUPO B'!W10</f>
        <v>3</v>
      </c>
      <c r="R13" s="149">
        <f>+'GRUPO B'!X10</f>
        <v>4</v>
      </c>
      <c r="S13" s="149">
        <f>+'GRUPO B'!Y10</f>
        <v>0</v>
      </c>
    </row>
    <row r="14" spans="1:19" ht="21" customHeight="1" x14ac:dyDescent="0.3">
      <c r="A14" s="446"/>
      <c r="B14" s="149" t="e">
        <f>+#REF!</f>
        <v>#REF!</v>
      </c>
      <c r="C14" s="149" t="e">
        <f>+#REF!</f>
        <v>#REF!</v>
      </c>
      <c r="D14" s="149" t="e">
        <f>+#REF!</f>
        <v>#REF!</v>
      </c>
      <c r="E14" s="149" t="e">
        <f>+#REF!</f>
        <v>#REF!</v>
      </c>
      <c r="F14" s="149" t="e">
        <f>+#REF!</f>
        <v>#REF!</v>
      </c>
      <c r="G14" s="149" t="e">
        <f>+#REF!</f>
        <v>#REF!</v>
      </c>
      <c r="H14" s="149" t="e">
        <f>+#REF!</f>
        <v>#REF!</v>
      </c>
      <c r="J14" s="155" t="str">
        <f>+'GRUPO B'!P12</f>
        <v xml:space="preserve">  2)  CLUB DEPORTIVO SANPAY</v>
      </c>
      <c r="K14" s="149">
        <f>+'GRUPO B'!Q12</f>
        <v>6</v>
      </c>
      <c r="L14" s="149">
        <f>+'GRUPO B'!R12</f>
        <v>3</v>
      </c>
      <c r="M14" s="149">
        <f>+'GRUPO B'!S12</f>
        <v>2</v>
      </c>
      <c r="N14" s="149">
        <f>+'GRUPO B'!T12</f>
        <v>0</v>
      </c>
      <c r="O14" s="149">
        <f>+'GRUPO B'!U12</f>
        <v>1</v>
      </c>
      <c r="P14" s="149">
        <f>+'GRUPO B'!V12</f>
        <v>5</v>
      </c>
      <c r="Q14" s="149">
        <f>+'GRUPO B'!W12</f>
        <v>2</v>
      </c>
      <c r="R14" s="149">
        <f>+'GRUPO B'!X12</f>
        <v>3</v>
      </c>
      <c r="S14" s="149">
        <f>+'GRUPO B'!Y12</f>
        <v>0</v>
      </c>
    </row>
    <row r="15" spans="1:19" ht="21" customHeight="1" x14ac:dyDescent="0.3">
      <c r="A15" s="446"/>
      <c r="B15" s="151" t="e">
        <f>+#REF!</f>
        <v>#REF!</v>
      </c>
      <c r="C15" s="151" t="e">
        <f>+#REF!</f>
        <v>#REF!</v>
      </c>
      <c r="D15" s="151" t="e">
        <f>+#REF!</f>
        <v>#REF!</v>
      </c>
      <c r="E15" s="151" t="e">
        <f>+#REF!</f>
        <v>#REF!</v>
      </c>
      <c r="F15" s="151" t="e">
        <f>+#REF!</f>
        <v>#REF!</v>
      </c>
      <c r="G15" s="151" t="e">
        <f>+#REF!</f>
        <v>#REF!</v>
      </c>
      <c r="H15" s="152" t="e">
        <f>+#REF!</f>
        <v>#REF!</v>
      </c>
      <c r="J15" s="155" t="str">
        <f>+'GRUPO B'!P14</f>
        <v xml:space="preserve">  3)  ALIANZA TOLIMENSE</v>
      </c>
      <c r="K15" s="149">
        <f>+'GRUPO B'!Q14</f>
        <v>6</v>
      </c>
      <c r="L15" s="149">
        <f>+'GRUPO B'!R14</f>
        <v>3</v>
      </c>
      <c r="M15" s="149">
        <f>+'GRUPO B'!S14</f>
        <v>2</v>
      </c>
      <c r="N15" s="149">
        <f>+'GRUPO B'!T14</f>
        <v>0</v>
      </c>
      <c r="O15" s="149">
        <f>+'GRUPO B'!U14</f>
        <v>1</v>
      </c>
      <c r="P15" s="149">
        <f>+'GRUPO B'!V14</f>
        <v>5</v>
      </c>
      <c r="Q15" s="149">
        <f>+'GRUPO B'!W14</f>
        <v>3</v>
      </c>
      <c r="R15" s="149">
        <f>+'GRUPO B'!X14</f>
        <v>2</v>
      </c>
      <c r="S15" s="149">
        <f>+'GRUPO B'!Y14</f>
        <v>0</v>
      </c>
    </row>
    <row r="16" spans="1:19" ht="2.25" customHeight="1" x14ac:dyDescent="0.3">
      <c r="J16" s="163"/>
    </row>
    <row r="17" spans="1:19" ht="21" customHeight="1" x14ac:dyDescent="0.3">
      <c r="B17" s="447" t="str">
        <f>+'IMPRIMIR 2'!A14</f>
        <v>PARTIDOS                 fecha 2</v>
      </c>
      <c r="C17" s="448"/>
      <c r="D17" s="448"/>
      <c r="E17" s="448"/>
      <c r="F17" s="448"/>
      <c r="G17" s="448"/>
      <c r="H17" s="449"/>
      <c r="J17" s="155" t="str">
        <f>+'GRUPO B'!P16</f>
        <v xml:space="preserve">  4)  REAL BOGOTÁ</v>
      </c>
      <c r="K17" s="149">
        <f>+'GRUPO B'!Q16</f>
        <v>0</v>
      </c>
      <c r="L17" s="149">
        <f>+'GRUPO B'!R16</f>
        <v>3</v>
      </c>
      <c r="M17" s="149">
        <f>+'GRUPO B'!S16</f>
        <v>0</v>
      </c>
      <c r="N17" s="149">
        <f>+'GRUPO B'!T16</f>
        <v>0</v>
      </c>
      <c r="O17" s="149">
        <f>+'GRUPO B'!U16</f>
        <v>3</v>
      </c>
      <c r="P17" s="149">
        <f>+'GRUPO B'!V16</f>
        <v>2</v>
      </c>
      <c r="Q17" s="149">
        <f>+'GRUPO B'!W16</f>
        <v>11</v>
      </c>
      <c r="R17" s="149">
        <f>+'GRUPO B'!X16</f>
        <v>-9</v>
      </c>
      <c r="S17" s="149">
        <f>+'GRUPO B'!Y16</f>
        <v>0</v>
      </c>
    </row>
    <row r="18" spans="1:19" ht="21" customHeight="1" x14ac:dyDescent="0.3">
      <c r="B18" s="160" t="s">
        <v>69</v>
      </c>
      <c r="C18" s="160" t="s">
        <v>70</v>
      </c>
      <c r="D18" s="160" t="s">
        <v>71</v>
      </c>
      <c r="E18" s="444" t="s">
        <v>72</v>
      </c>
      <c r="F18" s="444"/>
      <c r="G18" s="160" t="s">
        <v>71</v>
      </c>
      <c r="H18" s="160" t="s">
        <v>73</v>
      </c>
    </row>
    <row r="19" spans="1:19" ht="21" customHeight="1" x14ac:dyDescent="0.3">
      <c r="A19" s="445">
        <f>+'GRUPO A'!B26</f>
        <v>42812</v>
      </c>
      <c r="B19" s="149" t="str">
        <f>+'GRUPO A'!M26</f>
        <v>LAS VEGAS</v>
      </c>
      <c r="C19" s="149" t="str">
        <f>+'GRUPO A'!C26</f>
        <v>03:00. p.m.</v>
      </c>
      <c r="D19" s="149" t="str">
        <f>+'GRUPO A'!E26</f>
        <v>H&amp;C.SPORT</v>
      </c>
      <c r="E19" s="149">
        <f>+'GRUPO A'!G26</f>
        <v>0</v>
      </c>
      <c r="F19" s="149">
        <f>+'GRUPO A'!I26</f>
        <v>4</v>
      </c>
      <c r="G19" s="149" t="str">
        <f>+'GRUPO A'!K26</f>
        <v>A10 ACADEMY</v>
      </c>
      <c r="H19" s="150" t="str">
        <f>+'GRUPO A'!B4</f>
        <v>GRUPO A</v>
      </c>
      <c r="J19" s="156" t="e">
        <f>+#REF!</f>
        <v>#REF!</v>
      </c>
      <c r="K19" s="157" t="e">
        <f>+#REF!</f>
        <v>#REF!</v>
      </c>
      <c r="L19" s="157" t="e">
        <f>+#REF!</f>
        <v>#REF!</v>
      </c>
      <c r="M19" s="157" t="e">
        <f>+#REF!</f>
        <v>#REF!</v>
      </c>
      <c r="N19" s="157" t="e">
        <f>+#REF!</f>
        <v>#REF!</v>
      </c>
      <c r="O19" s="157" t="e">
        <f>+#REF!</f>
        <v>#REF!</v>
      </c>
      <c r="P19" s="157" t="e">
        <f>+#REF!</f>
        <v>#REF!</v>
      </c>
      <c r="Q19" s="157" t="e">
        <f>+#REF!</f>
        <v>#REF!</v>
      </c>
      <c r="R19" s="157" t="e">
        <f>+#REF!</f>
        <v>#REF!</v>
      </c>
      <c r="S19" s="157" t="e">
        <f>+#REF!</f>
        <v>#REF!</v>
      </c>
    </row>
    <row r="20" spans="1:19" ht="21" customHeight="1" x14ac:dyDescent="0.3">
      <c r="A20" s="446"/>
      <c r="B20" s="151" t="str">
        <f>+'GRUPO A'!M29</f>
        <v>LAS VEGAS</v>
      </c>
      <c r="C20" s="151" t="str">
        <f>+'GRUPO A'!C29</f>
        <v>04:00. p.m.</v>
      </c>
      <c r="D20" s="151" t="str">
        <f>+'GRUPO A'!E29</f>
        <v>TALENTO TOLIMENSE</v>
      </c>
      <c r="E20" s="151">
        <f>+'GRUPO A'!G29</f>
        <v>0</v>
      </c>
      <c r="F20" s="151">
        <f>+'GRUPO A'!I29</f>
        <v>2</v>
      </c>
      <c r="G20" s="151" t="str">
        <f>+'GRUPO A'!K29</f>
        <v>LE MAX TEAM</v>
      </c>
      <c r="H20" s="152" t="str">
        <f>+'GRUPO A'!B4</f>
        <v>GRUPO A</v>
      </c>
      <c r="J20" s="155" t="e">
        <f>+#REF!</f>
        <v>#REF!</v>
      </c>
      <c r="K20" s="149" t="e">
        <f>+#REF!</f>
        <v>#REF!</v>
      </c>
      <c r="L20" s="149" t="e">
        <f>+#REF!</f>
        <v>#REF!</v>
      </c>
      <c r="M20" s="149" t="e">
        <f>+#REF!</f>
        <v>#REF!</v>
      </c>
      <c r="N20" s="149" t="e">
        <f>+#REF!</f>
        <v>#REF!</v>
      </c>
      <c r="O20" s="149" t="e">
        <f>+#REF!</f>
        <v>#REF!</v>
      </c>
      <c r="P20" s="149" t="e">
        <f>+#REF!</f>
        <v>#REF!</v>
      </c>
      <c r="Q20" s="149" t="e">
        <f>+#REF!</f>
        <v>#REF!</v>
      </c>
      <c r="R20" s="149" t="e">
        <f>+#REF!</f>
        <v>#REF!</v>
      </c>
      <c r="S20" s="149" t="e">
        <f>+#REF!</f>
        <v>#REF!</v>
      </c>
    </row>
    <row r="21" spans="1:19" ht="21" customHeight="1" x14ac:dyDescent="0.3">
      <c r="A21" s="446"/>
      <c r="B21" s="149" t="str">
        <f>+'GRUPO B'!M26</f>
        <v>CANCHA 1</v>
      </c>
      <c r="C21" s="149" t="str">
        <f>+'GRUPO B'!C26</f>
        <v>09:50. a.m.</v>
      </c>
      <c r="D21" s="149" t="str">
        <f>+'GRUPO B'!E26</f>
        <v>ALIANZA TOLIMENSE</v>
      </c>
      <c r="E21" s="149">
        <f>+'GRUPO B'!G26</f>
        <v>1</v>
      </c>
      <c r="F21" s="149">
        <f>+'GRUPO B'!I26</f>
        <v>2</v>
      </c>
      <c r="G21" s="149" t="str">
        <f>+'GRUPO B'!K26</f>
        <v>CLUB DEPORTIVO EL DIAMANTE</v>
      </c>
      <c r="H21" s="150" t="str">
        <f>+'GRUPO B'!B4</f>
        <v>GRUPO B</v>
      </c>
      <c r="J21" s="155" t="e">
        <f>+#REF!</f>
        <v>#REF!</v>
      </c>
      <c r="K21" s="149" t="e">
        <f>+#REF!</f>
        <v>#REF!</v>
      </c>
      <c r="L21" s="149" t="e">
        <f>+#REF!</f>
        <v>#REF!</v>
      </c>
      <c r="M21" s="149" t="e">
        <f>+#REF!</f>
        <v>#REF!</v>
      </c>
      <c r="N21" s="149" t="e">
        <f>+#REF!</f>
        <v>#REF!</v>
      </c>
      <c r="O21" s="149" t="e">
        <f>+#REF!</f>
        <v>#REF!</v>
      </c>
      <c r="P21" s="149" t="e">
        <f>+#REF!</f>
        <v>#REF!</v>
      </c>
      <c r="Q21" s="149" t="e">
        <f>+#REF!</f>
        <v>#REF!</v>
      </c>
      <c r="R21" s="149" t="e">
        <f>+#REF!</f>
        <v>#REF!</v>
      </c>
      <c r="S21" s="149" t="e">
        <f>+#REF!</f>
        <v>#REF!</v>
      </c>
    </row>
    <row r="22" spans="1:19" ht="21" customHeight="1" x14ac:dyDescent="0.3">
      <c r="A22" s="446"/>
      <c r="B22" s="151" t="str">
        <f>+'GRUPO B'!M29</f>
        <v>CANCHA 1</v>
      </c>
      <c r="C22" s="151" t="str">
        <f>+'GRUPO B'!C29</f>
        <v>10:50. a.m.</v>
      </c>
      <c r="D22" s="151" t="str">
        <f>+'GRUPO B'!E29</f>
        <v>CLUB DEPORTIVO SANPAY</v>
      </c>
      <c r="E22" s="151">
        <f>+'GRUPO B'!G29</f>
        <v>4</v>
      </c>
      <c r="F22" s="151">
        <f>+'GRUPO B'!I29</f>
        <v>0</v>
      </c>
      <c r="G22" s="151" t="str">
        <f>+'GRUPO B'!K29</f>
        <v>REAL BOGOTÁ</v>
      </c>
      <c r="H22" s="152" t="str">
        <f>+'GRUPO B'!B4</f>
        <v>GRUPO B</v>
      </c>
      <c r="J22" s="155" t="e">
        <f>+#REF!</f>
        <v>#REF!</v>
      </c>
      <c r="K22" s="149" t="e">
        <f>+#REF!</f>
        <v>#REF!</v>
      </c>
      <c r="L22" s="149" t="e">
        <f>+#REF!</f>
        <v>#REF!</v>
      </c>
      <c r="M22" s="149" t="e">
        <f>+#REF!</f>
        <v>#REF!</v>
      </c>
      <c r="N22" s="149" t="e">
        <f>+#REF!</f>
        <v>#REF!</v>
      </c>
      <c r="O22" s="149" t="e">
        <f>+#REF!</f>
        <v>#REF!</v>
      </c>
      <c r="P22" s="149" t="e">
        <f>+#REF!</f>
        <v>#REF!</v>
      </c>
      <c r="Q22" s="149" t="e">
        <f>+#REF!</f>
        <v>#REF!</v>
      </c>
      <c r="R22" s="149" t="e">
        <f>+#REF!</f>
        <v>#REF!</v>
      </c>
      <c r="S22" s="149" t="e">
        <f>+#REF!</f>
        <v>#REF!</v>
      </c>
    </row>
    <row r="23" spans="1:19" ht="21" customHeight="1" x14ac:dyDescent="0.3">
      <c r="A23" s="446"/>
      <c r="B23" s="149" t="e">
        <f>+#REF!</f>
        <v>#REF!</v>
      </c>
      <c r="C23" s="149" t="e">
        <f>+#REF!</f>
        <v>#REF!</v>
      </c>
      <c r="D23" s="149" t="e">
        <f>+#REF!</f>
        <v>#REF!</v>
      </c>
      <c r="E23" s="149" t="e">
        <f>+#REF!</f>
        <v>#REF!</v>
      </c>
      <c r="F23" s="149" t="e">
        <f>+#REF!</f>
        <v>#REF!</v>
      </c>
      <c r="G23" s="149" t="e">
        <f>+#REF!</f>
        <v>#REF!</v>
      </c>
      <c r="H23" s="149" t="e">
        <f>+#REF!</f>
        <v>#REF!</v>
      </c>
      <c r="J23" s="155" t="e">
        <f>+#REF!</f>
        <v>#REF!</v>
      </c>
      <c r="K23" s="149" t="e">
        <f>+#REF!</f>
        <v>#REF!</v>
      </c>
      <c r="L23" s="149" t="e">
        <f>+#REF!</f>
        <v>#REF!</v>
      </c>
      <c r="M23" s="149" t="e">
        <f>+#REF!</f>
        <v>#REF!</v>
      </c>
      <c r="N23" s="149" t="e">
        <f>+#REF!</f>
        <v>#REF!</v>
      </c>
      <c r="O23" s="149" t="e">
        <f>+#REF!</f>
        <v>#REF!</v>
      </c>
      <c r="P23" s="149" t="e">
        <f>+#REF!</f>
        <v>#REF!</v>
      </c>
      <c r="Q23" s="149" t="e">
        <f>+#REF!</f>
        <v>#REF!</v>
      </c>
      <c r="R23" s="149" t="e">
        <f>+#REF!</f>
        <v>#REF!</v>
      </c>
      <c r="S23" s="149" t="e">
        <f>+#REF!</f>
        <v>#REF!</v>
      </c>
    </row>
    <row r="24" spans="1:19" ht="21" customHeight="1" x14ac:dyDescent="0.3">
      <c r="A24" s="446"/>
      <c r="B24" s="151" t="e">
        <f>+#REF!</f>
        <v>#REF!</v>
      </c>
      <c r="C24" s="151" t="e">
        <f>+#REF!</f>
        <v>#REF!</v>
      </c>
      <c r="D24" s="151" t="e">
        <f>+#REF!</f>
        <v>#REF!</v>
      </c>
      <c r="E24" s="151" t="e">
        <f>+#REF!</f>
        <v>#REF!</v>
      </c>
      <c r="F24" s="151" t="e">
        <f>+#REF!</f>
        <v>#REF!</v>
      </c>
      <c r="G24" s="151" t="e">
        <f>+#REF!</f>
        <v>#REF!</v>
      </c>
      <c r="H24" s="152" t="e">
        <f>+#REF!</f>
        <v>#REF!</v>
      </c>
      <c r="J24"/>
      <c r="K24"/>
      <c r="L24"/>
      <c r="M24"/>
      <c r="N24"/>
      <c r="O24"/>
      <c r="P24"/>
      <c r="Q24"/>
      <c r="R24"/>
      <c r="S24"/>
    </row>
    <row r="25" spans="1:19" ht="21" customHeight="1" x14ac:dyDescent="0.3">
      <c r="A25" s="446"/>
      <c r="B25" s="149" t="e">
        <f>+#REF!</f>
        <v>#REF!</v>
      </c>
      <c r="C25" s="149" t="e">
        <f>+#REF!</f>
        <v>#REF!</v>
      </c>
      <c r="D25" s="149" t="e">
        <f>+#REF!</f>
        <v>#REF!</v>
      </c>
      <c r="E25" s="149" t="e">
        <f>+#REF!</f>
        <v>#REF!</v>
      </c>
      <c r="F25" s="149" t="e">
        <f>+#REF!</f>
        <v>#REF!</v>
      </c>
      <c r="G25" s="149" t="e">
        <f>+#REF!</f>
        <v>#REF!</v>
      </c>
      <c r="H25" s="149" t="e">
        <f>+#REF!</f>
        <v>#REF!</v>
      </c>
      <c r="J25" s="158" t="e">
        <f>+#REF!</f>
        <v>#REF!</v>
      </c>
      <c r="K25" s="159" t="e">
        <f>+#REF!</f>
        <v>#REF!</v>
      </c>
      <c r="L25" s="159" t="e">
        <f>+#REF!</f>
        <v>#REF!</v>
      </c>
      <c r="M25" s="159" t="e">
        <f>+#REF!</f>
        <v>#REF!</v>
      </c>
      <c r="N25" s="159" t="e">
        <f>+#REF!</f>
        <v>#REF!</v>
      </c>
      <c r="O25" s="159" t="e">
        <f>+#REF!</f>
        <v>#REF!</v>
      </c>
      <c r="P25" s="159" t="e">
        <f>+#REF!</f>
        <v>#REF!</v>
      </c>
      <c r="Q25" s="159" t="e">
        <f>+#REF!</f>
        <v>#REF!</v>
      </c>
      <c r="R25" s="159" t="e">
        <f>+#REF!</f>
        <v>#REF!</v>
      </c>
      <c r="S25" s="159" t="e">
        <f>+#REF!</f>
        <v>#REF!</v>
      </c>
    </row>
    <row r="26" spans="1:19" ht="21" customHeight="1" x14ac:dyDescent="0.3">
      <c r="A26" s="446"/>
      <c r="B26" s="151" t="e">
        <f>+#REF!</f>
        <v>#REF!</v>
      </c>
      <c r="C26" s="151" t="e">
        <f>+#REF!</f>
        <v>#REF!</v>
      </c>
      <c r="D26" s="151" t="e">
        <f>+#REF!</f>
        <v>#REF!</v>
      </c>
      <c r="E26" s="151" t="e">
        <f>+#REF!</f>
        <v>#REF!</v>
      </c>
      <c r="F26" s="151" t="e">
        <f>+#REF!</f>
        <v>#REF!</v>
      </c>
      <c r="G26" s="151" t="e">
        <f>+#REF!</f>
        <v>#REF!</v>
      </c>
      <c r="H26" s="152" t="e">
        <f>+#REF!</f>
        <v>#REF!</v>
      </c>
      <c r="J26" s="155" t="e">
        <f>+#REF!</f>
        <v>#REF!</v>
      </c>
      <c r="K26" s="149" t="e">
        <f>+#REF!</f>
        <v>#REF!</v>
      </c>
      <c r="L26" s="149" t="e">
        <f>+#REF!</f>
        <v>#REF!</v>
      </c>
      <c r="M26" s="149" t="e">
        <f>+#REF!</f>
        <v>#REF!</v>
      </c>
      <c r="N26" s="149" t="e">
        <f>+#REF!</f>
        <v>#REF!</v>
      </c>
      <c r="O26" s="149" t="e">
        <f>+#REF!</f>
        <v>#REF!</v>
      </c>
      <c r="P26" s="149" t="e">
        <f>+#REF!</f>
        <v>#REF!</v>
      </c>
      <c r="Q26" s="149" t="e">
        <f>+#REF!</f>
        <v>#REF!</v>
      </c>
      <c r="R26" s="149" t="e">
        <f>+#REF!</f>
        <v>#REF!</v>
      </c>
      <c r="S26" s="149" t="e">
        <f>+#REF!</f>
        <v>#REF!</v>
      </c>
    </row>
    <row r="27" spans="1:19" ht="3" customHeight="1" x14ac:dyDescent="0.3">
      <c r="B27"/>
      <c r="C27"/>
      <c r="D27"/>
      <c r="E27"/>
      <c r="F27"/>
      <c r="G27"/>
      <c r="H27"/>
      <c r="J27"/>
      <c r="K27"/>
      <c r="L27"/>
      <c r="M27"/>
      <c r="N27"/>
      <c r="O27"/>
      <c r="P27"/>
      <c r="Q27"/>
      <c r="R27"/>
      <c r="S27"/>
    </row>
    <row r="28" spans="1:19" ht="21" customHeight="1" x14ac:dyDescent="0.3">
      <c r="B28" s="450" t="str">
        <f>+'IMPRIMIR 3'!A17</f>
        <v>PARTIDOS                 fecha 3 ULTIMA</v>
      </c>
      <c r="C28" s="451"/>
      <c r="D28" s="451"/>
      <c r="E28" s="451"/>
      <c r="F28" s="451"/>
      <c r="G28" s="451"/>
      <c r="H28" s="452"/>
      <c r="J28" s="155" t="e">
        <f>+#REF!</f>
        <v>#REF!</v>
      </c>
      <c r="K28" s="149" t="e">
        <f>+#REF!</f>
        <v>#REF!</v>
      </c>
      <c r="L28" s="149" t="e">
        <f>+#REF!</f>
        <v>#REF!</v>
      </c>
      <c r="M28" s="149" t="e">
        <f>+#REF!</f>
        <v>#REF!</v>
      </c>
      <c r="N28" s="149" t="e">
        <f>+#REF!</f>
        <v>#REF!</v>
      </c>
      <c r="O28" s="149" t="e">
        <f>+#REF!</f>
        <v>#REF!</v>
      </c>
      <c r="P28" s="149" t="e">
        <f>+#REF!</f>
        <v>#REF!</v>
      </c>
      <c r="Q28" s="149" t="e">
        <f>+#REF!</f>
        <v>#REF!</v>
      </c>
      <c r="R28" s="149" t="e">
        <f>+#REF!</f>
        <v>#REF!</v>
      </c>
      <c r="S28" s="149" t="e">
        <f>+#REF!</f>
        <v>#REF!</v>
      </c>
    </row>
    <row r="29" spans="1:19" ht="21" customHeight="1" x14ac:dyDescent="0.3">
      <c r="B29" s="160" t="s">
        <v>69</v>
      </c>
      <c r="C29" s="160" t="s">
        <v>70</v>
      </c>
      <c r="D29" s="160" t="s">
        <v>71</v>
      </c>
      <c r="E29" s="444" t="s">
        <v>72</v>
      </c>
      <c r="F29" s="444"/>
      <c r="G29" s="160" t="s">
        <v>71</v>
      </c>
      <c r="H29" s="160" t="s">
        <v>73</v>
      </c>
      <c r="J29" s="155" t="e">
        <f>+#REF!</f>
        <v>#REF!</v>
      </c>
      <c r="K29" s="149" t="e">
        <f>+#REF!</f>
        <v>#REF!</v>
      </c>
      <c r="L29" s="149" t="e">
        <f>+#REF!</f>
        <v>#REF!</v>
      </c>
      <c r="M29" s="149" t="e">
        <f>+#REF!</f>
        <v>#REF!</v>
      </c>
      <c r="N29" s="149" t="e">
        <f>+#REF!</f>
        <v>#REF!</v>
      </c>
      <c r="O29" s="149" t="e">
        <f>+#REF!</f>
        <v>#REF!</v>
      </c>
      <c r="P29" s="149" t="e">
        <f>+#REF!</f>
        <v>#REF!</v>
      </c>
      <c r="Q29" s="149" t="e">
        <f>+#REF!</f>
        <v>#REF!</v>
      </c>
      <c r="R29" s="149" t="e">
        <f>+#REF!</f>
        <v>#REF!</v>
      </c>
      <c r="S29" s="149" t="e">
        <f>+#REF!</f>
        <v>#REF!</v>
      </c>
    </row>
    <row r="30" spans="1:19" ht="21" customHeight="1" x14ac:dyDescent="0.3">
      <c r="A30" s="445">
        <f>+'GRUPO A'!B32</f>
        <v>42813</v>
      </c>
      <c r="B30" s="149" t="str">
        <f>+'GRUPO A'!M32</f>
        <v>CANCHA 2</v>
      </c>
      <c r="C30" s="149" t="str">
        <f>+'GRUPO A'!C32</f>
        <v>01:15. p.m.</v>
      </c>
      <c r="D30" s="149" t="str">
        <f>+'GRUPO A'!E32</f>
        <v>TALENTO TOLIMENSE</v>
      </c>
      <c r="E30" s="149">
        <f>+'GRUPO A'!G32</f>
        <v>1</v>
      </c>
      <c r="F30" s="149">
        <f>+'GRUPO A'!I32</f>
        <v>2</v>
      </c>
      <c r="G30" s="149" t="str">
        <f>+'GRUPO A'!K32</f>
        <v>A10 ACADEMY</v>
      </c>
      <c r="H30" s="150" t="str">
        <f>+'GRUPO A'!B4</f>
        <v>GRUPO A</v>
      </c>
      <c r="J30" s="155" t="e">
        <f>+#REF!</f>
        <v>#REF!</v>
      </c>
      <c r="K30" s="149" t="e">
        <f>+#REF!</f>
        <v>#REF!</v>
      </c>
      <c r="L30" s="149" t="e">
        <f>+#REF!</f>
        <v>#REF!</v>
      </c>
      <c r="M30" s="149" t="e">
        <f>+#REF!</f>
        <v>#REF!</v>
      </c>
      <c r="N30" s="149" t="e">
        <f>+#REF!</f>
        <v>#REF!</v>
      </c>
      <c r="O30" s="149" t="e">
        <f>+#REF!</f>
        <v>#REF!</v>
      </c>
      <c r="P30" s="149" t="e">
        <f>+#REF!</f>
        <v>#REF!</v>
      </c>
      <c r="Q30" s="149" t="e">
        <f>+#REF!</f>
        <v>#REF!</v>
      </c>
      <c r="R30" s="149" t="e">
        <f>+#REF!</f>
        <v>#REF!</v>
      </c>
      <c r="S30" s="149" t="e">
        <f>+#REF!</f>
        <v>#REF!</v>
      </c>
    </row>
    <row r="31" spans="1:19" ht="21" customHeight="1" x14ac:dyDescent="0.3">
      <c r="A31" s="446"/>
      <c r="B31" s="151" t="str">
        <f>+'GRUPO A'!M35</f>
        <v>CANCHA 1</v>
      </c>
      <c r="C31" s="151" t="str">
        <f>+'GRUPO A'!C35</f>
        <v>02:30. p.m.</v>
      </c>
      <c r="D31" s="151" t="str">
        <f>+'GRUPO A'!E35</f>
        <v>H&amp;C.SPORT</v>
      </c>
      <c r="E31" s="151">
        <f>+'GRUPO A'!G35</f>
        <v>5</v>
      </c>
      <c r="F31" s="151">
        <f>+'GRUPO A'!I35</f>
        <v>1</v>
      </c>
      <c r="G31" s="151" t="str">
        <f>+'GRUPO A'!K35</f>
        <v>LE MAX TEAM</v>
      </c>
      <c r="H31" s="152" t="str">
        <f>+'GRUPO A'!B4</f>
        <v>GRUPO A</v>
      </c>
    </row>
    <row r="32" spans="1:19" ht="21" customHeight="1" x14ac:dyDescent="0.3">
      <c r="A32" s="446"/>
      <c r="B32" s="149" t="str">
        <f>+'GRUPO B'!M32</f>
        <v>CANCHA 1</v>
      </c>
      <c r="C32" s="149" t="str">
        <f>+'GRUPO B'!C32</f>
        <v>04:30. p.m.</v>
      </c>
      <c r="D32" s="149" t="str">
        <f>+'GRUPO B'!E32</f>
        <v>ALIANZA TOLIMENSE</v>
      </c>
      <c r="E32" s="149">
        <f>+'GRUPO B'!G32</f>
        <v>2</v>
      </c>
      <c r="F32" s="149">
        <f>+'GRUPO B'!I32</f>
        <v>1</v>
      </c>
      <c r="G32" s="149" t="str">
        <f>+'GRUPO B'!K32</f>
        <v>REAL BOGOTÁ</v>
      </c>
      <c r="H32" s="150" t="str">
        <f>+'GRUPO B'!B4</f>
        <v>GRUPO B</v>
      </c>
    </row>
    <row r="33" spans="1:8" ht="21" customHeight="1" x14ac:dyDescent="0.3">
      <c r="A33" s="446"/>
      <c r="B33" s="151" t="str">
        <f>+'GRUPO B'!M35</f>
        <v>CANCHA 2</v>
      </c>
      <c r="C33" s="151" t="str">
        <f>+'GRUPO B'!C35</f>
        <v>03:25. p.m.</v>
      </c>
      <c r="D33" s="151" t="str">
        <f>+'GRUPO B'!E35</f>
        <v>CLUB DEPORTIVO SANPAY</v>
      </c>
      <c r="E33" s="151">
        <f>+'GRUPO B'!G35</f>
        <v>1</v>
      </c>
      <c r="F33" s="151">
        <f>+'GRUPO B'!I35</f>
        <v>0</v>
      </c>
      <c r="G33" s="151" t="str">
        <f>+'GRUPO B'!K35</f>
        <v>CLUB DEPORTIVO EL DIAMANTE</v>
      </c>
      <c r="H33" s="152" t="str">
        <f>+'GRUPO B'!B4</f>
        <v>GRUPO B</v>
      </c>
    </row>
    <row r="34" spans="1:8" ht="21" customHeight="1" x14ac:dyDescent="0.3">
      <c r="A34" s="446"/>
      <c r="B34" s="149" t="e">
        <f>+#REF!</f>
        <v>#REF!</v>
      </c>
      <c r="C34" s="149" t="e">
        <f>+#REF!</f>
        <v>#REF!</v>
      </c>
      <c r="D34" s="149" t="e">
        <f>+#REF!</f>
        <v>#REF!</v>
      </c>
      <c r="E34" s="149" t="e">
        <f>+#REF!</f>
        <v>#REF!</v>
      </c>
      <c r="F34" s="149" t="e">
        <f>+#REF!</f>
        <v>#REF!</v>
      </c>
      <c r="G34" s="149" t="e">
        <f>+#REF!</f>
        <v>#REF!</v>
      </c>
      <c r="H34" s="149" t="e">
        <f>+#REF!</f>
        <v>#REF!</v>
      </c>
    </row>
    <row r="35" spans="1:8" ht="21" customHeight="1" x14ac:dyDescent="0.3">
      <c r="A35" s="446"/>
      <c r="B35" s="151" t="e">
        <f>+#REF!</f>
        <v>#REF!</v>
      </c>
      <c r="C35" s="151" t="e">
        <f>+#REF!</f>
        <v>#REF!</v>
      </c>
      <c r="D35" s="151" t="e">
        <f>+#REF!</f>
        <v>#REF!</v>
      </c>
      <c r="E35" s="151" t="e">
        <f>+#REF!</f>
        <v>#REF!</v>
      </c>
      <c r="F35" s="151" t="e">
        <f>+#REF!</f>
        <v>#REF!</v>
      </c>
      <c r="G35" s="151" t="e">
        <f>+#REF!</f>
        <v>#REF!</v>
      </c>
      <c r="H35" s="152" t="e">
        <f>+#REF!</f>
        <v>#REF!</v>
      </c>
    </row>
    <row r="36" spans="1:8" ht="21" customHeight="1" x14ac:dyDescent="0.3">
      <c r="A36" s="446"/>
      <c r="B36" s="149" t="e">
        <f>+#REF!</f>
        <v>#REF!</v>
      </c>
      <c r="C36" s="149" t="e">
        <f>+#REF!</f>
        <v>#REF!</v>
      </c>
      <c r="D36" s="149" t="e">
        <f>+#REF!</f>
        <v>#REF!</v>
      </c>
      <c r="E36" s="149" t="e">
        <f>+#REF!</f>
        <v>#REF!</v>
      </c>
      <c r="F36" s="149" t="e">
        <f>+#REF!</f>
        <v>#REF!</v>
      </c>
      <c r="G36" s="149" t="e">
        <f>+#REF!</f>
        <v>#REF!</v>
      </c>
      <c r="H36" s="149" t="e">
        <f>+#REF!</f>
        <v>#REF!</v>
      </c>
    </row>
    <row r="37" spans="1:8" ht="21" customHeight="1" x14ac:dyDescent="0.3">
      <c r="A37" s="446"/>
      <c r="B37" s="151" t="e">
        <f>+#REF!</f>
        <v>#REF!</v>
      </c>
      <c r="C37" s="151" t="e">
        <f>+#REF!</f>
        <v>#REF!</v>
      </c>
      <c r="D37" s="151" t="e">
        <f>+#REF!</f>
        <v>#REF!</v>
      </c>
      <c r="E37" s="151" t="e">
        <f>+#REF!</f>
        <v>#REF!</v>
      </c>
      <c r="F37" s="151" t="e">
        <f>+#REF!</f>
        <v>#REF!</v>
      </c>
      <c r="G37" s="151" t="e">
        <f>+#REF!</f>
        <v>#REF!</v>
      </c>
      <c r="H37" s="152" t="e">
        <f>+#REF!</f>
        <v>#REF!</v>
      </c>
    </row>
    <row r="38" spans="1:8" ht="3" customHeight="1" x14ac:dyDescent="0.3">
      <c r="B38"/>
      <c r="C38"/>
      <c r="D38"/>
      <c r="E38"/>
      <c r="F38"/>
      <c r="G38"/>
      <c r="H38"/>
    </row>
    <row r="39" spans="1:8" ht="21" customHeight="1" x14ac:dyDescent="0.3">
      <c r="B39" s="447" t="e">
        <f>+#REF!</f>
        <v>#REF!</v>
      </c>
      <c r="C39" s="448"/>
      <c r="D39" s="448"/>
      <c r="E39" s="448"/>
      <c r="F39" s="448"/>
      <c r="G39" s="448"/>
      <c r="H39" s="449"/>
    </row>
    <row r="40" spans="1:8" ht="21" customHeight="1" x14ac:dyDescent="0.3">
      <c r="B40" s="160" t="s">
        <v>69</v>
      </c>
      <c r="C40" s="160" t="s">
        <v>70</v>
      </c>
      <c r="D40" s="160" t="s">
        <v>71</v>
      </c>
      <c r="E40" s="444" t="s">
        <v>72</v>
      </c>
      <c r="F40" s="444"/>
      <c r="G40" s="160" t="s">
        <v>71</v>
      </c>
      <c r="H40" s="160" t="s">
        <v>76</v>
      </c>
    </row>
    <row r="41" spans="1:8" ht="21" customHeight="1" x14ac:dyDescent="0.3">
      <c r="A41" s="445">
        <f>+'CUARTOS DE FINAL.'!B9</f>
        <v>42596</v>
      </c>
      <c r="B41" s="150" t="str">
        <f>+'CUARTOS DE FINAL.'!N6</f>
        <v>PALMARA</v>
      </c>
      <c r="C41" s="149" t="str">
        <f>+'CUARTOS DE FINAL.'!D6</f>
        <v>03:00. p.m.</v>
      </c>
      <c r="D41" s="149" t="e">
        <f>+'CUARTOS DE FINAL.'!G6</f>
        <v>#N/A</v>
      </c>
      <c r="E41" s="149">
        <f>+'CUARTOS DE FINAL.'!H6</f>
        <v>1</v>
      </c>
      <c r="F41" s="149">
        <f>+'CUARTOS DE FINAL.'!J6</f>
        <v>2</v>
      </c>
      <c r="G41" s="149" t="e">
        <f>+'CUARTOS DE FINAL.'!L6</f>
        <v>#REF!</v>
      </c>
      <c r="H41" s="150" t="str">
        <f>+'CUARTOS DE FINAL.'!C6</f>
        <v>LLAVE A</v>
      </c>
    </row>
    <row r="42" spans="1:8" ht="21" customHeight="1" x14ac:dyDescent="0.3">
      <c r="A42" s="445"/>
      <c r="B42" s="152" t="str">
        <f>+'CUARTOS DE FINAL.'!N9</f>
        <v>CANCHA 2</v>
      </c>
      <c r="C42" s="151" t="str">
        <f>+'CUARTOS DE FINAL.'!D9</f>
        <v>04:20. p.m.</v>
      </c>
      <c r="D42" s="151" t="str">
        <f>+'CUARTOS DE FINAL.'!G9</f>
        <v>CLUB DEPORTIVO EL DIAMANTE</v>
      </c>
      <c r="E42" s="151">
        <f>+'CUARTOS DE FINAL.'!H9</f>
        <v>2</v>
      </c>
      <c r="F42" s="151">
        <f>+'CUARTOS DE FINAL.'!J9</f>
        <v>1</v>
      </c>
      <c r="G42" s="151" t="e">
        <f>+'CUARTOS DE FINAL.'!L9</f>
        <v>#REF!</v>
      </c>
      <c r="H42" s="152" t="str">
        <f>+'CUARTOS DE FINAL.'!C9</f>
        <v>LLAVE B</v>
      </c>
    </row>
    <row r="43" spans="1:8" ht="21" customHeight="1" x14ac:dyDescent="0.3">
      <c r="A43" s="445"/>
      <c r="B43" s="150" t="str">
        <f>+'CUARTOS DE FINAL.'!N12</f>
        <v>CANCHA 2</v>
      </c>
      <c r="C43" s="149" t="str">
        <f>+'CUARTOS DE FINAL.'!D12</f>
        <v>03:00. p.m.</v>
      </c>
      <c r="D43" s="149" t="e">
        <f>+'CUARTOS DE FINAL.'!G12</f>
        <v>#REF!</v>
      </c>
      <c r="E43" s="149">
        <f>+'CUARTOS DE FINAL.'!H12</f>
        <v>1</v>
      </c>
      <c r="F43" s="149">
        <f>+'CUARTOS DE FINAL.'!J12</f>
        <v>2</v>
      </c>
      <c r="G43" s="149" t="e">
        <f>+'CUARTOS DE FINAL.'!L12</f>
        <v>#N/A</v>
      </c>
      <c r="H43" s="150" t="str">
        <f>+'CUARTOS DE FINAL.'!C12</f>
        <v>LLAVE C</v>
      </c>
    </row>
    <row r="44" spans="1:8" ht="21" customHeight="1" x14ac:dyDescent="0.3">
      <c r="A44" s="445"/>
      <c r="B44" s="152" t="str">
        <f>+'CUARTOS DE FINAL.'!N15</f>
        <v>PALMARA</v>
      </c>
      <c r="C44" s="151" t="str">
        <f>+'CUARTOS DE FINAL.'!D15</f>
        <v>04:20. p.m.</v>
      </c>
      <c r="D44" s="151" t="e">
        <f>+'CUARTOS DE FINAL.'!G15</f>
        <v>#REF!</v>
      </c>
      <c r="E44" s="151">
        <f>+'CUARTOS DE FINAL.'!H15</f>
        <v>2</v>
      </c>
      <c r="F44" s="151">
        <f>+'CUARTOS DE FINAL.'!J15</f>
        <v>1</v>
      </c>
      <c r="G44" s="151" t="str">
        <f>+'CUARTOS DE FINAL.'!L15</f>
        <v>CLUB DEPORTIVO SANPAY</v>
      </c>
      <c r="H44" s="152" t="str">
        <f>+'CUARTOS DE FINAL.'!C15</f>
        <v>LLAVE D</v>
      </c>
    </row>
    <row r="45" spans="1:8" ht="21" customHeight="1" x14ac:dyDescent="0.3">
      <c r="A45" s="161"/>
      <c r="B45" s="1"/>
      <c r="C45" s="1"/>
      <c r="D45" s="1"/>
      <c r="E45" s="1"/>
      <c r="F45" s="1"/>
      <c r="G45" s="1"/>
      <c r="H45" s="1"/>
    </row>
  </sheetData>
  <mergeCells count="17">
    <mergeCell ref="B28:H28"/>
    <mergeCell ref="A1:S1"/>
    <mergeCell ref="A2:S2"/>
    <mergeCell ref="A3:S3"/>
    <mergeCell ref="A4:S4"/>
    <mergeCell ref="A5:S5"/>
    <mergeCell ref="B6:H6"/>
    <mergeCell ref="E7:F7"/>
    <mergeCell ref="A8:A15"/>
    <mergeCell ref="B17:H17"/>
    <mergeCell ref="E18:F18"/>
    <mergeCell ref="A19:A26"/>
    <mergeCell ref="E29:F29"/>
    <mergeCell ref="A30:A37"/>
    <mergeCell ref="B39:H39"/>
    <mergeCell ref="E40:F40"/>
    <mergeCell ref="A41:A44"/>
  </mergeCells>
  <printOptions horizontalCentered="1" verticalCentered="1"/>
  <pageMargins left="0.23622047244094491" right="0.23622047244094491" top="0.74803149606299213" bottom="0.74803149606299213" header="0" footer="0"/>
  <pageSetup scale="58" orientation="landscape" horizontalDpi="0" verticalDpi="0" r:id="rId1"/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pageSetUpPr fitToPage="1"/>
  </sheetPr>
  <dimension ref="A1:S57"/>
  <sheetViews>
    <sheetView zoomScale="80" zoomScaleNormal="80" workbookViewId="0">
      <selection activeCell="L55" sqref="L55"/>
    </sheetView>
  </sheetViews>
  <sheetFormatPr baseColWidth="10" defaultColWidth="11.44140625" defaultRowHeight="14.4" x14ac:dyDescent="0.3"/>
  <cols>
    <col min="1" max="1" width="11.44140625" style="3"/>
    <col min="2" max="2" width="12.88671875" style="3" customWidth="1"/>
    <col min="3" max="3" width="12.109375" style="3" customWidth="1"/>
    <col min="4" max="4" width="28.5546875" style="3" customWidth="1"/>
    <col min="5" max="6" width="5.6640625" style="3" customWidth="1"/>
    <col min="7" max="7" width="28.5546875" style="3" customWidth="1"/>
    <col min="8" max="8" width="11.44140625" style="3" customWidth="1"/>
    <col min="9" max="9" width="0.6640625" style="3" customWidth="1"/>
    <col min="10" max="10" width="30.5546875" style="3" customWidth="1"/>
    <col min="11" max="11" width="4.33203125" style="3" bestFit="1" customWidth="1"/>
    <col min="12" max="12" width="5" style="3" customWidth="1"/>
    <col min="13" max="13" width="5" style="3" bestFit="1" customWidth="1"/>
    <col min="14" max="19" width="5" style="3" customWidth="1"/>
    <col min="20" max="20" width="3.5546875" style="3" customWidth="1"/>
    <col min="21" max="16384" width="11.44140625" style="3"/>
  </cols>
  <sheetData>
    <row r="1" spans="1:19" ht="27.6" x14ac:dyDescent="0.45">
      <c r="A1" s="453" t="e">
        <f>+'GRUPOS INFANTIL'!C1:H1</f>
        <v>#VALUE!</v>
      </c>
      <c r="B1" s="453"/>
      <c r="C1" s="453"/>
      <c r="D1" s="453"/>
      <c r="E1" s="453"/>
      <c r="F1" s="453"/>
      <c r="G1" s="453"/>
      <c r="H1" s="453"/>
      <c r="I1" s="173"/>
      <c r="J1" s="173"/>
      <c r="K1" s="173"/>
      <c r="L1" s="173"/>
      <c r="M1" s="173"/>
      <c r="N1" s="173"/>
      <c r="O1" s="173"/>
      <c r="P1" s="173"/>
      <c r="Q1" s="173"/>
      <c r="R1" s="173"/>
      <c r="S1" s="173"/>
    </row>
    <row r="2" spans="1:19" ht="28.8" x14ac:dyDescent="0.55000000000000004">
      <c r="A2" s="454" t="e">
        <f>+'GRUPOS INFANTIL'!C2:H2</f>
        <v>#VALUE!</v>
      </c>
      <c r="B2" s="454"/>
      <c r="C2" s="454"/>
      <c r="D2" s="454"/>
      <c r="E2" s="454"/>
      <c r="F2" s="454"/>
      <c r="G2" s="454"/>
      <c r="H2" s="454"/>
      <c r="I2" s="174"/>
      <c r="J2" s="174"/>
      <c r="K2" s="174"/>
      <c r="L2" s="174"/>
      <c r="M2" s="174"/>
      <c r="N2" s="174"/>
      <c r="O2" s="174"/>
      <c r="P2" s="174"/>
      <c r="Q2" s="174"/>
      <c r="R2" s="174"/>
      <c r="S2" s="174"/>
    </row>
    <row r="3" spans="1:19" ht="28.8" x14ac:dyDescent="0.55000000000000004">
      <c r="A3" s="454" t="str">
        <f>+'GRUPOS INFANTIL'!C3</f>
        <v>NACIDOS 2008 2009</v>
      </c>
      <c r="B3" s="454"/>
      <c r="C3" s="454"/>
      <c r="D3" s="454"/>
      <c r="E3" s="454"/>
      <c r="F3" s="454"/>
      <c r="G3" s="454"/>
      <c r="H3" s="454"/>
      <c r="I3" s="174"/>
      <c r="J3" s="174"/>
      <c r="K3" s="174"/>
      <c r="L3" s="174"/>
      <c r="M3" s="174"/>
      <c r="N3" s="174"/>
      <c r="O3" s="174"/>
      <c r="P3" s="174"/>
      <c r="Q3" s="174"/>
      <c r="R3" s="174"/>
      <c r="S3" s="174"/>
    </row>
    <row r="4" spans="1:19" ht="21" x14ac:dyDescent="0.4">
      <c r="A4" s="421" t="str">
        <f>+'GRUPOS INFANTIL'!C4</f>
        <v>NOV 30 1 Y 2 DICIEMBRE 2024</v>
      </c>
      <c r="B4" s="421"/>
      <c r="C4" s="421"/>
      <c r="D4" s="421"/>
      <c r="E4" s="421"/>
      <c r="F4" s="421"/>
      <c r="G4" s="421"/>
      <c r="H4" s="421"/>
      <c r="I4" s="175"/>
      <c r="J4" s="175"/>
      <c r="K4" s="175"/>
      <c r="L4" s="175"/>
      <c r="M4" s="175"/>
      <c r="N4" s="175"/>
      <c r="O4" s="175"/>
      <c r="P4" s="175"/>
      <c r="Q4" s="175"/>
      <c r="R4" s="175"/>
      <c r="S4" s="175"/>
    </row>
    <row r="5" spans="1:19" ht="21" x14ac:dyDescent="0.4">
      <c r="A5" s="421" t="s">
        <v>74</v>
      </c>
      <c r="B5" s="421"/>
      <c r="C5" s="421"/>
      <c r="D5" s="421"/>
      <c r="E5" s="421"/>
      <c r="F5" s="421"/>
      <c r="G5" s="421"/>
      <c r="H5" s="421"/>
      <c r="I5" s="175"/>
      <c r="J5" s="175"/>
      <c r="K5" s="175"/>
      <c r="L5" s="175"/>
      <c r="M5" s="175"/>
      <c r="N5" s="175"/>
      <c r="O5" s="175"/>
      <c r="P5" s="175"/>
      <c r="Q5" s="175"/>
      <c r="R5" s="175"/>
      <c r="S5" s="175"/>
    </row>
    <row r="6" spans="1:19" ht="21" hidden="1" customHeight="1" x14ac:dyDescent="0.3">
      <c r="A6"/>
      <c r="B6" s="450" t="str">
        <f>+IMPRIMIR!A14</f>
        <v>PARTIDOS                 fecha 1</v>
      </c>
      <c r="C6" s="451"/>
      <c r="D6" s="451"/>
      <c r="E6" s="451"/>
      <c r="F6" s="451"/>
      <c r="G6" s="451"/>
      <c r="H6" s="452"/>
      <c r="J6" s="154" t="str">
        <f>+'GRUPO A'!B4</f>
        <v>GRUPO A</v>
      </c>
      <c r="K6" s="154">
        <f>+'GRUPO A'!Q20</f>
        <v>0</v>
      </c>
      <c r="L6" s="154">
        <f>+'GRUPO A'!R20</f>
        <v>0</v>
      </c>
      <c r="M6" s="154">
        <f>+'GRUPO A'!S20</f>
        <v>0</v>
      </c>
      <c r="N6" s="154">
        <f>+'GRUPO A'!T20</f>
        <v>0</v>
      </c>
      <c r="O6" s="154">
        <f>+'GRUPO A'!U20</f>
        <v>0</v>
      </c>
      <c r="P6" s="154">
        <f>+'GRUPO A'!V20</f>
        <v>0</v>
      </c>
      <c r="Q6" s="154">
        <f>+'GRUPO A'!W20</f>
        <v>0</v>
      </c>
      <c r="R6" s="154">
        <f>+'GRUPO A'!X20</f>
        <v>0</v>
      </c>
      <c r="S6" s="154">
        <f>+'GRUPO A'!Y20</f>
        <v>0</v>
      </c>
    </row>
    <row r="7" spans="1:19" hidden="1" x14ac:dyDescent="0.3">
      <c r="B7" s="160" t="s">
        <v>69</v>
      </c>
      <c r="C7" s="160" t="s">
        <v>70</v>
      </c>
      <c r="D7" s="160" t="s">
        <v>71</v>
      </c>
      <c r="E7" s="444" t="s">
        <v>72</v>
      </c>
      <c r="F7" s="444"/>
      <c r="G7" s="160" t="s">
        <v>71</v>
      </c>
      <c r="H7" s="160" t="s">
        <v>73</v>
      </c>
      <c r="J7" s="155">
        <f>+'GRUPO A'!P22</f>
        <v>0</v>
      </c>
      <c r="K7" s="149">
        <f>+'GRUPO A'!Q22</f>
        <v>0</v>
      </c>
      <c r="L7" s="149">
        <f>+'GRUPO A'!R22</f>
        <v>0</v>
      </c>
      <c r="M7" s="149">
        <f>+'GRUPO A'!S22</f>
        <v>0</v>
      </c>
      <c r="N7" s="149">
        <f>+'GRUPO A'!T22</f>
        <v>0</v>
      </c>
      <c r="O7" s="149">
        <f>+'GRUPO A'!U22</f>
        <v>0</v>
      </c>
      <c r="P7" s="149">
        <f>+'GRUPO A'!V22</f>
        <v>0</v>
      </c>
      <c r="Q7" s="149">
        <f>+'GRUPO A'!W22</f>
        <v>0</v>
      </c>
      <c r="R7" s="149">
        <f>+'GRUPO A'!X22</f>
        <v>0</v>
      </c>
      <c r="S7" s="149">
        <f>+'GRUPO A'!Y22</f>
        <v>0</v>
      </c>
    </row>
    <row r="8" spans="1:19" ht="21" hidden="1" customHeight="1" x14ac:dyDescent="0.3">
      <c r="A8" s="445">
        <f>+'GRUPO A'!B20</f>
        <v>42812</v>
      </c>
      <c r="B8" s="149" t="str">
        <f>+'GRUPO A'!M20</f>
        <v>CANCHA 2</v>
      </c>
      <c r="C8" s="149" t="str">
        <f>+'GRUPO A'!C20</f>
        <v>07:15. a.m.</v>
      </c>
      <c r="D8" s="149" t="str">
        <f>+'GRUPO A'!E20</f>
        <v>H&amp;C.SPORT</v>
      </c>
      <c r="E8" s="149">
        <f>+'GRUPO A'!G20</f>
        <v>5</v>
      </c>
      <c r="F8" s="149">
        <f>+'GRUPO A'!I20</f>
        <v>0</v>
      </c>
      <c r="G8" s="149" t="str">
        <f>+'GRUPO A'!K20</f>
        <v>TALENTO TOLIMENSE</v>
      </c>
      <c r="H8" s="149" t="str">
        <f>+'GRUPO A'!B4</f>
        <v>GRUPO A</v>
      </c>
      <c r="J8" s="155">
        <f>+'GRUPO A'!P24</f>
        <v>0</v>
      </c>
      <c r="K8" s="149">
        <f>+'GRUPO A'!Q24</f>
        <v>0</v>
      </c>
      <c r="L8" s="149">
        <f>+'GRUPO A'!R24</f>
        <v>0</v>
      </c>
      <c r="M8" s="149">
        <f>+'GRUPO A'!S24</f>
        <v>0</v>
      </c>
      <c r="N8" s="149">
        <f>+'GRUPO A'!T24</f>
        <v>0</v>
      </c>
      <c r="O8" s="149">
        <f>+'GRUPO A'!U24</f>
        <v>0</v>
      </c>
      <c r="P8" s="149">
        <f>+'GRUPO A'!V24</f>
        <v>0</v>
      </c>
      <c r="Q8" s="149">
        <f>+'GRUPO A'!W24</f>
        <v>0</v>
      </c>
      <c r="R8" s="149">
        <f>+'GRUPO A'!X24</f>
        <v>0</v>
      </c>
      <c r="S8" s="149">
        <f>+'GRUPO A'!Y24</f>
        <v>0</v>
      </c>
    </row>
    <row r="9" spans="1:19" ht="21" hidden="1" customHeight="1" x14ac:dyDescent="0.3">
      <c r="A9" s="446"/>
      <c r="B9" s="151" t="str">
        <f>+'GRUPO A'!M23</f>
        <v>LAS VEGAS</v>
      </c>
      <c r="C9" s="151" t="str">
        <f>+'GRUPO A'!C23</f>
        <v>08:20. a.m.</v>
      </c>
      <c r="D9" s="151" t="str">
        <f>+'GRUPO A'!E23</f>
        <v>A10 ACADEMY</v>
      </c>
      <c r="E9" s="151">
        <f>+'GRUPO A'!G23</f>
        <v>1</v>
      </c>
      <c r="F9" s="151">
        <f>+'GRUPO A'!I23</f>
        <v>0</v>
      </c>
      <c r="G9" s="151" t="str">
        <f>+'GRUPO A'!K23</f>
        <v>LE MAX TEAM</v>
      </c>
      <c r="H9" s="152" t="str">
        <f>+'GRUPO A'!B4</f>
        <v>GRUPO A</v>
      </c>
      <c r="J9" s="155">
        <f>+'GRUPO A'!P26</f>
        <v>0</v>
      </c>
      <c r="K9" s="149">
        <f>+'GRUPO A'!Q26</f>
        <v>0</v>
      </c>
      <c r="L9" s="149">
        <f>+'GRUPO A'!R26</f>
        <v>0</v>
      </c>
      <c r="M9" s="149">
        <f>+'GRUPO A'!S26</f>
        <v>0</v>
      </c>
      <c r="N9" s="149">
        <f>+'GRUPO A'!T26</f>
        <v>0</v>
      </c>
      <c r="O9" s="149">
        <f>+'GRUPO A'!U26</f>
        <v>0</v>
      </c>
      <c r="P9" s="149">
        <f>+'GRUPO A'!V26</f>
        <v>0</v>
      </c>
      <c r="Q9" s="149">
        <f>+'GRUPO A'!W26</f>
        <v>0</v>
      </c>
      <c r="R9" s="149">
        <f>+'GRUPO A'!X26</f>
        <v>0</v>
      </c>
      <c r="S9" s="149">
        <f>+'GRUPO A'!Y26</f>
        <v>0</v>
      </c>
    </row>
    <row r="10" spans="1:19" ht="21" hidden="1" customHeight="1" x14ac:dyDescent="0.3">
      <c r="A10" s="446"/>
      <c r="B10" s="149" t="str">
        <f>+'GRUPO B'!M20</f>
        <v>CANCHA 2</v>
      </c>
      <c r="C10" s="149" t="str">
        <f>+'GRUPO B'!C20</f>
        <v>12:00. m.d.</v>
      </c>
      <c r="D10" s="149" t="str">
        <f>+'GRUPO B'!E20</f>
        <v>ALIANZA TOLIMENSE</v>
      </c>
      <c r="E10" s="149">
        <f>+'GRUPO B'!G20</f>
        <v>2</v>
      </c>
      <c r="F10" s="149">
        <f>+'GRUPO B'!I20</f>
        <v>0</v>
      </c>
      <c r="G10" s="149" t="str">
        <f>+'GRUPO B'!K20</f>
        <v>CLUB DEPORTIVO SANPAY</v>
      </c>
      <c r="H10" s="149" t="str">
        <f>+'GRUPO B'!B4</f>
        <v>GRUPO B</v>
      </c>
      <c r="J10" s="155">
        <f>+'GRUPO A'!P28</f>
        <v>0</v>
      </c>
      <c r="K10" s="149">
        <f>+'GRUPO A'!Q28</f>
        <v>0</v>
      </c>
      <c r="L10" s="149">
        <f>+'GRUPO A'!R28</f>
        <v>0</v>
      </c>
      <c r="M10" s="149">
        <f>+'GRUPO A'!S28</f>
        <v>0</v>
      </c>
      <c r="N10" s="149">
        <f>+'GRUPO A'!T28</f>
        <v>0</v>
      </c>
      <c r="O10" s="149">
        <f>+'GRUPO A'!U28</f>
        <v>0</v>
      </c>
      <c r="P10" s="149">
        <f>+'GRUPO A'!V28</f>
        <v>0</v>
      </c>
      <c r="Q10" s="149">
        <f>+'GRUPO A'!W28</f>
        <v>0</v>
      </c>
      <c r="R10" s="149">
        <f>+'GRUPO A'!X28</f>
        <v>0</v>
      </c>
      <c r="S10" s="149">
        <f>+'GRUPO A'!Y28</f>
        <v>0</v>
      </c>
    </row>
    <row r="11" spans="1:19" ht="21" hidden="1" customHeight="1" x14ac:dyDescent="0.3">
      <c r="A11" s="446"/>
      <c r="B11" s="151" t="str">
        <f>+'GRUPO B'!M23</f>
        <v>CANCHA 2</v>
      </c>
      <c r="C11" s="151" t="str">
        <f>+'GRUPO B'!C23</f>
        <v>01:10. p.m.</v>
      </c>
      <c r="D11" s="151" t="str">
        <f>+'GRUPO B'!E23</f>
        <v>CLUB DEPORTIVO EL DIAMANTE</v>
      </c>
      <c r="E11" s="151">
        <f>+'GRUPO B'!G23</f>
        <v>5</v>
      </c>
      <c r="F11" s="151">
        <f>+'GRUPO B'!I23</f>
        <v>1</v>
      </c>
      <c r="G11" s="151" t="str">
        <f>+'GRUPO B'!K23</f>
        <v>REAL BOGOTÁ</v>
      </c>
      <c r="H11" s="152" t="str">
        <f>+'GRUPO B'!B4</f>
        <v>GRUPO B</v>
      </c>
    </row>
    <row r="12" spans="1:19" ht="21" hidden="1" customHeight="1" x14ac:dyDescent="0.3">
      <c r="A12" s="446"/>
      <c r="B12" s="149" t="e">
        <f>+#REF!</f>
        <v>#REF!</v>
      </c>
      <c r="C12" s="149" t="e">
        <f>+#REF!</f>
        <v>#REF!</v>
      </c>
      <c r="D12" s="149" t="e">
        <f>+#REF!</f>
        <v>#REF!</v>
      </c>
      <c r="E12" s="149" t="e">
        <f>+#REF!</f>
        <v>#REF!</v>
      </c>
      <c r="F12" s="149" t="e">
        <f>+#REF!</f>
        <v>#REF!</v>
      </c>
      <c r="G12" s="149" t="e">
        <f>+#REF!</f>
        <v>#REF!</v>
      </c>
      <c r="H12" s="149" t="e">
        <f>+#REF!</f>
        <v>#REF!</v>
      </c>
      <c r="J12" s="153" t="str">
        <f>+'GRUPO B'!B4</f>
        <v>GRUPO B</v>
      </c>
      <c r="K12" s="153" t="str">
        <f>+'GRUPO B'!Q8</f>
        <v>Pts.</v>
      </c>
      <c r="L12" s="153" t="str">
        <f>+'GRUPO B'!R8</f>
        <v>PJ</v>
      </c>
      <c r="M12" s="153" t="str">
        <f>+'GRUPO B'!S8</f>
        <v>Gan.</v>
      </c>
      <c r="N12" s="153" t="str">
        <f>+'GRUPO B'!T8</f>
        <v>Emp.</v>
      </c>
      <c r="O12" s="153" t="str">
        <f>+'GRUPO B'!U8</f>
        <v>Per.</v>
      </c>
      <c r="P12" s="153" t="str">
        <f>+'GRUPO B'!V8</f>
        <v>GF</v>
      </c>
      <c r="Q12" s="153" t="str">
        <f>+'GRUPO B'!W8</f>
        <v>GC</v>
      </c>
      <c r="R12" s="153" t="str">
        <f>+'GRUPO B'!X8</f>
        <v>Dif.</v>
      </c>
      <c r="S12" s="153" t="str">
        <f>+'GRUPO B'!Y8</f>
        <v>Tj</v>
      </c>
    </row>
    <row r="13" spans="1:19" ht="21" hidden="1" customHeight="1" x14ac:dyDescent="0.3">
      <c r="A13" s="446"/>
      <c r="B13" s="151" t="e">
        <f>+#REF!</f>
        <v>#REF!</v>
      </c>
      <c r="C13" s="151" t="e">
        <f>+#REF!</f>
        <v>#REF!</v>
      </c>
      <c r="D13" s="151" t="e">
        <f>+#REF!</f>
        <v>#REF!</v>
      </c>
      <c r="E13" s="151" t="e">
        <f>+#REF!</f>
        <v>#REF!</v>
      </c>
      <c r="F13" s="151" t="e">
        <f>+#REF!</f>
        <v>#REF!</v>
      </c>
      <c r="G13" s="151" t="e">
        <f>+#REF!</f>
        <v>#REF!</v>
      </c>
      <c r="H13" s="152" t="e">
        <f>+#REF!</f>
        <v>#REF!</v>
      </c>
      <c r="J13" s="155" t="str">
        <f>+'GRUPO B'!P10</f>
        <v xml:space="preserve">  1)  CLUB DEPORTIVO EL DIAMANTE</v>
      </c>
      <c r="K13" s="149">
        <f>+'GRUPO B'!Q10</f>
        <v>6</v>
      </c>
      <c r="L13" s="149">
        <f>+'GRUPO B'!R10</f>
        <v>3</v>
      </c>
      <c r="M13" s="149">
        <f>+'GRUPO B'!S10</f>
        <v>2</v>
      </c>
      <c r="N13" s="149">
        <f>+'GRUPO B'!T10</f>
        <v>0</v>
      </c>
      <c r="O13" s="149">
        <f>+'GRUPO B'!U10</f>
        <v>1</v>
      </c>
      <c r="P13" s="149">
        <f>+'GRUPO B'!V10</f>
        <v>7</v>
      </c>
      <c r="Q13" s="149">
        <f>+'GRUPO B'!W10</f>
        <v>3</v>
      </c>
      <c r="R13" s="149">
        <f>+'GRUPO B'!X10</f>
        <v>4</v>
      </c>
      <c r="S13" s="149">
        <f>+'GRUPO B'!Y10</f>
        <v>0</v>
      </c>
    </row>
    <row r="14" spans="1:19" ht="21" hidden="1" customHeight="1" x14ac:dyDescent="0.3">
      <c r="A14" s="446"/>
      <c r="B14" s="149" t="e">
        <f>+#REF!</f>
        <v>#REF!</v>
      </c>
      <c r="C14" s="149" t="e">
        <f>+#REF!</f>
        <v>#REF!</v>
      </c>
      <c r="D14" s="149" t="e">
        <f>+#REF!</f>
        <v>#REF!</v>
      </c>
      <c r="E14" s="149" t="e">
        <f>+#REF!</f>
        <v>#REF!</v>
      </c>
      <c r="F14" s="149" t="e">
        <f>+#REF!</f>
        <v>#REF!</v>
      </c>
      <c r="G14" s="149" t="e">
        <f>+#REF!</f>
        <v>#REF!</v>
      </c>
      <c r="H14" s="149" t="e">
        <f>+#REF!</f>
        <v>#REF!</v>
      </c>
      <c r="J14" s="155" t="str">
        <f>+'GRUPO B'!P12</f>
        <v xml:space="preserve">  2)  CLUB DEPORTIVO SANPAY</v>
      </c>
      <c r="K14" s="149">
        <f>+'GRUPO B'!Q12</f>
        <v>6</v>
      </c>
      <c r="L14" s="149">
        <f>+'GRUPO B'!R12</f>
        <v>3</v>
      </c>
      <c r="M14" s="149">
        <f>+'GRUPO B'!S12</f>
        <v>2</v>
      </c>
      <c r="N14" s="149">
        <f>+'GRUPO B'!T12</f>
        <v>0</v>
      </c>
      <c r="O14" s="149">
        <f>+'GRUPO B'!U12</f>
        <v>1</v>
      </c>
      <c r="P14" s="149">
        <f>+'GRUPO B'!V12</f>
        <v>5</v>
      </c>
      <c r="Q14" s="149">
        <f>+'GRUPO B'!W12</f>
        <v>2</v>
      </c>
      <c r="R14" s="149">
        <f>+'GRUPO B'!X12</f>
        <v>3</v>
      </c>
      <c r="S14" s="149">
        <f>+'GRUPO B'!Y12</f>
        <v>0</v>
      </c>
    </row>
    <row r="15" spans="1:19" ht="21" hidden="1" customHeight="1" x14ac:dyDescent="0.3">
      <c r="A15" s="446"/>
      <c r="B15" s="151" t="e">
        <f>+#REF!</f>
        <v>#REF!</v>
      </c>
      <c r="C15" s="151" t="e">
        <f>+#REF!</f>
        <v>#REF!</v>
      </c>
      <c r="D15" s="151" t="e">
        <f>+#REF!</f>
        <v>#REF!</v>
      </c>
      <c r="E15" s="151" t="e">
        <f>+#REF!</f>
        <v>#REF!</v>
      </c>
      <c r="F15" s="151" t="e">
        <f>+#REF!</f>
        <v>#REF!</v>
      </c>
      <c r="G15" s="151" t="e">
        <f>+#REF!</f>
        <v>#REF!</v>
      </c>
      <c r="H15" s="152" t="e">
        <f>+#REF!</f>
        <v>#REF!</v>
      </c>
      <c r="J15" s="155" t="str">
        <f>+'GRUPO B'!P14</f>
        <v xml:space="preserve">  3)  ALIANZA TOLIMENSE</v>
      </c>
      <c r="K15" s="149">
        <f>+'GRUPO B'!Q14</f>
        <v>6</v>
      </c>
      <c r="L15" s="149">
        <f>+'GRUPO B'!R14</f>
        <v>3</v>
      </c>
      <c r="M15" s="149">
        <f>+'GRUPO B'!S14</f>
        <v>2</v>
      </c>
      <c r="N15" s="149">
        <f>+'GRUPO B'!T14</f>
        <v>0</v>
      </c>
      <c r="O15" s="149">
        <f>+'GRUPO B'!U14</f>
        <v>1</v>
      </c>
      <c r="P15" s="149">
        <f>+'GRUPO B'!V14</f>
        <v>5</v>
      </c>
      <c r="Q15" s="149">
        <f>+'GRUPO B'!W14</f>
        <v>3</v>
      </c>
      <c r="R15" s="149">
        <f>+'GRUPO B'!X14</f>
        <v>2</v>
      </c>
      <c r="S15" s="149">
        <f>+'GRUPO B'!Y14</f>
        <v>0</v>
      </c>
    </row>
    <row r="16" spans="1:19" ht="2.25" hidden="1" customHeight="1" x14ac:dyDescent="0.3">
      <c r="J16" s="163"/>
    </row>
    <row r="17" spans="1:19" ht="21" hidden="1" customHeight="1" x14ac:dyDescent="0.3">
      <c r="B17" s="447" t="str">
        <f>+'IMPRIMIR 2'!A14</f>
        <v>PARTIDOS                 fecha 2</v>
      </c>
      <c r="C17" s="448"/>
      <c r="D17" s="448"/>
      <c r="E17" s="448"/>
      <c r="F17" s="448"/>
      <c r="G17" s="448"/>
      <c r="H17" s="449"/>
      <c r="J17" s="155" t="str">
        <f>+'GRUPO B'!P16</f>
        <v xml:space="preserve">  4)  REAL BOGOTÁ</v>
      </c>
      <c r="K17" s="149">
        <f>+'GRUPO B'!Q16</f>
        <v>0</v>
      </c>
      <c r="L17" s="149">
        <f>+'GRUPO B'!R16</f>
        <v>3</v>
      </c>
      <c r="M17" s="149">
        <f>+'GRUPO B'!S16</f>
        <v>0</v>
      </c>
      <c r="N17" s="149">
        <f>+'GRUPO B'!T16</f>
        <v>0</v>
      </c>
      <c r="O17" s="149">
        <f>+'GRUPO B'!U16</f>
        <v>3</v>
      </c>
      <c r="P17" s="149">
        <f>+'GRUPO B'!V16</f>
        <v>2</v>
      </c>
      <c r="Q17" s="149">
        <f>+'GRUPO B'!W16</f>
        <v>11</v>
      </c>
      <c r="R17" s="149">
        <f>+'GRUPO B'!X16</f>
        <v>-9</v>
      </c>
      <c r="S17" s="149">
        <f>+'GRUPO B'!Y16</f>
        <v>0</v>
      </c>
    </row>
    <row r="18" spans="1:19" ht="21" hidden="1" customHeight="1" x14ac:dyDescent="0.3">
      <c r="B18" s="160" t="s">
        <v>69</v>
      </c>
      <c r="C18" s="160" t="s">
        <v>70</v>
      </c>
      <c r="D18" s="160" t="s">
        <v>71</v>
      </c>
      <c r="E18" s="444" t="s">
        <v>72</v>
      </c>
      <c r="F18" s="444"/>
      <c r="G18" s="160" t="s">
        <v>71</v>
      </c>
      <c r="H18" s="160" t="s">
        <v>73</v>
      </c>
    </row>
    <row r="19" spans="1:19" ht="21" hidden="1" customHeight="1" x14ac:dyDescent="0.3">
      <c r="A19" s="445">
        <f>+'GRUPO A'!B26</f>
        <v>42812</v>
      </c>
      <c r="B19" s="149" t="str">
        <f>+'GRUPO A'!M26</f>
        <v>LAS VEGAS</v>
      </c>
      <c r="C19" s="149" t="str">
        <f>+'GRUPO A'!C26</f>
        <v>03:00. p.m.</v>
      </c>
      <c r="D19" s="149" t="str">
        <f>+'GRUPO A'!E26</f>
        <v>H&amp;C.SPORT</v>
      </c>
      <c r="E19" s="149">
        <f>+'GRUPO A'!G26</f>
        <v>0</v>
      </c>
      <c r="F19" s="149">
        <f>+'GRUPO A'!I26</f>
        <v>4</v>
      </c>
      <c r="G19" s="149" t="str">
        <f>+'GRUPO A'!K26</f>
        <v>A10 ACADEMY</v>
      </c>
      <c r="H19" s="150" t="str">
        <f>+'GRUPO A'!B4</f>
        <v>GRUPO A</v>
      </c>
      <c r="J19" s="156" t="e">
        <f>+#REF!</f>
        <v>#REF!</v>
      </c>
      <c r="K19" s="157" t="e">
        <f>+#REF!</f>
        <v>#REF!</v>
      </c>
      <c r="L19" s="157" t="e">
        <f>+#REF!</f>
        <v>#REF!</v>
      </c>
      <c r="M19" s="157" t="e">
        <f>+#REF!</f>
        <v>#REF!</v>
      </c>
      <c r="N19" s="157" t="e">
        <f>+#REF!</f>
        <v>#REF!</v>
      </c>
      <c r="O19" s="157" t="e">
        <f>+#REF!</f>
        <v>#REF!</v>
      </c>
      <c r="P19" s="157" t="e">
        <f>+#REF!</f>
        <v>#REF!</v>
      </c>
      <c r="Q19" s="157" t="e">
        <f>+#REF!</f>
        <v>#REF!</v>
      </c>
      <c r="R19" s="157" t="e">
        <f>+#REF!</f>
        <v>#REF!</v>
      </c>
      <c r="S19" s="157" t="e">
        <f>+#REF!</f>
        <v>#REF!</v>
      </c>
    </row>
    <row r="20" spans="1:19" ht="21" hidden="1" customHeight="1" x14ac:dyDescent="0.3">
      <c r="A20" s="446"/>
      <c r="B20" s="151" t="str">
        <f>+'GRUPO A'!M29</f>
        <v>LAS VEGAS</v>
      </c>
      <c r="C20" s="151" t="str">
        <f>+'GRUPO A'!C29</f>
        <v>04:00. p.m.</v>
      </c>
      <c r="D20" s="151" t="str">
        <f>+'GRUPO A'!E29</f>
        <v>TALENTO TOLIMENSE</v>
      </c>
      <c r="E20" s="151">
        <f>+'GRUPO A'!G29</f>
        <v>0</v>
      </c>
      <c r="F20" s="151">
        <f>+'GRUPO A'!I29</f>
        <v>2</v>
      </c>
      <c r="G20" s="151" t="str">
        <f>+'GRUPO A'!K29</f>
        <v>LE MAX TEAM</v>
      </c>
      <c r="H20" s="152" t="str">
        <f>+'GRUPO A'!B4</f>
        <v>GRUPO A</v>
      </c>
      <c r="J20" s="155" t="e">
        <f>+#REF!</f>
        <v>#REF!</v>
      </c>
      <c r="K20" s="149" t="e">
        <f>+#REF!</f>
        <v>#REF!</v>
      </c>
      <c r="L20" s="149" t="e">
        <f>+#REF!</f>
        <v>#REF!</v>
      </c>
      <c r="M20" s="149" t="e">
        <f>+#REF!</f>
        <v>#REF!</v>
      </c>
      <c r="N20" s="149" t="e">
        <f>+#REF!</f>
        <v>#REF!</v>
      </c>
      <c r="O20" s="149" t="e">
        <f>+#REF!</f>
        <v>#REF!</v>
      </c>
      <c r="P20" s="149" t="e">
        <f>+#REF!</f>
        <v>#REF!</v>
      </c>
      <c r="Q20" s="149" t="e">
        <f>+#REF!</f>
        <v>#REF!</v>
      </c>
      <c r="R20" s="149" t="e">
        <f>+#REF!</f>
        <v>#REF!</v>
      </c>
      <c r="S20" s="149" t="e">
        <f>+#REF!</f>
        <v>#REF!</v>
      </c>
    </row>
    <row r="21" spans="1:19" ht="21" hidden="1" customHeight="1" x14ac:dyDescent="0.3">
      <c r="A21" s="446"/>
      <c r="B21" s="149" t="str">
        <f>+'GRUPO B'!M26</f>
        <v>CANCHA 1</v>
      </c>
      <c r="C21" s="149" t="str">
        <f>+'GRUPO B'!C26</f>
        <v>09:50. a.m.</v>
      </c>
      <c r="D21" s="149" t="str">
        <f>+'GRUPO B'!E26</f>
        <v>ALIANZA TOLIMENSE</v>
      </c>
      <c r="E21" s="149">
        <f>+'GRUPO B'!G26</f>
        <v>1</v>
      </c>
      <c r="F21" s="149">
        <f>+'GRUPO B'!I26</f>
        <v>2</v>
      </c>
      <c r="G21" s="149" t="str">
        <f>+'GRUPO B'!K26</f>
        <v>CLUB DEPORTIVO EL DIAMANTE</v>
      </c>
      <c r="H21" s="150" t="str">
        <f>+'GRUPO B'!B4</f>
        <v>GRUPO B</v>
      </c>
      <c r="J21" s="155" t="e">
        <f>+#REF!</f>
        <v>#REF!</v>
      </c>
      <c r="K21" s="149" t="e">
        <f>+#REF!</f>
        <v>#REF!</v>
      </c>
      <c r="L21" s="149" t="e">
        <f>+#REF!</f>
        <v>#REF!</v>
      </c>
      <c r="M21" s="149" t="e">
        <f>+#REF!</f>
        <v>#REF!</v>
      </c>
      <c r="N21" s="149" t="e">
        <f>+#REF!</f>
        <v>#REF!</v>
      </c>
      <c r="O21" s="149" t="e">
        <f>+#REF!</f>
        <v>#REF!</v>
      </c>
      <c r="P21" s="149" t="e">
        <f>+#REF!</f>
        <v>#REF!</v>
      </c>
      <c r="Q21" s="149" t="e">
        <f>+#REF!</f>
        <v>#REF!</v>
      </c>
      <c r="R21" s="149" t="e">
        <f>+#REF!</f>
        <v>#REF!</v>
      </c>
      <c r="S21" s="149" t="e">
        <f>+#REF!</f>
        <v>#REF!</v>
      </c>
    </row>
    <row r="22" spans="1:19" ht="21" hidden="1" customHeight="1" x14ac:dyDescent="0.3">
      <c r="A22" s="446"/>
      <c r="B22" s="151" t="str">
        <f>+'GRUPO B'!M29</f>
        <v>CANCHA 1</v>
      </c>
      <c r="C22" s="151" t="str">
        <f>+'GRUPO B'!C29</f>
        <v>10:50. a.m.</v>
      </c>
      <c r="D22" s="151" t="str">
        <f>+'GRUPO B'!E29</f>
        <v>CLUB DEPORTIVO SANPAY</v>
      </c>
      <c r="E22" s="151">
        <f>+'GRUPO B'!G29</f>
        <v>4</v>
      </c>
      <c r="F22" s="151">
        <f>+'GRUPO B'!I29</f>
        <v>0</v>
      </c>
      <c r="G22" s="151" t="str">
        <f>+'GRUPO B'!K29</f>
        <v>REAL BOGOTÁ</v>
      </c>
      <c r="H22" s="152" t="str">
        <f>+'GRUPO B'!B4</f>
        <v>GRUPO B</v>
      </c>
      <c r="J22" s="155" t="e">
        <f>+#REF!</f>
        <v>#REF!</v>
      </c>
      <c r="K22" s="149" t="e">
        <f>+#REF!</f>
        <v>#REF!</v>
      </c>
      <c r="L22" s="149" t="e">
        <f>+#REF!</f>
        <v>#REF!</v>
      </c>
      <c r="M22" s="149" t="e">
        <f>+#REF!</f>
        <v>#REF!</v>
      </c>
      <c r="N22" s="149" t="e">
        <f>+#REF!</f>
        <v>#REF!</v>
      </c>
      <c r="O22" s="149" t="e">
        <f>+#REF!</f>
        <v>#REF!</v>
      </c>
      <c r="P22" s="149" t="e">
        <f>+#REF!</f>
        <v>#REF!</v>
      </c>
      <c r="Q22" s="149" t="e">
        <f>+#REF!</f>
        <v>#REF!</v>
      </c>
      <c r="R22" s="149" t="e">
        <f>+#REF!</f>
        <v>#REF!</v>
      </c>
      <c r="S22" s="149" t="e">
        <f>+#REF!</f>
        <v>#REF!</v>
      </c>
    </row>
    <row r="23" spans="1:19" ht="21" hidden="1" customHeight="1" x14ac:dyDescent="0.3">
      <c r="A23" s="446"/>
      <c r="B23" s="149" t="e">
        <f>+#REF!</f>
        <v>#REF!</v>
      </c>
      <c r="C23" s="149" t="e">
        <f>+#REF!</f>
        <v>#REF!</v>
      </c>
      <c r="D23" s="149" t="e">
        <f>+#REF!</f>
        <v>#REF!</v>
      </c>
      <c r="E23" s="149" t="e">
        <f>+#REF!</f>
        <v>#REF!</v>
      </c>
      <c r="F23" s="149" t="e">
        <f>+#REF!</f>
        <v>#REF!</v>
      </c>
      <c r="G23" s="149" t="e">
        <f>+#REF!</f>
        <v>#REF!</v>
      </c>
      <c r="H23" s="149" t="e">
        <f>+#REF!</f>
        <v>#REF!</v>
      </c>
      <c r="J23" s="155" t="e">
        <f>+#REF!</f>
        <v>#REF!</v>
      </c>
      <c r="K23" s="149" t="e">
        <f>+#REF!</f>
        <v>#REF!</v>
      </c>
      <c r="L23" s="149" t="e">
        <f>+#REF!</f>
        <v>#REF!</v>
      </c>
      <c r="M23" s="149" t="e">
        <f>+#REF!</f>
        <v>#REF!</v>
      </c>
      <c r="N23" s="149" t="e">
        <f>+#REF!</f>
        <v>#REF!</v>
      </c>
      <c r="O23" s="149" t="e">
        <f>+#REF!</f>
        <v>#REF!</v>
      </c>
      <c r="P23" s="149" t="e">
        <f>+#REF!</f>
        <v>#REF!</v>
      </c>
      <c r="Q23" s="149" t="e">
        <f>+#REF!</f>
        <v>#REF!</v>
      </c>
      <c r="R23" s="149" t="e">
        <f>+#REF!</f>
        <v>#REF!</v>
      </c>
      <c r="S23" s="149" t="e">
        <f>+#REF!</f>
        <v>#REF!</v>
      </c>
    </row>
    <row r="24" spans="1:19" ht="21" hidden="1" customHeight="1" x14ac:dyDescent="0.3">
      <c r="A24" s="446"/>
      <c r="B24" s="151" t="e">
        <f>+#REF!</f>
        <v>#REF!</v>
      </c>
      <c r="C24" s="151" t="e">
        <f>+#REF!</f>
        <v>#REF!</v>
      </c>
      <c r="D24" s="151" t="e">
        <f>+#REF!</f>
        <v>#REF!</v>
      </c>
      <c r="E24" s="151" t="e">
        <f>+#REF!</f>
        <v>#REF!</v>
      </c>
      <c r="F24" s="151" t="e">
        <f>+#REF!</f>
        <v>#REF!</v>
      </c>
      <c r="G24" s="151" t="e">
        <f>+#REF!</f>
        <v>#REF!</v>
      </c>
      <c r="H24" s="152" t="e">
        <f>+#REF!</f>
        <v>#REF!</v>
      </c>
      <c r="J24"/>
      <c r="K24"/>
      <c r="L24"/>
      <c r="M24"/>
      <c r="N24"/>
      <c r="O24"/>
      <c r="P24"/>
      <c r="Q24"/>
      <c r="R24"/>
      <c r="S24"/>
    </row>
    <row r="25" spans="1:19" ht="21" hidden="1" customHeight="1" x14ac:dyDescent="0.3">
      <c r="A25" s="446"/>
      <c r="B25" s="149" t="e">
        <f>+#REF!</f>
        <v>#REF!</v>
      </c>
      <c r="C25" s="149" t="e">
        <f>+#REF!</f>
        <v>#REF!</v>
      </c>
      <c r="D25" s="149" t="e">
        <f>+#REF!</f>
        <v>#REF!</v>
      </c>
      <c r="E25" s="149" t="e">
        <f>+#REF!</f>
        <v>#REF!</v>
      </c>
      <c r="F25" s="149" t="e">
        <f>+#REF!</f>
        <v>#REF!</v>
      </c>
      <c r="G25" s="149" t="e">
        <f>+#REF!</f>
        <v>#REF!</v>
      </c>
      <c r="H25" s="149" t="e">
        <f>+#REF!</f>
        <v>#REF!</v>
      </c>
      <c r="J25" s="158" t="e">
        <f>+#REF!</f>
        <v>#REF!</v>
      </c>
      <c r="K25" s="159" t="e">
        <f>+#REF!</f>
        <v>#REF!</v>
      </c>
      <c r="L25" s="159" t="e">
        <f>+#REF!</f>
        <v>#REF!</v>
      </c>
      <c r="M25" s="159" t="e">
        <f>+#REF!</f>
        <v>#REF!</v>
      </c>
      <c r="N25" s="159" t="e">
        <f>+#REF!</f>
        <v>#REF!</v>
      </c>
      <c r="O25" s="159" t="e">
        <f>+#REF!</f>
        <v>#REF!</v>
      </c>
      <c r="P25" s="159" t="e">
        <f>+#REF!</f>
        <v>#REF!</v>
      </c>
      <c r="Q25" s="159" t="e">
        <f>+#REF!</f>
        <v>#REF!</v>
      </c>
      <c r="R25" s="159" t="e">
        <f>+#REF!</f>
        <v>#REF!</v>
      </c>
      <c r="S25" s="159" t="e">
        <f>+#REF!</f>
        <v>#REF!</v>
      </c>
    </row>
    <row r="26" spans="1:19" ht="21" hidden="1" customHeight="1" x14ac:dyDescent="0.3">
      <c r="A26" s="446"/>
      <c r="B26" s="151" t="e">
        <f>+#REF!</f>
        <v>#REF!</v>
      </c>
      <c r="C26" s="151" t="e">
        <f>+#REF!</f>
        <v>#REF!</v>
      </c>
      <c r="D26" s="151" t="e">
        <f>+#REF!</f>
        <v>#REF!</v>
      </c>
      <c r="E26" s="151" t="e">
        <f>+#REF!</f>
        <v>#REF!</v>
      </c>
      <c r="F26" s="151" t="e">
        <f>+#REF!</f>
        <v>#REF!</v>
      </c>
      <c r="G26" s="151" t="e">
        <f>+#REF!</f>
        <v>#REF!</v>
      </c>
      <c r="H26" s="152" t="e">
        <f>+#REF!</f>
        <v>#REF!</v>
      </c>
      <c r="J26" s="155" t="e">
        <f>+#REF!</f>
        <v>#REF!</v>
      </c>
      <c r="K26" s="149" t="e">
        <f>+#REF!</f>
        <v>#REF!</v>
      </c>
      <c r="L26" s="149" t="e">
        <f>+#REF!</f>
        <v>#REF!</v>
      </c>
      <c r="M26" s="149" t="e">
        <f>+#REF!</f>
        <v>#REF!</v>
      </c>
      <c r="N26" s="149" t="e">
        <f>+#REF!</f>
        <v>#REF!</v>
      </c>
      <c r="O26" s="149" t="e">
        <f>+#REF!</f>
        <v>#REF!</v>
      </c>
      <c r="P26" s="149" t="e">
        <f>+#REF!</f>
        <v>#REF!</v>
      </c>
      <c r="Q26" s="149" t="e">
        <f>+#REF!</f>
        <v>#REF!</v>
      </c>
      <c r="R26" s="149" t="e">
        <f>+#REF!</f>
        <v>#REF!</v>
      </c>
      <c r="S26" s="149" t="e">
        <f>+#REF!</f>
        <v>#REF!</v>
      </c>
    </row>
    <row r="27" spans="1:19" ht="3" hidden="1" customHeight="1" x14ac:dyDescent="0.3">
      <c r="B27"/>
      <c r="C27"/>
      <c r="D27"/>
      <c r="E27"/>
      <c r="F27"/>
      <c r="G27"/>
      <c r="H27"/>
      <c r="J27"/>
      <c r="K27"/>
      <c r="L27"/>
      <c r="M27"/>
      <c r="N27"/>
      <c r="O27"/>
      <c r="P27"/>
      <c r="Q27"/>
      <c r="R27"/>
      <c r="S27"/>
    </row>
    <row r="28" spans="1:19" ht="21" hidden="1" customHeight="1" x14ac:dyDescent="0.3">
      <c r="B28" s="450" t="str">
        <f>+'IMPRIMIR 3'!A17</f>
        <v>PARTIDOS                 fecha 3 ULTIMA</v>
      </c>
      <c r="C28" s="451"/>
      <c r="D28" s="451"/>
      <c r="E28" s="451"/>
      <c r="F28" s="451"/>
      <c r="G28" s="451"/>
      <c r="H28" s="452"/>
      <c r="J28" s="155" t="e">
        <f>+#REF!</f>
        <v>#REF!</v>
      </c>
      <c r="K28" s="149" t="e">
        <f>+#REF!</f>
        <v>#REF!</v>
      </c>
      <c r="L28" s="149" t="e">
        <f>+#REF!</f>
        <v>#REF!</v>
      </c>
      <c r="M28" s="149" t="e">
        <f>+#REF!</f>
        <v>#REF!</v>
      </c>
      <c r="N28" s="149" t="e">
        <f>+#REF!</f>
        <v>#REF!</v>
      </c>
      <c r="O28" s="149" t="e">
        <f>+#REF!</f>
        <v>#REF!</v>
      </c>
      <c r="P28" s="149" t="e">
        <f>+#REF!</f>
        <v>#REF!</v>
      </c>
      <c r="Q28" s="149" t="e">
        <f>+#REF!</f>
        <v>#REF!</v>
      </c>
      <c r="R28" s="149" t="e">
        <f>+#REF!</f>
        <v>#REF!</v>
      </c>
      <c r="S28" s="149" t="e">
        <f>+#REF!</f>
        <v>#REF!</v>
      </c>
    </row>
    <row r="29" spans="1:19" ht="21" hidden="1" customHeight="1" x14ac:dyDescent="0.3">
      <c r="B29" s="160" t="s">
        <v>69</v>
      </c>
      <c r="C29" s="160" t="s">
        <v>70</v>
      </c>
      <c r="D29" s="160" t="s">
        <v>71</v>
      </c>
      <c r="E29" s="444" t="s">
        <v>72</v>
      </c>
      <c r="F29" s="444"/>
      <c r="G29" s="160" t="s">
        <v>71</v>
      </c>
      <c r="H29" s="160" t="s">
        <v>73</v>
      </c>
      <c r="J29" s="155" t="e">
        <f>+#REF!</f>
        <v>#REF!</v>
      </c>
      <c r="K29" s="149" t="e">
        <f>+#REF!</f>
        <v>#REF!</v>
      </c>
      <c r="L29" s="149" t="e">
        <f>+#REF!</f>
        <v>#REF!</v>
      </c>
      <c r="M29" s="149" t="e">
        <f>+#REF!</f>
        <v>#REF!</v>
      </c>
      <c r="N29" s="149" t="e">
        <f>+#REF!</f>
        <v>#REF!</v>
      </c>
      <c r="O29" s="149" t="e">
        <f>+#REF!</f>
        <v>#REF!</v>
      </c>
      <c r="P29" s="149" t="e">
        <f>+#REF!</f>
        <v>#REF!</v>
      </c>
      <c r="Q29" s="149" t="e">
        <f>+#REF!</f>
        <v>#REF!</v>
      </c>
      <c r="R29" s="149" t="e">
        <f>+#REF!</f>
        <v>#REF!</v>
      </c>
      <c r="S29" s="149" t="e">
        <f>+#REF!</f>
        <v>#REF!</v>
      </c>
    </row>
    <row r="30" spans="1:19" ht="21" hidden="1" customHeight="1" x14ac:dyDescent="0.3">
      <c r="A30" s="445">
        <f>+'GRUPO A'!B32</f>
        <v>42813</v>
      </c>
      <c r="B30" s="149" t="str">
        <f>+'GRUPO A'!M32</f>
        <v>CANCHA 2</v>
      </c>
      <c r="C30" s="149" t="str">
        <f>+'GRUPO A'!C32</f>
        <v>01:15. p.m.</v>
      </c>
      <c r="D30" s="149" t="str">
        <f>+'GRUPO A'!E32</f>
        <v>TALENTO TOLIMENSE</v>
      </c>
      <c r="E30" s="149">
        <f>+'GRUPO A'!G32</f>
        <v>1</v>
      </c>
      <c r="F30" s="149">
        <f>+'GRUPO A'!I32</f>
        <v>2</v>
      </c>
      <c r="G30" s="149" t="str">
        <f>+'GRUPO A'!K32</f>
        <v>A10 ACADEMY</v>
      </c>
      <c r="H30" s="150" t="str">
        <f>+'GRUPO A'!B4</f>
        <v>GRUPO A</v>
      </c>
      <c r="J30" s="155" t="e">
        <f>+#REF!</f>
        <v>#REF!</v>
      </c>
      <c r="K30" s="149" t="e">
        <f>+#REF!</f>
        <v>#REF!</v>
      </c>
      <c r="L30" s="149" t="e">
        <f>+#REF!</f>
        <v>#REF!</v>
      </c>
      <c r="M30" s="149" t="e">
        <f>+#REF!</f>
        <v>#REF!</v>
      </c>
      <c r="N30" s="149" t="e">
        <f>+#REF!</f>
        <v>#REF!</v>
      </c>
      <c r="O30" s="149" t="e">
        <f>+#REF!</f>
        <v>#REF!</v>
      </c>
      <c r="P30" s="149" t="e">
        <f>+#REF!</f>
        <v>#REF!</v>
      </c>
      <c r="Q30" s="149" t="e">
        <f>+#REF!</f>
        <v>#REF!</v>
      </c>
      <c r="R30" s="149" t="e">
        <f>+#REF!</f>
        <v>#REF!</v>
      </c>
      <c r="S30" s="149" t="e">
        <f>+#REF!</f>
        <v>#REF!</v>
      </c>
    </row>
    <row r="31" spans="1:19" ht="21" hidden="1" customHeight="1" x14ac:dyDescent="0.3">
      <c r="A31" s="446"/>
      <c r="B31" s="151" t="str">
        <f>+'GRUPO A'!M35</f>
        <v>CANCHA 1</v>
      </c>
      <c r="C31" s="151" t="str">
        <f>+'GRUPO A'!C35</f>
        <v>02:30. p.m.</v>
      </c>
      <c r="D31" s="151" t="str">
        <f>+'GRUPO A'!E35</f>
        <v>H&amp;C.SPORT</v>
      </c>
      <c r="E31" s="151">
        <f>+'GRUPO A'!G35</f>
        <v>5</v>
      </c>
      <c r="F31" s="151">
        <f>+'GRUPO A'!I35</f>
        <v>1</v>
      </c>
      <c r="G31" s="151" t="str">
        <f>+'GRUPO A'!K35</f>
        <v>LE MAX TEAM</v>
      </c>
      <c r="H31" s="152" t="str">
        <f>+'GRUPO A'!B4</f>
        <v>GRUPO A</v>
      </c>
    </row>
    <row r="32" spans="1:19" ht="21" hidden="1" customHeight="1" x14ac:dyDescent="0.3">
      <c r="A32" s="446"/>
      <c r="B32" s="149" t="str">
        <f>+'GRUPO B'!M32</f>
        <v>CANCHA 1</v>
      </c>
      <c r="C32" s="149" t="str">
        <f>+'GRUPO B'!C32</f>
        <v>04:30. p.m.</v>
      </c>
      <c r="D32" s="149" t="str">
        <f>+'GRUPO B'!E32</f>
        <v>ALIANZA TOLIMENSE</v>
      </c>
      <c r="E32" s="149">
        <f>+'GRUPO B'!G32</f>
        <v>2</v>
      </c>
      <c r="F32" s="149">
        <f>+'GRUPO B'!I32</f>
        <v>1</v>
      </c>
      <c r="G32" s="149" t="str">
        <f>+'GRUPO B'!K32</f>
        <v>REAL BOGOTÁ</v>
      </c>
      <c r="H32" s="150" t="str">
        <f>+'GRUPO B'!B4</f>
        <v>GRUPO B</v>
      </c>
    </row>
    <row r="33" spans="1:8" ht="21" hidden="1" customHeight="1" x14ac:dyDescent="0.3">
      <c r="A33" s="446"/>
      <c r="B33" s="151" t="str">
        <f>+'GRUPO B'!M35</f>
        <v>CANCHA 2</v>
      </c>
      <c r="C33" s="151" t="str">
        <f>+'GRUPO B'!C35</f>
        <v>03:25. p.m.</v>
      </c>
      <c r="D33" s="151" t="str">
        <f>+'GRUPO B'!E35</f>
        <v>CLUB DEPORTIVO SANPAY</v>
      </c>
      <c r="E33" s="151">
        <f>+'GRUPO B'!G35</f>
        <v>1</v>
      </c>
      <c r="F33" s="151">
        <f>+'GRUPO B'!I35</f>
        <v>0</v>
      </c>
      <c r="G33" s="151" t="str">
        <f>+'GRUPO B'!K35</f>
        <v>CLUB DEPORTIVO EL DIAMANTE</v>
      </c>
      <c r="H33" s="152" t="str">
        <f>+'GRUPO B'!B4</f>
        <v>GRUPO B</v>
      </c>
    </row>
    <row r="34" spans="1:8" ht="21" hidden="1" customHeight="1" x14ac:dyDescent="0.3">
      <c r="A34" s="446"/>
      <c r="B34" s="149" t="e">
        <f>+#REF!</f>
        <v>#REF!</v>
      </c>
      <c r="C34" s="149" t="e">
        <f>+#REF!</f>
        <v>#REF!</v>
      </c>
      <c r="D34" s="149" t="e">
        <f>+#REF!</f>
        <v>#REF!</v>
      </c>
      <c r="E34" s="149" t="e">
        <f>+#REF!</f>
        <v>#REF!</v>
      </c>
      <c r="F34" s="149" t="e">
        <f>+#REF!</f>
        <v>#REF!</v>
      </c>
      <c r="G34" s="149" t="e">
        <f>+#REF!</f>
        <v>#REF!</v>
      </c>
      <c r="H34" s="149" t="e">
        <f>+#REF!</f>
        <v>#REF!</v>
      </c>
    </row>
    <row r="35" spans="1:8" ht="21" hidden="1" customHeight="1" x14ac:dyDescent="0.3">
      <c r="A35" s="446"/>
      <c r="B35" s="151" t="e">
        <f>+#REF!</f>
        <v>#REF!</v>
      </c>
      <c r="C35" s="151" t="e">
        <f>+#REF!</f>
        <v>#REF!</v>
      </c>
      <c r="D35" s="151" t="e">
        <f>+#REF!</f>
        <v>#REF!</v>
      </c>
      <c r="E35" s="151" t="e">
        <f>+#REF!</f>
        <v>#REF!</v>
      </c>
      <c r="F35" s="151" t="e">
        <f>+#REF!</f>
        <v>#REF!</v>
      </c>
      <c r="G35" s="151" t="e">
        <f>+#REF!</f>
        <v>#REF!</v>
      </c>
      <c r="H35" s="152" t="e">
        <f>+#REF!</f>
        <v>#REF!</v>
      </c>
    </row>
    <row r="36" spans="1:8" ht="21" hidden="1" customHeight="1" x14ac:dyDescent="0.3">
      <c r="A36" s="446"/>
      <c r="B36" s="149" t="e">
        <f>+#REF!</f>
        <v>#REF!</v>
      </c>
      <c r="C36" s="149" t="e">
        <f>+#REF!</f>
        <v>#REF!</v>
      </c>
      <c r="D36" s="149" t="e">
        <f>+#REF!</f>
        <v>#REF!</v>
      </c>
      <c r="E36" s="149" t="e">
        <f>+#REF!</f>
        <v>#REF!</v>
      </c>
      <c r="F36" s="149" t="e">
        <f>+#REF!</f>
        <v>#REF!</v>
      </c>
      <c r="G36" s="149" t="e">
        <f>+#REF!</f>
        <v>#REF!</v>
      </c>
      <c r="H36" s="149" t="e">
        <f>+#REF!</f>
        <v>#REF!</v>
      </c>
    </row>
    <row r="37" spans="1:8" ht="21" hidden="1" customHeight="1" x14ac:dyDescent="0.3">
      <c r="A37" s="446"/>
      <c r="B37" s="151" t="e">
        <f>+#REF!</f>
        <v>#REF!</v>
      </c>
      <c r="C37" s="151" t="e">
        <f>+#REF!</f>
        <v>#REF!</v>
      </c>
      <c r="D37" s="151" t="e">
        <f>+#REF!</f>
        <v>#REF!</v>
      </c>
      <c r="E37" s="151" t="e">
        <f>+#REF!</f>
        <v>#REF!</v>
      </c>
      <c r="F37" s="151" t="e">
        <f>+#REF!</f>
        <v>#REF!</v>
      </c>
      <c r="G37" s="151" t="e">
        <f>+#REF!</f>
        <v>#REF!</v>
      </c>
      <c r="H37" s="152" t="e">
        <f>+#REF!</f>
        <v>#REF!</v>
      </c>
    </row>
    <row r="38" spans="1:8" ht="3" customHeight="1" x14ac:dyDescent="0.3">
      <c r="B38"/>
      <c r="C38"/>
      <c r="D38"/>
      <c r="E38"/>
      <c r="F38"/>
      <c r="G38"/>
      <c r="H38"/>
    </row>
    <row r="39" spans="1:8" ht="21.75" customHeight="1" x14ac:dyDescent="0.3">
      <c r="B39" s="461" t="str">
        <f>+'CUARTOS DE FINAL.'!B2</f>
        <v>CUARTOS DE FINAL</v>
      </c>
      <c r="C39" s="462"/>
      <c r="D39" s="462"/>
      <c r="E39" s="462"/>
      <c r="F39" s="462"/>
      <c r="G39" s="462"/>
      <c r="H39" s="463"/>
    </row>
    <row r="40" spans="1:8" ht="21" customHeight="1" x14ac:dyDescent="0.3">
      <c r="B40" s="160" t="s">
        <v>69</v>
      </c>
      <c r="C40" s="160" t="s">
        <v>70</v>
      </c>
      <c r="D40" s="160" t="s">
        <v>71</v>
      </c>
      <c r="E40" s="444" t="s">
        <v>72</v>
      </c>
      <c r="F40" s="444"/>
      <c r="G40" s="160" t="s">
        <v>71</v>
      </c>
      <c r="H40" s="160" t="s">
        <v>76</v>
      </c>
    </row>
    <row r="41" spans="1:8" ht="21" customHeight="1" x14ac:dyDescent="0.3">
      <c r="A41" s="445">
        <f>+'CUARTOS DE FINAL.'!B9</f>
        <v>42596</v>
      </c>
      <c r="B41" s="150" t="str">
        <f>+'CUARTOS DE FINAL.'!N6</f>
        <v>PALMARA</v>
      </c>
      <c r="C41" s="149" t="str">
        <f>+'CUARTOS DE FINAL.'!D6</f>
        <v>03:00. p.m.</v>
      </c>
      <c r="D41" s="149" t="e">
        <f>+'CUARTOS DE FINAL.'!G6</f>
        <v>#N/A</v>
      </c>
      <c r="E41" s="149">
        <f>+'CUARTOS DE FINAL.'!H6</f>
        <v>1</v>
      </c>
      <c r="F41" s="149">
        <f>+'CUARTOS DE FINAL.'!J6</f>
        <v>2</v>
      </c>
      <c r="G41" s="149" t="e">
        <f>+'CUARTOS DE FINAL.'!L6</f>
        <v>#REF!</v>
      </c>
      <c r="H41" s="150" t="str">
        <f>+'CUARTOS DE FINAL.'!C6</f>
        <v>LLAVE A</v>
      </c>
    </row>
    <row r="42" spans="1:8" ht="21" customHeight="1" x14ac:dyDescent="0.3">
      <c r="A42" s="445"/>
      <c r="B42" s="152" t="str">
        <f>+'CUARTOS DE FINAL.'!N9</f>
        <v>CANCHA 2</v>
      </c>
      <c r="C42" s="151" t="str">
        <f>+'CUARTOS DE FINAL.'!D9</f>
        <v>04:20. p.m.</v>
      </c>
      <c r="D42" s="151" t="str">
        <f>+'CUARTOS DE FINAL.'!G9</f>
        <v>CLUB DEPORTIVO EL DIAMANTE</v>
      </c>
      <c r="E42" s="151">
        <f>+'CUARTOS DE FINAL.'!H9</f>
        <v>2</v>
      </c>
      <c r="F42" s="151">
        <f>+'CUARTOS DE FINAL.'!J9</f>
        <v>1</v>
      </c>
      <c r="G42" s="151" t="e">
        <f>+'CUARTOS DE FINAL.'!L9</f>
        <v>#REF!</v>
      </c>
      <c r="H42" s="152" t="str">
        <f>+'CUARTOS DE FINAL.'!C9</f>
        <v>LLAVE B</v>
      </c>
    </row>
    <row r="43" spans="1:8" ht="21" customHeight="1" x14ac:dyDescent="0.3">
      <c r="A43" s="445"/>
      <c r="B43" s="150" t="str">
        <f>+'CUARTOS DE FINAL.'!N12</f>
        <v>CANCHA 2</v>
      </c>
      <c r="C43" s="149" t="str">
        <f>+'CUARTOS DE FINAL.'!D12</f>
        <v>03:00. p.m.</v>
      </c>
      <c r="D43" s="149" t="e">
        <f>+'CUARTOS DE FINAL.'!G12</f>
        <v>#REF!</v>
      </c>
      <c r="E43" s="149">
        <f>+'CUARTOS DE FINAL.'!H12</f>
        <v>1</v>
      </c>
      <c r="F43" s="149">
        <f>+'CUARTOS DE FINAL.'!J12</f>
        <v>2</v>
      </c>
      <c r="G43" s="149" t="e">
        <f>+'CUARTOS DE FINAL.'!L12</f>
        <v>#N/A</v>
      </c>
      <c r="H43" s="150" t="str">
        <f>+'CUARTOS DE FINAL.'!C12</f>
        <v>LLAVE C</v>
      </c>
    </row>
    <row r="44" spans="1:8" ht="21" customHeight="1" x14ac:dyDescent="0.3">
      <c r="A44" s="445"/>
      <c r="B44" s="152" t="str">
        <f>+'CUARTOS DE FINAL.'!N15</f>
        <v>PALMARA</v>
      </c>
      <c r="C44" s="151" t="str">
        <f>+'CUARTOS DE FINAL.'!D15</f>
        <v>04:20. p.m.</v>
      </c>
      <c r="D44" s="151" t="e">
        <f>+'CUARTOS DE FINAL.'!G15</f>
        <v>#REF!</v>
      </c>
      <c r="E44" s="151">
        <f>+'CUARTOS DE FINAL.'!H15</f>
        <v>2</v>
      </c>
      <c r="F44" s="151">
        <f>+'CUARTOS DE FINAL.'!J15</f>
        <v>1</v>
      </c>
      <c r="G44" s="151" t="str">
        <f>+'CUARTOS DE FINAL.'!L15</f>
        <v>CLUB DEPORTIVO SANPAY</v>
      </c>
      <c r="H44" s="152" t="str">
        <f>+'CUARTOS DE FINAL.'!C15</f>
        <v>LLAVE D</v>
      </c>
    </row>
    <row r="45" spans="1:8" ht="21" customHeight="1" x14ac:dyDescent="0.3">
      <c r="A45" s="161"/>
      <c r="B45" s="1"/>
      <c r="C45" s="1"/>
      <c r="D45" s="1"/>
      <c r="E45" s="1"/>
      <c r="F45" s="1"/>
      <c r="G45" s="1"/>
      <c r="H45" s="1"/>
    </row>
    <row r="46" spans="1:8" ht="27.9" customHeight="1" x14ac:dyDescent="0.3">
      <c r="B46" s="464" t="e">
        <f>+#REF!</f>
        <v>#REF!</v>
      </c>
      <c r="C46" s="465"/>
      <c r="D46" s="465"/>
      <c r="E46" s="465"/>
      <c r="F46" s="465"/>
      <c r="G46" s="465"/>
      <c r="H46" s="466"/>
    </row>
    <row r="47" spans="1:8" ht="27.9" customHeight="1" x14ac:dyDescent="0.3">
      <c r="B47" s="160" t="s">
        <v>69</v>
      </c>
      <c r="C47" s="160" t="s">
        <v>70</v>
      </c>
      <c r="D47" s="160" t="s">
        <v>71</v>
      </c>
      <c r="E47" s="444" t="s">
        <v>72</v>
      </c>
      <c r="F47" s="444"/>
      <c r="G47" s="160" t="s">
        <v>71</v>
      </c>
      <c r="H47" s="160" t="s">
        <v>76</v>
      </c>
    </row>
    <row r="48" spans="1:8" ht="27.9" customHeight="1" x14ac:dyDescent="0.3">
      <c r="A48" s="445" t="e">
        <f>+#REF!</f>
        <v>#REF!</v>
      </c>
      <c r="B48" s="150" t="e">
        <f>+#REF!</f>
        <v>#REF!</v>
      </c>
      <c r="C48" s="149" t="e">
        <f>+#REF!</f>
        <v>#REF!</v>
      </c>
      <c r="D48" s="149" t="s">
        <v>56</v>
      </c>
      <c r="E48" s="149">
        <f>+'CUARTOS DE FINAL.'!H13</f>
        <v>0</v>
      </c>
      <c r="F48" s="149">
        <f>+'CUARTOS DE FINAL.'!J13</f>
        <v>0</v>
      </c>
      <c r="G48" s="149" t="s">
        <v>57</v>
      </c>
      <c r="H48" s="150" t="e">
        <f>+#REF!</f>
        <v>#REF!</v>
      </c>
    </row>
    <row r="49" spans="1:8" ht="27.9" customHeight="1" x14ac:dyDescent="0.3">
      <c r="A49" s="445"/>
      <c r="B49" s="152" t="e">
        <f>+#REF!</f>
        <v>#REF!</v>
      </c>
      <c r="C49" s="151" t="e">
        <f>+#REF!</f>
        <v>#REF!</v>
      </c>
      <c r="D49" s="151" t="s">
        <v>61</v>
      </c>
      <c r="E49" s="151">
        <f>+'CUARTOS DE FINAL.'!H16</f>
        <v>0</v>
      </c>
      <c r="F49" s="151">
        <f>+'CUARTOS DE FINAL.'!J16</f>
        <v>0</v>
      </c>
      <c r="G49" s="151" t="s">
        <v>62</v>
      </c>
      <c r="H49" s="152" t="e">
        <f>+#REF!</f>
        <v>#REF!</v>
      </c>
    </row>
    <row r="50" spans="1:8" ht="27.9" customHeight="1" x14ac:dyDescent="0.3">
      <c r="A50" s="168"/>
      <c r="B50" s="164"/>
      <c r="C50" s="1"/>
      <c r="D50" s="1"/>
      <c r="E50" s="1"/>
      <c r="F50" s="1"/>
      <c r="G50" s="1"/>
      <c r="H50" s="164"/>
    </row>
    <row r="51" spans="1:8" ht="27.9" customHeight="1" x14ac:dyDescent="0.3">
      <c r="B51" s="458" t="e">
        <f>+#REF!</f>
        <v>#REF!</v>
      </c>
      <c r="C51" s="459"/>
      <c r="D51" s="459"/>
      <c r="E51" s="459"/>
      <c r="F51" s="459"/>
      <c r="G51" s="459"/>
      <c r="H51" s="460"/>
    </row>
    <row r="52" spans="1:8" ht="27.9" customHeight="1" x14ac:dyDescent="0.3">
      <c r="B52" s="160" t="s">
        <v>69</v>
      </c>
      <c r="C52" s="160" t="s">
        <v>70</v>
      </c>
      <c r="D52" s="160" t="s">
        <v>71</v>
      </c>
      <c r="E52" s="444" t="s">
        <v>72</v>
      </c>
      <c r="F52" s="444"/>
      <c r="G52" s="160" t="s">
        <v>71</v>
      </c>
      <c r="H52" s="160"/>
    </row>
    <row r="53" spans="1:8" ht="27.9" customHeight="1" x14ac:dyDescent="0.3">
      <c r="A53" s="165" t="e">
        <f>+#REF!</f>
        <v>#REF!</v>
      </c>
      <c r="B53" s="150" t="e">
        <f>+#REF!</f>
        <v>#REF!</v>
      </c>
      <c r="C53" s="149" t="e">
        <f>+#REF!</f>
        <v>#REF!</v>
      </c>
      <c r="D53" s="149" t="s">
        <v>65</v>
      </c>
      <c r="E53" s="149">
        <f>+'CUARTOS DE FINAL.'!H18</f>
        <v>0</v>
      </c>
      <c r="F53" s="149">
        <f>+'CUARTOS DE FINAL.'!J18</f>
        <v>0</v>
      </c>
      <c r="G53" s="149" t="s">
        <v>66</v>
      </c>
      <c r="H53" s="150"/>
    </row>
    <row r="54" spans="1:8" ht="10.5" customHeight="1" x14ac:dyDescent="0.3">
      <c r="A54" s="166"/>
      <c r="B54" s="169"/>
      <c r="C54" s="170"/>
      <c r="D54" s="170"/>
      <c r="E54" s="170"/>
      <c r="F54" s="170"/>
      <c r="G54" s="170"/>
      <c r="H54" s="171"/>
    </row>
    <row r="55" spans="1:8" ht="27.9" customHeight="1" x14ac:dyDescent="0.3">
      <c r="A55" s="166"/>
      <c r="B55" s="455" t="e">
        <f>+#REF!</f>
        <v>#REF!</v>
      </c>
      <c r="C55" s="456"/>
      <c r="D55" s="456"/>
      <c r="E55" s="456"/>
      <c r="F55" s="456"/>
      <c r="G55" s="456"/>
      <c r="H55" s="457"/>
    </row>
    <row r="56" spans="1:8" ht="27.9" customHeight="1" x14ac:dyDescent="0.3">
      <c r="A56" s="166"/>
      <c r="B56" s="160" t="s">
        <v>69</v>
      </c>
      <c r="C56" s="160" t="s">
        <v>70</v>
      </c>
      <c r="D56" s="160" t="s">
        <v>71</v>
      </c>
      <c r="E56" s="444" t="s">
        <v>72</v>
      </c>
      <c r="F56" s="444"/>
      <c r="G56" s="160" t="s">
        <v>71</v>
      </c>
      <c r="H56" s="160"/>
    </row>
    <row r="57" spans="1:8" ht="27.9" customHeight="1" x14ac:dyDescent="0.3">
      <c r="A57" s="167"/>
      <c r="B57" s="152" t="e">
        <f>+#REF!</f>
        <v>#REF!</v>
      </c>
      <c r="C57" s="151" t="e">
        <f>+#REF!</f>
        <v>#REF!</v>
      </c>
      <c r="D57" s="151" t="s">
        <v>67</v>
      </c>
      <c r="E57" s="151">
        <f>+'CUARTOS DE FINAL.'!H21</f>
        <v>0</v>
      </c>
      <c r="F57" s="151">
        <f>+'CUARTOS DE FINAL.'!J21</f>
        <v>0</v>
      </c>
      <c r="G57" s="151" t="s">
        <v>68</v>
      </c>
      <c r="H57" s="152"/>
    </row>
  </sheetData>
  <mergeCells count="24">
    <mergeCell ref="B6:H6"/>
    <mergeCell ref="A2:H2"/>
    <mergeCell ref="A1:H1"/>
    <mergeCell ref="A8:A15"/>
    <mergeCell ref="B17:H17"/>
    <mergeCell ref="A5:H5"/>
    <mergeCell ref="A4:H4"/>
    <mergeCell ref="A3:H3"/>
    <mergeCell ref="E7:F7"/>
    <mergeCell ref="E18:F18"/>
    <mergeCell ref="A19:A26"/>
    <mergeCell ref="B28:H28"/>
    <mergeCell ref="B55:H55"/>
    <mergeCell ref="E56:F56"/>
    <mergeCell ref="E47:F47"/>
    <mergeCell ref="A48:A49"/>
    <mergeCell ref="B51:H51"/>
    <mergeCell ref="E52:F52"/>
    <mergeCell ref="E29:F29"/>
    <mergeCell ref="A30:A37"/>
    <mergeCell ref="B39:H39"/>
    <mergeCell ref="E40:F40"/>
    <mergeCell ref="A41:A44"/>
    <mergeCell ref="B46:H46"/>
  </mergeCells>
  <printOptions horizontalCentered="1" verticalCentered="1"/>
  <pageMargins left="0.23622047244094491" right="0.23622047244094491" top="0.74803149606299213" bottom="0.74803149606299213" header="0" footer="0"/>
  <pageSetup scale="69" orientation="landscape" horizontalDpi="0" verticalDpi="0" r:id="rId1"/>
  <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pageSetUpPr fitToPage="1"/>
  </sheetPr>
  <dimension ref="A1:S72"/>
  <sheetViews>
    <sheetView zoomScale="80" zoomScaleNormal="80" workbookViewId="0">
      <selection activeCell="A47" sqref="A47"/>
    </sheetView>
  </sheetViews>
  <sheetFormatPr baseColWidth="10" defaultColWidth="11.44140625" defaultRowHeight="14.4" x14ac:dyDescent="0.3"/>
  <cols>
    <col min="1" max="1" width="11.44140625" style="3"/>
    <col min="2" max="2" width="12.88671875" style="3" customWidth="1"/>
    <col min="3" max="3" width="12.109375" style="3" customWidth="1"/>
    <col min="4" max="4" width="28.5546875" style="3" customWidth="1"/>
    <col min="5" max="6" width="5.6640625" style="3" customWidth="1"/>
    <col min="7" max="7" width="28.5546875" style="3" customWidth="1"/>
    <col min="8" max="8" width="11.44140625" style="3" customWidth="1"/>
    <col min="9" max="9" width="0.6640625" style="3" customWidth="1"/>
    <col min="10" max="10" width="11" style="3" customWidth="1"/>
    <col min="11" max="11" width="4.33203125" style="3" bestFit="1" customWidth="1"/>
    <col min="12" max="12" width="5" style="3" customWidth="1"/>
    <col min="13" max="13" width="5" style="3" bestFit="1" customWidth="1"/>
    <col min="14" max="19" width="5" style="3" customWidth="1"/>
    <col min="20" max="20" width="3.5546875" style="3" customWidth="1"/>
    <col min="21" max="16384" width="11.44140625" style="3"/>
  </cols>
  <sheetData>
    <row r="1" spans="1:19" ht="27.6" x14ac:dyDescent="0.45">
      <c r="A1" s="453" t="e">
        <f>+'GRUPOS INFANTIL'!C1:H1</f>
        <v>#VALUE!</v>
      </c>
      <c r="B1" s="453"/>
      <c r="C1" s="453"/>
      <c r="D1" s="453"/>
      <c r="E1" s="453"/>
      <c r="F1" s="453"/>
      <c r="G1" s="453"/>
      <c r="H1" s="453"/>
      <c r="I1" s="173"/>
      <c r="J1" s="173"/>
      <c r="K1" s="173"/>
      <c r="L1" s="173"/>
      <c r="M1" s="173"/>
      <c r="N1" s="173"/>
      <c r="O1" s="173"/>
      <c r="P1" s="173"/>
      <c r="Q1" s="173"/>
      <c r="R1" s="173"/>
      <c r="S1" s="173"/>
    </row>
    <row r="2" spans="1:19" ht="28.8" x14ac:dyDescent="0.55000000000000004">
      <c r="A2" s="454" t="e">
        <f>+'GRUPOS INFANTIL'!C2:H2</f>
        <v>#VALUE!</v>
      </c>
      <c r="B2" s="454"/>
      <c r="C2" s="454"/>
      <c r="D2" s="454"/>
      <c r="E2" s="454"/>
      <c r="F2" s="454"/>
      <c r="G2" s="454"/>
      <c r="H2" s="454"/>
      <c r="I2" s="174"/>
      <c r="J2" s="174"/>
      <c r="K2" s="174"/>
      <c r="L2" s="174"/>
      <c r="M2" s="174"/>
      <c r="N2" s="174"/>
      <c r="O2" s="174"/>
      <c r="P2" s="174"/>
      <c r="Q2" s="174"/>
      <c r="R2" s="174"/>
      <c r="S2" s="174"/>
    </row>
    <row r="3" spans="1:19" ht="28.8" x14ac:dyDescent="0.55000000000000004">
      <c r="A3" s="454" t="str">
        <f>+'GRUPOS INFANTIL'!C3</f>
        <v>NACIDOS 2008 2009</v>
      </c>
      <c r="B3" s="454"/>
      <c r="C3" s="454"/>
      <c r="D3" s="454"/>
      <c r="E3" s="454"/>
      <c r="F3" s="454"/>
      <c r="G3" s="454"/>
      <c r="H3" s="454"/>
      <c r="I3" s="174"/>
      <c r="J3" s="174"/>
      <c r="K3" s="174"/>
      <c r="L3" s="174"/>
      <c r="M3" s="174"/>
      <c r="N3" s="174"/>
      <c r="O3" s="174"/>
      <c r="P3" s="174"/>
      <c r="Q3" s="174"/>
      <c r="R3" s="174"/>
      <c r="S3" s="174"/>
    </row>
    <row r="4" spans="1:19" ht="21" x14ac:dyDescent="0.4">
      <c r="A4" s="421" t="str">
        <f>+'GRUPOS INFANTIL'!C4</f>
        <v>NOV 30 1 Y 2 DICIEMBRE 2024</v>
      </c>
      <c r="B4" s="421"/>
      <c r="C4" s="421"/>
      <c r="D4" s="421"/>
      <c r="E4" s="421"/>
      <c r="F4" s="421"/>
      <c r="G4" s="421"/>
      <c r="H4" s="421"/>
      <c r="I4" s="175"/>
      <c r="J4" s="175"/>
      <c r="K4" s="175"/>
      <c r="L4" s="175"/>
      <c r="M4" s="175"/>
      <c r="N4" s="175"/>
      <c r="O4" s="175"/>
      <c r="P4" s="175"/>
      <c r="Q4" s="175"/>
      <c r="R4" s="175"/>
      <c r="S4" s="175"/>
    </row>
    <row r="5" spans="1:19" ht="21" x14ac:dyDescent="0.4">
      <c r="A5" s="421" t="s">
        <v>74</v>
      </c>
      <c r="B5" s="421"/>
      <c r="C5" s="421"/>
      <c r="D5" s="421"/>
      <c r="E5" s="421"/>
      <c r="F5" s="421"/>
      <c r="G5" s="421"/>
      <c r="H5" s="421"/>
      <c r="I5" s="175"/>
      <c r="J5" s="175"/>
      <c r="K5" s="175"/>
      <c r="L5" s="175"/>
      <c r="M5" s="175"/>
      <c r="N5" s="175"/>
      <c r="O5" s="175"/>
      <c r="P5" s="175"/>
      <c r="Q5" s="175"/>
      <c r="R5" s="175"/>
      <c r="S5" s="175"/>
    </row>
    <row r="6" spans="1:19" ht="21" hidden="1" customHeight="1" x14ac:dyDescent="0.3">
      <c r="A6"/>
      <c r="B6" s="450" t="str">
        <f>+IMPRIMIR!A14</f>
        <v>PARTIDOS                 fecha 1</v>
      </c>
      <c r="C6" s="451"/>
      <c r="D6" s="451"/>
      <c r="E6" s="451"/>
      <c r="F6" s="451"/>
      <c r="G6" s="451"/>
      <c r="H6" s="452"/>
      <c r="J6" s="154" t="str">
        <f>+'GRUPO A'!B4</f>
        <v>GRUPO A</v>
      </c>
      <c r="K6" s="154">
        <f>+'GRUPO A'!Q20</f>
        <v>0</v>
      </c>
      <c r="L6" s="154">
        <f>+'GRUPO A'!R20</f>
        <v>0</v>
      </c>
      <c r="M6" s="154">
        <f>+'GRUPO A'!S20</f>
        <v>0</v>
      </c>
      <c r="N6" s="154">
        <f>+'GRUPO A'!T20</f>
        <v>0</v>
      </c>
      <c r="O6" s="154">
        <f>+'GRUPO A'!U20</f>
        <v>0</v>
      </c>
      <c r="P6" s="154">
        <f>+'GRUPO A'!V20</f>
        <v>0</v>
      </c>
      <c r="Q6" s="154">
        <f>+'GRUPO A'!W20</f>
        <v>0</v>
      </c>
      <c r="R6" s="154">
        <f>+'GRUPO A'!X20</f>
        <v>0</v>
      </c>
      <c r="S6" s="154">
        <f>+'GRUPO A'!Y20</f>
        <v>0</v>
      </c>
    </row>
    <row r="7" spans="1:19" hidden="1" x14ac:dyDescent="0.3">
      <c r="B7" s="160" t="s">
        <v>69</v>
      </c>
      <c r="C7" s="160" t="s">
        <v>70</v>
      </c>
      <c r="D7" s="160" t="s">
        <v>71</v>
      </c>
      <c r="E7" s="444" t="s">
        <v>72</v>
      </c>
      <c r="F7" s="444"/>
      <c r="G7" s="160" t="s">
        <v>71</v>
      </c>
      <c r="H7" s="160" t="s">
        <v>73</v>
      </c>
      <c r="J7" s="155">
        <f>+'GRUPO A'!P22</f>
        <v>0</v>
      </c>
      <c r="K7" s="149">
        <f>+'GRUPO A'!Q22</f>
        <v>0</v>
      </c>
      <c r="L7" s="149">
        <f>+'GRUPO A'!R22</f>
        <v>0</v>
      </c>
      <c r="M7" s="149">
        <f>+'GRUPO A'!S22</f>
        <v>0</v>
      </c>
      <c r="N7" s="149">
        <f>+'GRUPO A'!T22</f>
        <v>0</v>
      </c>
      <c r="O7" s="149">
        <f>+'GRUPO A'!U22</f>
        <v>0</v>
      </c>
      <c r="P7" s="149">
        <f>+'GRUPO A'!V22</f>
        <v>0</v>
      </c>
      <c r="Q7" s="149">
        <f>+'GRUPO A'!W22</f>
        <v>0</v>
      </c>
      <c r="R7" s="149">
        <f>+'GRUPO A'!X22</f>
        <v>0</v>
      </c>
      <c r="S7" s="149">
        <f>+'GRUPO A'!Y22</f>
        <v>0</v>
      </c>
    </row>
    <row r="8" spans="1:19" ht="21" hidden="1" customHeight="1" x14ac:dyDescent="0.3">
      <c r="A8" s="445">
        <f>+'GRUPO A'!B20</f>
        <v>42812</v>
      </c>
      <c r="B8" s="149" t="str">
        <f>+'GRUPO A'!M20</f>
        <v>CANCHA 2</v>
      </c>
      <c r="C8" s="149" t="str">
        <f>+'GRUPO A'!C20</f>
        <v>07:15. a.m.</v>
      </c>
      <c r="D8" s="149" t="str">
        <f>+'GRUPO A'!E20</f>
        <v>H&amp;C.SPORT</v>
      </c>
      <c r="E8" s="149">
        <f>+'GRUPO A'!G20</f>
        <v>5</v>
      </c>
      <c r="F8" s="149">
        <f>+'GRUPO A'!I20</f>
        <v>0</v>
      </c>
      <c r="G8" s="149" t="str">
        <f>+'GRUPO A'!K20</f>
        <v>TALENTO TOLIMENSE</v>
      </c>
      <c r="H8" s="149" t="str">
        <f>+'GRUPO A'!B4</f>
        <v>GRUPO A</v>
      </c>
      <c r="J8" s="155">
        <f>+'GRUPO A'!P24</f>
        <v>0</v>
      </c>
      <c r="K8" s="149">
        <f>+'GRUPO A'!Q24</f>
        <v>0</v>
      </c>
      <c r="L8" s="149">
        <f>+'GRUPO A'!R24</f>
        <v>0</v>
      </c>
      <c r="M8" s="149">
        <f>+'GRUPO A'!S24</f>
        <v>0</v>
      </c>
      <c r="N8" s="149">
        <f>+'GRUPO A'!T24</f>
        <v>0</v>
      </c>
      <c r="O8" s="149">
        <f>+'GRUPO A'!U24</f>
        <v>0</v>
      </c>
      <c r="P8" s="149">
        <f>+'GRUPO A'!V24</f>
        <v>0</v>
      </c>
      <c r="Q8" s="149">
        <f>+'GRUPO A'!W24</f>
        <v>0</v>
      </c>
      <c r="R8" s="149">
        <f>+'GRUPO A'!X24</f>
        <v>0</v>
      </c>
      <c r="S8" s="149">
        <f>+'GRUPO A'!Y24</f>
        <v>0</v>
      </c>
    </row>
    <row r="9" spans="1:19" ht="21" hidden="1" customHeight="1" x14ac:dyDescent="0.3">
      <c r="A9" s="446"/>
      <c r="B9" s="151" t="str">
        <f>+'GRUPO A'!M23</f>
        <v>LAS VEGAS</v>
      </c>
      <c r="C9" s="151" t="str">
        <f>+'GRUPO A'!C23</f>
        <v>08:20. a.m.</v>
      </c>
      <c r="D9" s="151" t="str">
        <f>+'GRUPO A'!E23</f>
        <v>A10 ACADEMY</v>
      </c>
      <c r="E9" s="151">
        <f>+'GRUPO A'!G23</f>
        <v>1</v>
      </c>
      <c r="F9" s="151">
        <f>+'GRUPO A'!I23</f>
        <v>0</v>
      </c>
      <c r="G9" s="151" t="str">
        <f>+'GRUPO A'!K23</f>
        <v>LE MAX TEAM</v>
      </c>
      <c r="H9" s="152" t="str">
        <f>+'GRUPO A'!B4</f>
        <v>GRUPO A</v>
      </c>
      <c r="J9" s="155">
        <f>+'GRUPO A'!P26</f>
        <v>0</v>
      </c>
      <c r="K9" s="149">
        <f>+'GRUPO A'!Q26</f>
        <v>0</v>
      </c>
      <c r="L9" s="149">
        <f>+'GRUPO A'!R26</f>
        <v>0</v>
      </c>
      <c r="M9" s="149">
        <f>+'GRUPO A'!S26</f>
        <v>0</v>
      </c>
      <c r="N9" s="149">
        <f>+'GRUPO A'!T26</f>
        <v>0</v>
      </c>
      <c r="O9" s="149">
        <f>+'GRUPO A'!U26</f>
        <v>0</v>
      </c>
      <c r="P9" s="149">
        <f>+'GRUPO A'!V26</f>
        <v>0</v>
      </c>
      <c r="Q9" s="149">
        <f>+'GRUPO A'!W26</f>
        <v>0</v>
      </c>
      <c r="R9" s="149">
        <f>+'GRUPO A'!X26</f>
        <v>0</v>
      </c>
      <c r="S9" s="149">
        <f>+'GRUPO A'!Y26</f>
        <v>0</v>
      </c>
    </row>
    <row r="10" spans="1:19" ht="21" hidden="1" customHeight="1" x14ac:dyDescent="0.3">
      <c r="A10" s="446"/>
      <c r="B10" s="149" t="str">
        <f>+'GRUPO B'!M20</f>
        <v>CANCHA 2</v>
      </c>
      <c r="C10" s="149" t="str">
        <f>+'GRUPO B'!C20</f>
        <v>12:00. m.d.</v>
      </c>
      <c r="D10" s="149" t="str">
        <f>+'GRUPO B'!E20</f>
        <v>ALIANZA TOLIMENSE</v>
      </c>
      <c r="E10" s="149">
        <f>+'GRUPO B'!G20</f>
        <v>2</v>
      </c>
      <c r="F10" s="149">
        <f>+'GRUPO B'!I20</f>
        <v>0</v>
      </c>
      <c r="G10" s="149" t="str">
        <f>+'GRUPO B'!K20</f>
        <v>CLUB DEPORTIVO SANPAY</v>
      </c>
      <c r="H10" s="149" t="str">
        <f>+'GRUPO B'!B4</f>
        <v>GRUPO B</v>
      </c>
      <c r="J10" s="155">
        <f>+'GRUPO A'!P28</f>
        <v>0</v>
      </c>
      <c r="K10" s="149">
        <f>+'GRUPO A'!Q28</f>
        <v>0</v>
      </c>
      <c r="L10" s="149">
        <f>+'GRUPO A'!R28</f>
        <v>0</v>
      </c>
      <c r="M10" s="149">
        <f>+'GRUPO A'!S28</f>
        <v>0</v>
      </c>
      <c r="N10" s="149">
        <f>+'GRUPO A'!T28</f>
        <v>0</v>
      </c>
      <c r="O10" s="149">
        <f>+'GRUPO A'!U28</f>
        <v>0</v>
      </c>
      <c r="P10" s="149">
        <f>+'GRUPO A'!V28</f>
        <v>0</v>
      </c>
      <c r="Q10" s="149">
        <f>+'GRUPO A'!W28</f>
        <v>0</v>
      </c>
      <c r="R10" s="149">
        <f>+'GRUPO A'!X28</f>
        <v>0</v>
      </c>
      <c r="S10" s="149">
        <f>+'GRUPO A'!Y28</f>
        <v>0</v>
      </c>
    </row>
    <row r="11" spans="1:19" ht="21" hidden="1" customHeight="1" x14ac:dyDescent="0.3">
      <c r="A11" s="446"/>
      <c r="B11" s="151" t="str">
        <f>+'GRUPO B'!M23</f>
        <v>CANCHA 2</v>
      </c>
      <c r="C11" s="151" t="str">
        <f>+'GRUPO B'!C23</f>
        <v>01:10. p.m.</v>
      </c>
      <c r="D11" s="151" t="str">
        <f>+'GRUPO B'!E23</f>
        <v>CLUB DEPORTIVO EL DIAMANTE</v>
      </c>
      <c r="E11" s="151">
        <f>+'GRUPO B'!G23</f>
        <v>5</v>
      </c>
      <c r="F11" s="151">
        <f>+'GRUPO B'!I23</f>
        <v>1</v>
      </c>
      <c r="G11" s="151" t="str">
        <f>+'GRUPO B'!K23</f>
        <v>REAL BOGOTÁ</v>
      </c>
      <c r="H11" s="152" t="str">
        <f>+'GRUPO B'!B4</f>
        <v>GRUPO B</v>
      </c>
    </row>
    <row r="12" spans="1:19" ht="21" hidden="1" customHeight="1" x14ac:dyDescent="0.3">
      <c r="A12" s="446"/>
      <c r="B12" s="149" t="e">
        <f>+#REF!</f>
        <v>#REF!</v>
      </c>
      <c r="C12" s="149" t="e">
        <f>+#REF!</f>
        <v>#REF!</v>
      </c>
      <c r="D12" s="149" t="e">
        <f>+#REF!</f>
        <v>#REF!</v>
      </c>
      <c r="E12" s="149" t="e">
        <f>+#REF!</f>
        <v>#REF!</v>
      </c>
      <c r="F12" s="149" t="e">
        <f>+#REF!</f>
        <v>#REF!</v>
      </c>
      <c r="G12" s="149" t="e">
        <f>+#REF!</f>
        <v>#REF!</v>
      </c>
      <c r="H12" s="149" t="e">
        <f>+#REF!</f>
        <v>#REF!</v>
      </c>
      <c r="J12" s="153" t="str">
        <f>+'GRUPO B'!B4</f>
        <v>GRUPO B</v>
      </c>
      <c r="K12" s="153" t="str">
        <f>+'GRUPO B'!Q8</f>
        <v>Pts.</v>
      </c>
      <c r="L12" s="153" t="str">
        <f>+'GRUPO B'!R8</f>
        <v>PJ</v>
      </c>
      <c r="M12" s="153" t="str">
        <f>+'GRUPO B'!S8</f>
        <v>Gan.</v>
      </c>
      <c r="N12" s="153" t="str">
        <f>+'GRUPO B'!T8</f>
        <v>Emp.</v>
      </c>
      <c r="O12" s="153" t="str">
        <f>+'GRUPO B'!U8</f>
        <v>Per.</v>
      </c>
      <c r="P12" s="153" t="str">
        <f>+'GRUPO B'!V8</f>
        <v>GF</v>
      </c>
      <c r="Q12" s="153" t="str">
        <f>+'GRUPO B'!W8</f>
        <v>GC</v>
      </c>
      <c r="R12" s="153" t="str">
        <f>+'GRUPO B'!X8</f>
        <v>Dif.</v>
      </c>
      <c r="S12" s="153" t="str">
        <f>+'GRUPO B'!Y8</f>
        <v>Tj</v>
      </c>
    </row>
    <row r="13" spans="1:19" ht="21" hidden="1" customHeight="1" x14ac:dyDescent="0.3">
      <c r="A13" s="446"/>
      <c r="B13" s="151" t="e">
        <f>+#REF!</f>
        <v>#REF!</v>
      </c>
      <c r="C13" s="151" t="e">
        <f>+#REF!</f>
        <v>#REF!</v>
      </c>
      <c r="D13" s="151" t="e">
        <f>+#REF!</f>
        <v>#REF!</v>
      </c>
      <c r="E13" s="151" t="e">
        <f>+#REF!</f>
        <v>#REF!</v>
      </c>
      <c r="F13" s="151" t="e">
        <f>+#REF!</f>
        <v>#REF!</v>
      </c>
      <c r="G13" s="151" t="e">
        <f>+#REF!</f>
        <v>#REF!</v>
      </c>
      <c r="H13" s="152" t="e">
        <f>+#REF!</f>
        <v>#REF!</v>
      </c>
      <c r="J13" s="155" t="str">
        <f>+'GRUPO B'!P10</f>
        <v xml:space="preserve">  1)  CLUB DEPORTIVO EL DIAMANTE</v>
      </c>
      <c r="K13" s="149">
        <f>+'GRUPO B'!Q10</f>
        <v>6</v>
      </c>
      <c r="L13" s="149">
        <f>+'GRUPO B'!R10</f>
        <v>3</v>
      </c>
      <c r="M13" s="149">
        <f>+'GRUPO B'!S10</f>
        <v>2</v>
      </c>
      <c r="N13" s="149">
        <f>+'GRUPO B'!T10</f>
        <v>0</v>
      </c>
      <c r="O13" s="149">
        <f>+'GRUPO B'!U10</f>
        <v>1</v>
      </c>
      <c r="P13" s="149">
        <f>+'GRUPO B'!V10</f>
        <v>7</v>
      </c>
      <c r="Q13" s="149">
        <f>+'GRUPO B'!W10</f>
        <v>3</v>
      </c>
      <c r="R13" s="149">
        <f>+'GRUPO B'!X10</f>
        <v>4</v>
      </c>
      <c r="S13" s="149">
        <f>+'GRUPO B'!Y10</f>
        <v>0</v>
      </c>
    </row>
    <row r="14" spans="1:19" ht="21" hidden="1" customHeight="1" x14ac:dyDescent="0.3">
      <c r="A14" s="446"/>
      <c r="B14" s="149" t="e">
        <f>+#REF!</f>
        <v>#REF!</v>
      </c>
      <c r="C14" s="149" t="e">
        <f>+#REF!</f>
        <v>#REF!</v>
      </c>
      <c r="D14" s="149" t="e">
        <f>+#REF!</f>
        <v>#REF!</v>
      </c>
      <c r="E14" s="149" t="e">
        <f>+#REF!</f>
        <v>#REF!</v>
      </c>
      <c r="F14" s="149" t="e">
        <f>+#REF!</f>
        <v>#REF!</v>
      </c>
      <c r="G14" s="149" t="e">
        <f>+#REF!</f>
        <v>#REF!</v>
      </c>
      <c r="H14" s="149" t="e">
        <f>+#REF!</f>
        <v>#REF!</v>
      </c>
      <c r="J14" s="155" t="str">
        <f>+'GRUPO B'!P12</f>
        <v xml:space="preserve">  2)  CLUB DEPORTIVO SANPAY</v>
      </c>
      <c r="K14" s="149">
        <f>+'GRUPO B'!Q12</f>
        <v>6</v>
      </c>
      <c r="L14" s="149">
        <f>+'GRUPO B'!R12</f>
        <v>3</v>
      </c>
      <c r="M14" s="149">
        <f>+'GRUPO B'!S12</f>
        <v>2</v>
      </c>
      <c r="N14" s="149">
        <f>+'GRUPO B'!T12</f>
        <v>0</v>
      </c>
      <c r="O14" s="149">
        <f>+'GRUPO B'!U12</f>
        <v>1</v>
      </c>
      <c r="P14" s="149">
        <f>+'GRUPO B'!V12</f>
        <v>5</v>
      </c>
      <c r="Q14" s="149">
        <f>+'GRUPO B'!W12</f>
        <v>2</v>
      </c>
      <c r="R14" s="149">
        <f>+'GRUPO B'!X12</f>
        <v>3</v>
      </c>
      <c r="S14" s="149">
        <f>+'GRUPO B'!Y12</f>
        <v>0</v>
      </c>
    </row>
    <row r="15" spans="1:19" ht="21" hidden="1" customHeight="1" x14ac:dyDescent="0.3">
      <c r="A15" s="446"/>
      <c r="B15" s="151" t="e">
        <f>+#REF!</f>
        <v>#REF!</v>
      </c>
      <c r="C15" s="151" t="e">
        <f>+#REF!</f>
        <v>#REF!</v>
      </c>
      <c r="D15" s="151" t="e">
        <f>+#REF!</f>
        <v>#REF!</v>
      </c>
      <c r="E15" s="151" t="e">
        <f>+#REF!</f>
        <v>#REF!</v>
      </c>
      <c r="F15" s="151" t="e">
        <f>+#REF!</f>
        <v>#REF!</v>
      </c>
      <c r="G15" s="151" t="e">
        <f>+#REF!</f>
        <v>#REF!</v>
      </c>
      <c r="H15" s="152" t="e">
        <f>+#REF!</f>
        <v>#REF!</v>
      </c>
      <c r="J15" s="155" t="str">
        <f>+'GRUPO B'!P14</f>
        <v xml:space="preserve">  3)  ALIANZA TOLIMENSE</v>
      </c>
      <c r="K15" s="149">
        <f>+'GRUPO B'!Q14</f>
        <v>6</v>
      </c>
      <c r="L15" s="149">
        <f>+'GRUPO B'!R14</f>
        <v>3</v>
      </c>
      <c r="M15" s="149">
        <f>+'GRUPO B'!S14</f>
        <v>2</v>
      </c>
      <c r="N15" s="149">
        <f>+'GRUPO B'!T14</f>
        <v>0</v>
      </c>
      <c r="O15" s="149">
        <f>+'GRUPO B'!U14</f>
        <v>1</v>
      </c>
      <c r="P15" s="149">
        <f>+'GRUPO B'!V14</f>
        <v>5</v>
      </c>
      <c r="Q15" s="149">
        <f>+'GRUPO B'!W14</f>
        <v>3</v>
      </c>
      <c r="R15" s="149">
        <f>+'GRUPO B'!X14</f>
        <v>2</v>
      </c>
      <c r="S15" s="149">
        <f>+'GRUPO B'!Y14</f>
        <v>0</v>
      </c>
    </row>
    <row r="16" spans="1:19" ht="2.25" hidden="1" customHeight="1" x14ac:dyDescent="0.3">
      <c r="J16" s="163"/>
    </row>
    <row r="17" spans="1:19" ht="21" hidden="1" customHeight="1" x14ac:dyDescent="0.3">
      <c r="B17" s="447" t="str">
        <f>+'IMPRIMIR 2'!A14</f>
        <v>PARTIDOS                 fecha 2</v>
      </c>
      <c r="C17" s="448"/>
      <c r="D17" s="448"/>
      <c r="E17" s="448"/>
      <c r="F17" s="448"/>
      <c r="G17" s="448"/>
      <c r="H17" s="449"/>
      <c r="J17" s="155" t="str">
        <f>+'GRUPO B'!P16</f>
        <v xml:space="preserve">  4)  REAL BOGOTÁ</v>
      </c>
      <c r="K17" s="149">
        <f>+'GRUPO B'!Q16</f>
        <v>0</v>
      </c>
      <c r="L17" s="149">
        <f>+'GRUPO B'!R16</f>
        <v>3</v>
      </c>
      <c r="M17" s="149">
        <f>+'GRUPO B'!S16</f>
        <v>0</v>
      </c>
      <c r="N17" s="149">
        <f>+'GRUPO B'!T16</f>
        <v>0</v>
      </c>
      <c r="O17" s="149">
        <f>+'GRUPO B'!U16</f>
        <v>3</v>
      </c>
      <c r="P17" s="149">
        <f>+'GRUPO B'!V16</f>
        <v>2</v>
      </c>
      <c r="Q17" s="149">
        <f>+'GRUPO B'!W16</f>
        <v>11</v>
      </c>
      <c r="R17" s="149">
        <f>+'GRUPO B'!X16</f>
        <v>-9</v>
      </c>
      <c r="S17" s="149">
        <f>+'GRUPO B'!Y16</f>
        <v>0</v>
      </c>
    </row>
    <row r="18" spans="1:19" ht="21" hidden="1" customHeight="1" x14ac:dyDescent="0.3">
      <c r="B18" s="160" t="s">
        <v>69</v>
      </c>
      <c r="C18" s="160" t="s">
        <v>70</v>
      </c>
      <c r="D18" s="160" t="s">
        <v>71</v>
      </c>
      <c r="E18" s="444" t="s">
        <v>72</v>
      </c>
      <c r="F18" s="444"/>
      <c r="G18" s="160" t="s">
        <v>71</v>
      </c>
      <c r="H18" s="160" t="s">
        <v>73</v>
      </c>
    </row>
    <row r="19" spans="1:19" ht="21" hidden="1" customHeight="1" x14ac:dyDescent="0.3">
      <c r="A19" s="445">
        <f>+'GRUPO A'!B26</f>
        <v>42812</v>
      </c>
      <c r="B19" s="149" t="str">
        <f>+'GRUPO A'!M26</f>
        <v>LAS VEGAS</v>
      </c>
      <c r="C19" s="149" t="str">
        <f>+'GRUPO A'!C26</f>
        <v>03:00. p.m.</v>
      </c>
      <c r="D19" s="149" t="str">
        <f>+'GRUPO A'!E26</f>
        <v>H&amp;C.SPORT</v>
      </c>
      <c r="E19" s="149">
        <f>+'GRUPO A'!G26</f>
        <v>0</v>
      </c>
      <c r="F19" s="149">
        <f>+'GRUPO A'!I26</f>
        <v>4</v>
      </c>
      <c r="G19" s="149" t="str">
        <f>+'GRUPO A'!K26</f>
        <v>A10 ACADEMY</v>
      </c>
      <c r="H19" s="150" t="str">
        <f>+'GRUPO A'!B4</f>
        <v>GRUPO A</v>
      </c>
      <c r="J19" s="156" t="e">
        <f>+#REF!</f>
        <v>#REF!</v>
      </c>
      <c r="K19" s="157" t="e">
        <f>+#REF!</f>
        <v>#REF!</v>
      </c>
      <c r="L19" s="157" t="e">
        <f>+#REF!</f>
        <v>#REF!</v>
      </c>
      <c r="M19" s="157" t="e">
        <f>+#REF!</f>
        <v>#REF!</v>
      </c>
      <c r="N19" s="157" t="e">
        <f>+#REF!</f>
        <v>#REF!</v>
      </c>
      <c r="O19" s="157" t="e">
        <f>+#REF!</f>
        <v>#REF!</v>
      </c>
      <c r="P19" s="157" t="e">
        <f>+#REF!</f>
        <v>#REF!</v>
      </c>
      <c r="Q19" s="157" t="e">
        <f>+#REF!</f>
        <v>#REF!</v>
      </c>
      <c r="R19" s="157" t="e">
        <f>+#REF!</f>
        <v>#REF!</v>
      </c>
      <c r="S19" s="157" t="e">
        <f>+#REF!</f>
        <v>#REF!</v>
      </c>
    </row>
    <row r="20" spans="1:19" ht="21" hidden="1" customHeight="1" x14ac:dyDescent="0.3">
      <c r="A20" s="446"/>
      <c r="B20" s="151" t="str">
        <f>+'GRUPO A'!M29</f>
        <v>LAS VEGAS</v>
      </c>
      <c r="C20" s="151" t="str">
        <f>+'GRUPO A'!C29</f>
        <v>04:00. p.m.</v>
      </c>
      <c r="D20" s="151" t="str">
        <f>+'GRUPO A'!E29</f>
        <v>TALENTO TOLIMENSE</v>
      </c>
      <c r="E20" s="151">
        <f>+'GRUPO A'!G29</f>
        <v>0</v>
      </c>
      <c r="F20" s="151">
        <f>+'GRUPO A'!I29</f>
        <v>2</v>
      </c>
      <c r="G20" s="151" t="str">
        <f>+'GRUPO A'!K29</f>
        <v>LE MAX TEAM</v>
      </c>
      <c r="H20" s="152" t="str">
        <f>+'GRUPO A'!B4</f>
        <v>GRUPO A</v>
      </c>
      <c r="J20" s="155" t="e">
        <f>+#REF!</f>
        <v>#REF!</v>
      </c>
      <c r="K20" s="149" t="e">
        <f>+#REF!</f>
        <v>#REF!</v>
      </c>
      <c r="L20" s="149" t="e">
        <f>+#REF!</f>
        <v>#REF!</v>
      </c>
      <c r="M20" s="149" t="e">
        <f>+#REF!</f>
        <v>#REF!</v>
      </c>
      <c r="N20" s="149" t="e">
        <f>+#REF!</f>
        <v>#REF!</v>
      </c>
      <c r="O20" s="149" t="e">
        <f>+#REF!</f>
        <v>#REF!</v>
      </c>
      <c r="P20" s="149" t="e">
        <f>+#REF!</f>
        <v>#REF!</v>
      </c>
      <c r="Q20" s="149" t="e">
        <f>+#REF!</f>
        <v>#REF!</v>
      </c>
      <c r="R20" s="149" t="e">
        <f>+#REF!</f>
        <v>#REF!</v>
      </c>
      <c r="S20" s="149" t="e">
        <f>+#REF!</f>
        <v>#REF!</v>
      </c>
    </row>
    <row r="21" spans="1:19" ht="21" hidden="1" customHeight="1" x14ac:dyDescent="0.3">
      <c r="A21" s="446"/>
      <c r="B21" s="149" t="str">
        <f>+'GRUPO B'!M26</f>
        <v>CANCHA 1</v>
      </c>
      <c r="C21" s="149" t="str">
        <f>+'GRUPO B'!C26</f>
        <v>09:50. a.m.</v>
      </c>
      <c r="D21" s="149" t="str">
        <f>+'GRUPO B'!E26</f>
        <v>ALIANZA TOLIMENSE</v>
      </c>
      <c r="E21" s="149">
        <f>+'GRUPO B'!G26</f>
        <v>1</v>
      </c>
      <c r="F21" s="149">
        <f>+'GRUPO B'!I26</f>
        <v>2</v>
      </c>
      <c r="G21" s="149" t="str">
        <f>+'GRUPO B'!K26</f>
        <v>CLUB DEPORTIVO EL DIAMANTE</v>
      </c>
      <c r="H21" s="150" t="str">
        <f>+'GRUPO B'!B4</f>
        <v>GRUPO B</v>
      </c>
      <c r="J21" s="155" t="e">
        <f>+#REF!</f>
        <v>#REF!</v>
      </c>
      <c r="K21" s="149" t="e">
        <f>+#REF!</f>
        <v>#REF!</v>
      </c>
      <c r="L21" s="149" t="e">
        <f>+#REF!</f>
        <v>#REF!</v>
      </c>
      <c r="M21" s="149" t="e">
        <f>+#REF!</f>
        <v>#REF!</v>
      </c>
      <c r="N21" s="149" t="e">
        <f>+#REF!</f>
        <v>#REF!</v>
      </c>
      <c r="O21" s="149" t="e">
        <f>+#REF!</f>
        <v>#REF!</v>
      </c>
      <c r="P21" s="149" t="e">
        <f>+#REF!</f>
        <v>#REF!</v>
      </c>
      <c r="Q21" s="149" t="e">
        <f>+#REF!</f>
        <v>#REF!</v>
      </c>
      <c r="R21" s="149" t="e">
        <f>+#REF!</f>
        <v>#REF!</v>
      </c>
      <c r="S21" s="149" t="e">
        <f>+#REF!</f>
        <v>#REF!</v>
      </c>
    </row>
    <row r="22" spans="1:19" ht="21" hidden="1" customHeight="1" x14ac:dyDescent="0.3">
      <c r="A22" s="446"/>
      <c r="B22" s="151" t="str">
        <f>+'GRUPO B'!M29</f>
        <v>CANCHA 1</v>
      </c>
      <c r="C22" s="151" t="str">
        <f>+'GRUPO B'!C29</f>
        <v>10:50. a.m.</v>
      </c>
      <c r="D22" s="151" t="str">
        <f>+'GRUPO B'!E29</f>
        <v>CLUB DEPORTIVO SANPAY</v>
      </c>
      <c r="E22" s="151">
        <f>+'GRUPO B'!G29</f>
        <v>4</v>
      </c>
      <c r="F22" s="151">
        <f>+'GRUPO B'!I29</f>
        <v>0</v>
      </c>
      <c r="G22" s="151" t="str">
        <f>+'GRUPO B'!K29</f>
        <v>REAL BOGOTÁ</v>
      </c>
      <c r="H22" s="152" t="str">
        <f>+'GRUPO B'!B4</f>
        <v>GRUPO B</v>
      </c>
      <c r="J22" s="155" t="e">
        <f>+#REF!</f>
        <v>#REF!</v>
      </c>
      <c r="K22" s="149" t="e">
        <f>+#REF!</f>
        <v>#REF!</v>
      </c>
      <c r="L22" s="149" t="e">
        <f>+#REF!</f>
        <v>#REF!</v>
      </c>
      <c r="M22" s="149" t="e">
        <f>+#REF!</f>
        <v>#REF!</v>
      </c>
      <c r="N22" s="149" t="e">
        <f>+#REF!</f>
        <v>#REF!</v>
      </c>
      <c r="O22" s="149" t="e">
        <f>+#REF!</f>
        <v>#REF!</v>
      </c>
      <c r="P22" s="149" t="e">
        <f>+#REF!</f>
        <v>#REF!</v>
      </c>
      <c r="Q22" s="149" t="e">
        <f>+#REF!</f>
        <v>#REF!</v>
      </c>
      <c r="R22" s="149" t="e">
        <f>+#REF!</f>
        <v>#REF!</v>
      </c>
      <c r="S22" s="149" t="e">
        <f>+#REF!</f>
        <v>#REF!</v>
      </c>
    </row>
    <row r="23" spans="1:19" ht="21" hidden="1" customHeight="1" x14ac:dyDescent="0.3">
      <c r="A23" s="446"/>
      <c r="B23" s="149" t="e">
        <f>+#REF!</f>
        <v>#REF!</v>
      </c>
      <c r="C23" s="149" t="e">
        <f>+#REF!</f>
        <v>#REF!</v>
      </c>
      <c r="D23" s="149" t="e">
        <f>+#REF!</f>
        <v>#REF!</v>
      </c>
      <c r="E23" s="149" t="e">
        <f>+#REF!</f>
        <v>#REF!</v>
      </c>
      <c r="F23" s="149" t="e">
        <f>+#REF!</f>
        <v>#REF!</v>
      </c>
      <c r="G23" s="149" t="e">
        <f>+#REF!</f>
        <v>#REF!</v>
      </c>
      <c r="H23" s="149" t="e">
        <f>+#REF!</f>
        <v>#REF!</v>
      </c>
      <c r="J23" s="155" t="e">
        <f>+#REF!</f>
        <v>#REF!</v>
      </c>
      <c r="K23" s="149" t="e">
        <f>+#REF!</f>
        <v>#REF!</v>
      </c>
      <c r="L23" s="149" t="e">
        <f>+#REF!</f>
        <v>#REF!</v>
      </c>
      <c r="M23" s="149" t="e">
        <f>+#REF!</f>
        <v>#REF!</v>
      </c>
      <c r="N23" s="149" t="e">
        <f>+#REF!</f>
        <v>#REF!</v>
      </c>
      <c r="O23" s="149" t="e">
        <f>+#REF!</f>
        <v>#REF!</v>
      </c>
      <c r="P23" s="149" t="e">
        <f>+#REF!</f>
        <v>#REF!</v>
      </c>
      <c r="Q23" s="149" t="e">
        <f>+#REF!</f>
        <v>#REF!</v>
      </c>
      <c r="R23" s="149" t="e">
        <f>+#REF!</f>
        <v>#REF!</v>
      </c>
      <c r="S23" s="149" t="e">
        <f>+#REF!</f>
        <v>#REF!</v>
      </c>
    </row>
    <row r="24" spans="1:19" ht="21" hidden="1" customHeight="1" x14ac:dyDescent="0.3">
      <c r="A24" s="446"/>
      <c r="B24" s="151" t="e">
        <f>+#REF!</f>
        <v>#REF!</v>
      </c>
      <c r="C24" s="151" t="e">
        <f>+#REF!</f>
        <v>#REF!</v>
      </c>
      <c r="D24" s="151" t="e">
        <f>+#REF!</f>
        <v>#REF!</v>
      </c>
      <c r="E24" s="151" t="e">
        <f>+#REF!</f>
        <v>#REF!</v>
      </c>
      <c r="F24" s="151" t="e">
        <f>+#REF!</f>
        <v>#REF!</v>
      </c>
      <c r="G24" s="151" t="e">
        <f>+#REF!</f>
        <v>#REF!</v>
      </c>
      <c r="H24" s="152" t="e">
        <f>+#REF!</f>
        <v>#REF!</v>
      </c>
      <c r="J24"/>
      <c r="K24"/>
      <c r="L24"/>
      <c r="M24"/>
      <c r="N24"/>
      <c r="O24"/>
      <c r="P24"/>
      <c r="Q24"/>
      <c r="R24"/>
      <c r="S24"/>
    </row>
    <row r="25" spans="1:19" ht="21" hidden="1" customHeight="1" x14ac:dyDescent="0.3">
      <c r="A25" s="446"/>
      <c r="B25" s="149" t="e">
        <f>+#REF!</f>
        <v>#REF!</v>
      </c>
      <c r="C25" s="149" t="e">
        <f>+#REF!</f>
        <v>#REF!</v>
      </c>
      <c r="D25" s="149" t="e">
        <f>+#REF!</f>
        <v>#REF!</v>
      </c>
      <c r="E25" s="149" t="e">
        <f>+#REF!</f>
        <v>#REF!</v>
      </c>
      <c r="F25" s="149" t="e">
        <f>+#REF!</f>
        <v>#REF!</v>
      </c>
      <c r="G25" s="149" t="e">
        <f>+#REF!</f>
        <v>#REF!</v>
      </c>
      <c r="H25" s="149" t="e">
        <f>+#REF!</f>
        <v>#REF!</v>
      </c>
      <c r="J25" s="158" t="e">
        <f>+#REF!</f>
        <v>#REF!</v>
      </c>
      <c r="K25" s="159" t="e">
        <f>+#REF!</f>
        <v>#REF!</v>
      </c>
      <c r="L25" s="159" t="e">
        <f>+#REF!</f>
        <v>#REF!</v>
      </c>
      <c r="M25" s="159" t="e">
        <f>+#REF!</f>
        <v>#REF!</v>
      </c>
      <c r="N25" s="159" t="e">
        <f>+#REF!</f>
        <v>#REF!</v>
      </c>
      <c r="O25" s="159" t="e">
        <f>+#REF!</f>
        <v>#REF!</v>
      </c>
      <c r="P25" s="159" t="e">
        <f>+#REF!</f>
        <v>#REF!</v>
      </c>
      <c r="Q25" s="159" t="e">
        <f>+#REF!</f>
        <v>#REF!</v>
      </c>
      <c r="R25" s="159" t="e">
        <f>+#REF!</f>
        <v>#REF!</v>
      </c>
      <c r="S25" s="159" t="e">
        <f>+#REF!</f>
        <v>#REF!</v>
      </c>
    </row>
    <row r="26" spans="1:19" ht="21" hidden="1" customHeight="1" x14ac:dyDescent="0.3">
      <c r="A26" s="446"/>
      <c r="B26" s="151" t="e">
        <f>+#REF!</f>
        <v>#REF!</v>
      </c>
      <c r="C26" s="151" t="e">
        <f>+#REF!</f>
        <v>#REF!</v>
      </c>
      <c r="D26" s="151" t="e">
        <f>+#REF!</f>
        <v>#REF!</v>
      </c>
      <c r="E26" s="151" t="e">
        <f>+#REF!</f>
        <v>#REF!</v>
      </c>
      <c r="F26" s="151" t="e">
        <f>+#REF!</f>
        <v>#REF!</v>
      </c>
      <c r="G26" s="151" t="e">
        <f>+#REF!</f>
        <v>#REF!</v>
      </c>
      <c r="H26" s="152" t="e">
        <f>+#REF!</f>
        <v>#REF!</v>
      </c>
      <c r="J26" s="155" t="e">
        <f>+#REF!</f>
        <v>#REF!</v>
      </c>
      <c r="K26" s="149" t="e">
        <f>+#REF!</f>
        <v>#REF!</v>
      </c>
      <c r="L26" s="149" t="e">
        <f>+#REF!</f>
        <v>#REF!</v>
      </c>
      <c r="M26" s="149" t="e">
        <f>+#REF!</f>
        <v>#REF!</v>
      </c>
      <c r="N26" s="149" t="e">
        <f>+#REF!</f>
        <v>#REF!</v>
      </c>
      <c r="O26" s="149" t="e">
        <f>+#REF!</f>
        <v>#REF!</v>
      </c>
      <c r="P26" s="149" t="e">
        <f>+#REF!</f>
        <v>#REF!</v>
      </c>
      <c r="Q26" s="149" t="e">
        <f>+#REF!</f>
        <v>#REF!</v>
      </c>
      <c r="R26" s="149" t="e">
        <f>+#REF!</f>
        <v>#REF!</v>
      </c>
      <c r="S26" s="149" t="e">
        <f>+#REF!</f>
        <v>#REF!</v>
      </c>
    </row>
    <row r="27" spans="1:19" ht="3" hidden="1" customHeight="1" x14ac:dyDescent="0.3">
      <c r="B27"/>
      <c r="C27"/>
      <c r="D27"/>
      <c r="E27"/>
      <c r="F27"/>
      <c r="G27"/>
      <c r="H27"/>
      <c r="J27"/>
      <c r="K27"/>
      <c r="L27"/>
      <c r="M27"/>
      <c r="N27"/>
      <c r="O27"/>
      <c r="P27"/>
      <c r="Q27"/>
      <c r="R27"/>
      <c r="S27"/>
    </row>
    <row r="28" spans="1:19" ht="21" hidden="1" customHeight="1" x14ac:dyDescent="0.3">
      <c r="B28" s="450" t="str">
        <f>+'IMPRIMIR 3'!A17</f>
        <v>PARTIDOS                 fecha 3 ULTIMA</v>
      </c>
      <c r="C28" s="451"/>
      <c r="D28" s="451"/>
      <c r="E28" s="451"/>
      <c r="F28" s="451"/>
      <c r="G28" s="451"/>
      <c r="H28" s="452"/>
      <c r="J28" s="155" t="e">
        <f>+#REF!</f>
        <v>#REF!</v>
      </c>
      <c r="K28" s="149" t="e">
        <f>+#REF!</f>
        <v>#REF!</v>
      </c>
      <c r="L28" s="149" t="e">
        <f>+#REF!</f>
        <v>#REF!</v>
      </c>
      <c r="M28" s="149" t="e">
        <f>+#REF!</f>
        <v>#REF!</v>
      </c>
      <c r="N28" s="149" t="e">
        <f>+#REF!</f>
        <v>#REF!</v>
      </c>
      <c r="O28" s="149" t="e">
        <f>+#REF!</f>
        <v>#REF!</v>
      </c>
      <c r="P28" s="149" t="e">
        <f>+#REF!</f>
        <v>#REF!</v>
      </c>
      <c r="Q28" s="149" t="e">
        <f>+#REF!</f>
        <v>#REF!</v>
      </c>
      <c r="R28" s="149" t="e">
        <f>+#REF!</f>
        <v>#REF!</v>
      </c>
      <c r="S28" s="149" t="e">
        <f>+#REF!</f>
        <v>#REF!</v>
      </c>
    </row>
    <row r="29" spans="1:19" ht="21" hidden="1" customHeight="1" x14ac:dyDescent="0.3">
      <c r="B29" s="160" t="s">
        <v>69</v>
      </c>
      <c r="C29" s="160" t="s">
        <v>70</v>
      </c>
      <c r="D29" s="160" t="s">
        <v>71</v>
      </c>
      <c r="E29" s="444" t="s">
        <v>72</v>
      </c>
      <c r="F29" s="444"/>
      <c r="G29" s="160" t="s">
        <v>71</v>
      </c>
      <c r="H29" s="160" t="s">
        <v>73</v>
      </c>
      <c r="J29" s="155" t="e">
        <f>+#REF!</f>
        <v>#REF!</v>
      </c>
      <c r="K29" s="149" t="e">
        <f>+#REF!</f>
        <v>#REF!</v>
      </c>
      <c r="L29" s="149" t="e">
        <f>+#REF!</f>
        <v>#REF!</v>
      </c>
      <c r="M29" s="149" t="e">
        <f>+#REF!</f>
        <v>#REF!</v>
      </c>
      <c r="N29" s="149" t="e">
        <f>+#REF!</f>
        <v>#REF!</v>
      </c>
      <c r="O29" s="149" t="e">
        <f>+#REF!</f>
        <v>#REF!</v>
      </c>
      <c r="P29" s="149" t="e">
        <f>+#REF!</f>
        <v>#REF!</v>
      </c>
      <c r="Q29" s="149" t="e">
        <f>+#REF!</f>
        <v>#REF!</v>
      </c>
      <c r="R29" s="149" t="e">
        <f>+#REF!</f>
        <v>#REF!</v>
      </c>
      <c r="S29" s="149" t="e">
        <f>+#REF!</f>
        <v>#REF!</v>
      </c>
    </row>
    <row r="30" spans="1:19" ht="21" hidden="1" customHeight="1" x14ac:dyDescent="0.3">
      <c r="A30" s="445">
        <f>+'GRUPO A'!B32</f>
        <v>42813</v>
      </c>
      <c r="B30" s="149" t="str">
        <f>+'GRUPO A'!M32</f>
        <v>CANCHA 2</v>
      </c>
      <c r="C30" s="149" t="str">
        <f>+'GRUPO A'!C32</f>
        <v>01:15. p.m.</v>
      </c>
      <c r="D30" s="149" t="str">
        <f>+'GRUPO A'!E32</f>
        <v>TALENTO TOLIMENSE</v>
      </c>
      <c r="E30" s="149">
        <f>+'GRUPO A'!G32</f>
        <v>1</v>
      </c>
      <c r="F30" s="149">
        <f>+'GRUPO A'!I32</f>
        <v>2</v>
      </c>
      <c r="G30" s="149" t="str">
        <f>+'GRUPO A'!K32</f>
        <v>A10 ACADEMY</v>
      </c>
      <c r="H30" s="150" t="str">
        <f>+'GRUPO A'!B4</f>
        <v>GRUPO A</v>
      </c>
      <c r="J30" s="155" t="e">
        <f>+#REF!</f>
        <v>#REF!</v>
      </c>
      <c r="K30" s="149" t="e">
        <f>+#REF!</f>
        <v>#REF!</v>
      </c>
      <c r="L30" s="149" t="e">
        <f>+#REF!</f>
        <v>#REF!</v>
      </c>
      <c r="M30" s="149" t="e">
        <f>+#REF!</f>
        <v>#REF!</v>
      </c>
      <c r="N30" s="149" t="e">
        <f>+#REF!</f>
        <v>#REF!</v>
      </c>
      <c r="O30" s="149" t="e">
        <f>+#REF!</f>
        <v>#REF!</v>
      </c>
      <c r="P30" s="149" t="e">
        <f>+#REF!</f>
        <v>#REF!</v>
      </c>
      <c r="Q30" s="149" t="e">
        <f>+#REF!</f>
        <v>#REF!</v>
      </c>
      <c r="R30" s="149" t="e">
        <f>+#REF!</f>
        <v>#REF!</v>
      </c>
      <c r="S30" s="149" t="e">
        <f>+#REF!</f>
        <v>#REF!</v>
      </c>
    </row>
    <row r="31" spans="1:19" ht="21" hidden="1" customHeight="1" x14ac:dyDescent="0.3">
      <c r="A31" s="446"/>
      <c r="B31" s="151" t="str">
        <f>+'GRUPO A'!M35</f>
        <v>CANCHA 1</v>
      </c>
      <c r="C31" s="151" t="str">
        <f>+'GRUPO A'!C35</f>
        <v>02:30. p.m.</v>
      </c>
      <c r="D31" s="151" t="str">
        <f>+'GRUPO A'!E35</f>
        <v>H&amp;C.SPORT</v>
      </c>
      <c r="E31" s="151">
        <f>+'GRUPO A'!G35</f>
        <v>5</v>
      </c>
      <c r="F31" s="151">
        <f>+'GRUPO A'!I35</f>
        <v>1</v>
      </c>
      <c r="G31" s="151" t="str">
        <f>+'GRUPO A'!K35</f>
        <v>LE MAX TEAM</v>
      </c>
      <c r="H31" s="152" t="str">
        <f>+'GRUPO A'!B4</f>
        <v>GRUPO A</v>
      </c>
    </row>
    <row r="32" spans="1:19" ht="21" hidden="1" customHeight="1" x14ac:dyDescent="0.3">
      <c r="A32" s="446"/>
      <c r="B32" s="149" t="str">
        <f>+'GRUPO B'!M32</f>
        <v>CANCHA 1</v>
      </c>
      <c r="C32" s="149" t="str">
        <f>+'GRUPO B'!C32</f>
        <v>04:30. p.m.</v>
      </c>
      <c r="D32" s="149" t="str">
        <f>+'GRUPO B'!E32</f>
        <v>ALIANZA TOLIMENSE</v>
      </c>
      <c r="E32" s="149">
        <f>+'GRUPO B'!G32</f>
        <v>2</v>
      </c>
      <c r="F32" s="149">
        <f>+'GRUPO B'!I32</f>
        <v>1</v>
      </c>
      <c r="G32" s="149" t="str">
        <f>+'GRUPO B'!K32</f>
        <v>REAL BOGOTÁ</v>
      </c>
      <c r="H32" s="150" t="str">
        <f>+'GRUPO B'!B4</f>
        <v>GRUPO B</v>
      </c>
    </row>
    <row r="33" spans="1:8" ht="21" hidden="1" customHeight="1" x14ac:dyDescent="0.3">
      <c r="A33" s="446"/>
      <c r="B33" s="151" t="str">
        <f>+'GRUPO B'!M35</f>
        <v>CANCHA 2</v>
      </c>
      <c r="C33" s="151" t="str">
        <f>+'GRUPO B'!C35</f>
        <v>03:25. p.m.</v>
      </c>
      <c r="D33" s="151" t="str">
        <f>+'GRUPO B'!E35</f>
        <v>CLUB DEPORTIVO SANPAY</v>
      </c>
      <c r="E33" s="151">
        <f>+'GRUPO B'!G35</f>
        <v>1</v>
      </c>
      <c r="F33" s="151">
        <f>+'GRUPO B'!I35</f>
        <v>0</v>
      </c>
      <c r="G33" s="151" t="str">
        <f>+'GRUPO B'!K35</f>
        <v>CLUB DEPORTIVO EL DIAMANTE</v>
      </c>
      <c r="H33" s="152" t="str">
        <f>+'GRUPO B'!B4</f>
        <v>GRUPO B</v>
      </c>
    </row>
    <row r="34" spans="1:8" ht="21" hidden="1" customHeight="1" x14ac:dyDescent="0.3">
      <c r="A34" s="446"/>
      <c r="B34" s="149" t="e">
        <f>+#REF!</f>
        <v>#REF!</v>
      </c>
      <c r="C34" s="149" t="e">
        <f>+#REF!</f>
        <v>#REF!</v>
      </c>
      <c r="D34" s="149" t="e">
        <f>+#REF!</f>
        <v>#REF!</v>
      </c>
      <c r="E34" s="149" t="e">
        <f>+#REF!</f>
        <v>#REF!</v>
      </c>
      <c r="F34" s="149" t="e">
        <f>+#REF!</f>
        <v>#REF!</v>
      </c>
      <c r="G34" s="149" t="e">
        <f>+#REF!</f>
        <v>#REF!</v>
      </c>
      <c r="H34" s="149" t="e">
        <f>+#REF!</f>
        <v>#REF!</v>
      </c>
    </row>
    <row r="35" spans="1:8" ht="21" hidden="1" customHeight="1" x14ac:dyDescent="0.3">
      <c r="A35" s="446"/>
      <c r="B35" s="151" t="e">
        <f>+#REF!</f>
        <v>#REF!</v>
      </c>
      <c r="C35" s="151" t="e">
        <f>+#REF!</f>
        <v>#REF!</v>
      </c>
      <c r="D35" s="151" t="e">
        <f>+#REF!</f>
        <v>#REF!</v>
      </c>
      <c r="E35" s="151" t="e">
        <f>+#REF!</f>
        <v>#REF!</v>
      </c>
      <c r="F35" s="151" t="e">
        <f>+#REF!</f>
        <v>#REF!</v>
      </c>
      <c r="G35" s="151" t="e">
        <f>+#REF!</f>
        <v>#REF!</v>
      </c>
      <c r="H35" s="152" t="e">
        <f>+#REF!</f>
        <v>#REF!</v>
      </c>
    </row>
    <row r="36" spans="1:8" ht="21" hidden="1" customHeight="1" x14ac:dyDescent="0.3">
      <c r="A36" s="446"/>
      <c r="B36" s="149" t="e">
        <f>+#REF!</f>
        <v>#REF!</v>
      </c>
      <c r="C36" s="149" t="e">
        <f>+#REF!</f>
        <v>#REF!</v>
      </c>
      <c r="D36" s="149" t="e">
        <f>+#REF!</f>
        <v>#REF!</v>
      </c>
      <c r="E36" s="149" t="e">
        <f>+#REF!</f>
        <v>#REF!</v>
      </c>
      <c r="F36" s="149" t="e">
        <f>+#REF!</f>
        <v>#REF!</v>
      </c>
      <c r="G36" s="149" t="e">
        <f>+#REF!</f>
        <v>#REF!</v>
      </c>
      <c r="H36" s="149" t="e">
        <f>+#REF!</f>
        <v>#REF!</v>
      </c>
    </row>
    <row r="37" spans="1:8" ht="21" hidden="1" customHeight="1" x14ac:dyDescent="0.3">
      <c r="A37" s="446"/>
      <c r="B37" s="151" t="e">
        <f>+#REF!</f>
        <v>#REF!</v>
      </c>
      <c r="C37" s="151" t="e">
        <f>+#REF!</f>
        <v>#REF!</v>
      </c>
      <c r="D37" s="151" t="e">
        <f>+#REF!</f>
        <v>#REF!</v>
      </c>
      <c r="E37" s="151" t="e">
        <f>+#REF!</f>
        <v>#REF!</v>
      </c>
      <c r="F37" s="151" t="e">
        <f>+#REF!</f>
        <v>#REF!</v>
      </c>
      <c r="G37" s="151" t="e">
        <f>+#REF!</f>
        <v>#REF!</v>
      </c>
      <c r="H37" s="152" t="e">
        <f>+#REF!</f>
        <v>#REF!</v>
      </c>
    </row>
    <row r="38" spans="1:8" ht="3" customHeight="1" x14ac:dyDescent="0.3">
      <c r="B38"/>
      <c r="C38"/>
      <c r="D38"/>
      <c r="E38"/>
      <c r="F38"/>
      <c r="G38"/>
      <c r="H38"/>
    </row>
    <row r="39" spans="1:8" ht="23.25" customHeight="1" x14ac:dyDescent="0.3">
      <c r="B39" s="461" t="str">
        <f>+'CUARTOS DE FINAL.'!B2</f>
        <v>CUARTOS DE FINAL</v>
      </c>
      <c r="C39" s="462"/>
      <c r="D39" s="462"/>
      <c r="E39" s="462"/>
      <c r="F39" s="462"/>
      <c r="G39" s="462"/>
      <c r="H39" s="463"/>
    </row>
    <row r="40" spans="1:8" ht="21" customHeight="1" x14ac:dyDescent="0.3">
      <c r="B40" s="160" t="s">
        <v>69</v>
      </c>
      <c r="C40" s="160" t="s">
        <v>70</v>
      </c>
      <c r="D40" s="160" t="s">
        <v>71</v>
      </c>
      <c r="E40" s="444" t="s">
        <v>72</v>
      </c>
      <c r="F40" s="444"/>
      <c r="G40" s="160" t="s">
        <v>71</v>
      </c>
      <c r="H40" s="160" t="s">
        <v>76</v>
      </c>
    </row>
    <row r="41" spans="1:8" ht="21" customHeight="1" x14ac:dyDescent="0.3">
      <c r="A41" s="445">
        <f>+'CUARTOS DE FINAL.'!B9</f>
        <v>42596</v>
      </c>
      <c r="B41" s="150" t="str">
        <f>+'CUARTOS DE FINAL.'!N6</f>
        <v>PALMARA</v>
      </c>
      <c r="C41" s="149" t="str">
        <f>+'CUARTOS DE FINAL.'!D6</f>
        <v>03:00. p.m.</v>
      </c>
      <c r="D41" s="149" t="e">
        <f>+'CUARTOS DE FINAL.'!G6</f>
        <v>#N/A</v>
      </c>
      <c r="E41" s="149">
        <f>+'CUARTOS DE FINAL.'!H6</f>
        <v>1</v>
      </c>
      <c r="F41" s="149">
        <f>+'CUARTOS DE FINAL.'!J6</f>
        <v>2</v>
      </c>
      <c r="G41" s="149" t="e">
        <f>+'CUARTOS DE FINAL.'!L6</f>
        <v>#REF!</v>
      </c>
      <c r="H41" s="150" t="str">
        <f>+'CUARTOS DE FINAL.'!C6</f>
        <v>LLAVE A</v>
      </c>
    </row>
    <row r="42" spans="1:8" ht="21" customHeight="1" x14ac:dyDescent="0.3">
      <c r="A42" s="445"/>
      <c r="B42" s="152" t="str">
        <f>+'CUARTOS DE FINAL.'!N9</f>
        <v>CANCHA 2</v>
      </c>
      <c r="C42" s="151" t="str">
        <f>+'CUARTOS DE FINAL.'!D9</f>
        <v>04:20. p.m.</v>
      </c>
      <c r="D42" s="151" t="str">
        <f>+'CUARTOS DE FINAL.'!G9</f>
        <v>CLUB DEPORTIVO EL DIAMANTE</v>
      </c>
      <c r="E42" s="151">
        <f>+'CUARTOS DE FINAL.'!H9</f>
        <v>2</v>
      </c>
      <c r="F42" s="151">
        <f>+'CUARTOS DE FINAL.'!J9</f>
        <v>1</v>
      </c>
      <c r="G42" s="151" t="e">
        <f>+'CUARTOS DE FINAL.'!L9</f>
        <v>#REF!</v>
      </c>
      <c r="H42" s="152" t="str">
        <f>+'CUARTOS DE FINAL.'!C9</f>
        <v>LLAVE B</v>
      </c>
    </row>
    <row r="43" spans="1:8" ht="21" customHeight="1" x14ac:dyDescent="0.3">
      <c r="A43" s="445"/>
      <c r="B43" s="150" t="str">
        <f>+'CUARTOS DE FINAL.'!N12</f>
        <v>CANCHA 2</v>
      </c>
      <c r="C43" s="149" t="str">
        <f>+'CUARTOS DE FINAL.'!D12</f>
        <v>03:00. p.m.</v>
      </c>
      <c r="D43" s="149" t="e">
        <f>+'CUARTOS DE FINAL.'!G12</f>
        <v>#REF!</v>
      </c>
      <c r="E43" s="149">
        <f>+'CUARTOS DE FINAL.'!H12</f>
        <v>1</v>
      </c>
      <c r="F43" s="149">
        <f>+'CUARTOS DE FINAL.'!J12</f>
        <v>2</v>
      </c>
      <c r="G43" s="149" t="e">
        <f>+'CUARTOS DE FINAL.'!L12</f>
        <v>#N/A</v>
      </c>
      <c r="H43" s="150" t="str">
        <f>+'CUARTOS DE FINAL.'!C12</f>
        <v>LLAVE C</v>
      </c>
    </row>
    <row r="44" spans="1:8" ht="21" customHeight="1" x14ac:dyDescent="0.3">
      <c r="A44" s="445"/>
      <c r="B44" s="152" t="str">
        <f>+'CUARTOS DE FINAL.'!N15</f>
        <v>PALMARA</v>
      </c>
      <c r="C44" s="151" t="str">
        <f>+'CUARTOS DE FINAL.'!D15</f>
        <v>04:20. p.m.</v>
      </c>
      <c r="D44" s="151" t="e">
        <f>+'CUARTOS DE FINAL.'!G15</f>
        <v>#REF!</v>
      </c>
      <c r="E44" s="151">
        <f>+'CUARTOS DE FINAL.'!H15</f>
        <v>2</v>
      </c>
      <c r="F44" s="151">
        <f>+'CUARTOS DE FINAL.'!J15</f>
        <v>1</v>
      </c>
      <c r="G44" s="151" t="str">
        <f>+'CUARTOS DE FINAL.'!L15</f>
        <v>CLUB DEPORTIVO SANPAY</v>
      </c>
      <c r="H44" s="152" t="str">
        <f>+'CUARTOS DE FINAL.'!C15</f>
        <v>LLAVE D</v>
      </c>
    </row>
    <row r="45" spans="1:8" ht="21" customHeight="1" x14ac:dyDescent="0.3">
      <c r="A45" s="161"/>
      <c r="B45" s="1"/>
      <c r="C45" s="1"/>
      <c r="D45" s="1"/>
      <c r="E45" s="1"/>
      <c r="F45" s="1"/>
      <c r="G45" s="1"/>
      <c r="H45" s="1"/>
    </row>
    <row r="46" spans="1:8" ht="27.9" customHeight="1" x14ac:dyDescent="0.3">
      <c r="B46" s="464" t="e">
        <f>+#REF!</f>
        <v>#REF!</v>
      </c>
      <c r="C46" s="465"/>
      <c r="D46" s="465"/>
      <c r="E46" s="465"/>
      <c r="F46" s="465"/>
      <c r="G46" s="465"/>
      <c r="H46" s="466"/>
    </row>
    <row r="47" spans="1:8" ht="27.9" customHeight="1" x14ac:dyDescent="0.3">
      <c r="B47" s="160" t="s">
        <v>69</v>
      </c>
      <c r="C47" s="160" t="s">
        <v>70</v>
      </c>
      <c r="D47" s="160" t="s">
        <v>71</v>
      </c>
      <c r="E47" s="444" t="s">
        <v>72</v>
      </c>
      <c r="F47" s="444"/>
      <c r="G47" s="160" t="s">
        <v>71</v>
      </c>
      <c r="H47" s="160" t="s">
        <v>76</v>
      </c>
    </row>
    <row r="48" spans="1:8" ht="27.9" customHeight="1" x14ac:dyDescent="0.3">
      <c r="A48" s="445" t="e">
        <f>+#REF!</f>
        <v>#REF!</v>
      </c>
      <c r="B48" s="150" t="e">
        <f>+#REF!</f>
        <v>#REF!</v>
      </c>
      <c r="C48" s="149" t="e">
        <f>+#REF!</f>
        <v>#REF!</v>
      </c>
      <c r="D48" s="149" t="e">
        <f>+'CUARTOS DE FINAL.'!P6</f>
        <v>#REF!</v>
      </c>
      <c r="E48" s="149" t="e">
        <f>+#REF!</f>
        <v>#REF!</v>
      </c>
      <c r="F48" s="149" t="e">
        <f>+#REF!</f>
        <v>#REF!</v>
      </c>
      <c r="G48" s="149" t="e">
        <f>+'CUARTOS DE FINAL.'!P12</f>
        <v>#N/A</v>
      </c>
      <c r="H48" s="150" t="e">
        <f>+#REF!</f>
        <v>#REF!</v>
      </c>
    </row>
    <row r="49" spans="1:8" ht="27.9" customHeight="1" x14ac:dyDescent="0.3">
      <c r="A49" s="445"/>
      <c r="B49" s="152" t="e">
        <f>+#REF!</f>
        <v>#REF!</v>
      </c>
      <c r="C49" s="151" t="e">
        <f>+#REF!</f>
        <v>#REF!</v>
      </c>
      <c r="D49" s="151" t="str">
        <f>+'CUARTOS DE FINAL.'!P9</f>
        <v>CLUB DEPORTIVO EL DIAMANTE</v>
      </c>
      <c r="E49" s="151" t="e">
        <f>+#REF!</f>
        <v>#REF!</v>
      </c>
      <c r="F49" s="151" t="e">
        <f>+#REF!</f>
        <v>#REF!</v>
      </c>
      <c r="G49" s="151" t="e">
        <f>+'CUARTOS DE FINAL.'!P15</f>
        <v>#REF!</v>
      </c>
      <c r="H49" s="152" t="e">
        <f>+#REF!</f>
        <v>#REF!</v>
      </c>
    </row>
    <row r="50" spans="1:8" ht="27.9" customHeight="1" x14ac:dyDescent="0.3">
      <c r="A50" s="168"/>
      <c r="B50" s="164"/>
      <c r="C50" s="1"/>
      <c r="D50" s="1"/>
      <c r="E50" s="1"/>
      <c r="F50" s="1"/>
      <c r="G50" s="1"/>
      <c r="H50" s="164"/>
    </row>
    <row r="51" spans="1:8" ht="27.9" customHeight="1" x14ac:dyDescent="0.3">
      <c r="B51" s="458" t="e">
        <f>+#REF!</f>
        <v>#REF!</v>
      </c>
      <c r="C51" s="459"/>
      <c r="D51" s="459"/>
      <c r="E51" s="459"/>
      <c r="F51" s="459"/>
      <c r="G51" s="459"/>
      <c r="H51" s="460"/>
    </row>
    <row r="52" spans="1:8" ht="27.9" customHeight="1" x14ac:dyDescent="0.3">
      <c r="B52" s="160" t="s">
        <v>69</v>
      </c>
      <c r="C52" s="160" t="s">
        <v>70</v>
      </c>
      <c r="D52" s="160" t="s">
        <v>71</v>
      </c>
      <c r="E52" s="444" t="s">
        <v>72</v>
      </c>
      <c r="F52" s="444"/>
      <c r="G52" s="160" t="s">
        <v>71</v>
      </c>
      <c r="H52" s="160"/>
    </row>
    <row r="53" spans="1:8" ht="27.9" customHeight="1" x14ac:dyDescent="0.3">
      <c r="A53" s="172" t="e">
        <f>+#REF!</f>
        <v>#REF!</v>
      </c>
      <c r="B53" s="150" t="e">
        <f>+#REF!</f>
        <v>#REF!</v>
      </c>
      <c r="C53" s="149" t="e">
        <f>+#REF!</f>
        <v>#REF!</v>
      </c>
      <c r="D53" s="149" t="e">
        <f>+#REF!</f>
        <v>#REF!</v>
      </c>
      <c r="E53" s="149" t="e">
        <f>+#REF!</f>
        <v>#REF!</v>
      </c>
      <c r="F53" s="149" t="e">
        <f>+#REF!</f>
        <v>#REF!</v>
      </c>
      <c r="G53" s="149" t="e">
        <f>+#REF!</f>
        <v>#REF!</v>
      </c>
      <c r="H53" s="150"/>
    </row>
    <row r="54" spans="1:8" ht="10.5" customHeight="1" x14ac:dyDescent="0.3">
      <c r="A54" s="166"/>
      <c r="B54" s="169"/>
      <c r="C54" s="170"/>
      <c r="D54" s="170"/>
      <c r="E54" s="170"/>
      <c r="F54" s="170"/>
      <c r="G54" s="170"/>
      <c r="H54" s="171"/>
    </row>
    <row r="55" spans="1:8" ht="27.9" customHeight="1" x14ac:dyDescent="0.3">
      <c r="A55" s="166"/>
      <c r="B55" s="455" t="e">
        <f>+#REF!</f>
        <v>#REF!</v>
      </c>
      <c r="C55" s="456"/>
      <c r="D55" s="456"/>
      <c r="E55" s="456"/>
      <c r="F55" s="456"/>
      <c r="G55" s="456"/>
      <c r="H55" s="457"/>
    </row>
    <row r="56" spans="1:8" ht="27.9" customHeight="1" x14ac:dyDescent="0.3">
      <c r="A56" s="166"/>
      <c r="B56" s="160" t="s">
        <v>69</v>
      </c>
      <c r="C56" s="160" t="s">
        <v>70</v>
      </c>
      <c r="D56" s="160" t="s">
        <v>71</v>
      </c>
      <c r="E56" s="444" t="s">
        <v>72</v>
      </c>
      <c r="F56" s="444"/>
      <c r="G56" s="160" t="s">
        <v>71</v>
      </c>
      <c r="H56" s="160"/>
    </row>
    <row r="57" spans="1:8" ht="27.9" customHeight="1" x14ac:dyDescent="0.3">
      <c r="A57" s="172" t="e">
        <f>+#REF!</f>
        <v>#REF!</v>
      </c>
      <c r="B57" s="152" t="e">
        <f>+#REF!</f>
        <v>#REF!</v>
      </c>
      <c r="C57" s="151" t="e">
        <f>+#REF!</f>
        <v>#REF!</v>
      </c>
      <c r="D57" s="151" t="e">
        <f>+#REF!</f>
        <v>#REF!</v>
      </c>
      <c r="E57" s="151" t="e">
        <f>+#REF!</f>
        <v>#REF!</v>
      </c>
      <c r="F57" s="151" t="e">
        <f>+#REF!</f>
        <v>#REF!</v>
      </c>
      <c r="G57" s="151" t="e">
        <f>+#REF!</f>
        <v>#REF!</v>
      </c>
      <c r="H57" s="152"/>
    </row>
    <row r="59" spans="1:8" ht="37.5" customHeight="1" x14ac:dyDescent="0.3">
      <c r="B59" s="469" t="e">
        <f>+#REF!</f>
        <v>#REF!</v>
      </c>
      <c r="C59" s="470"/>
      <c r="D59" s="470"/>
      <c r="E59" s="470"/>
      <c r="F59" s="470"/>
      <c r="G59" s="470"/>
      <c r="H59" s="471"/>
    </row>
    <row r="60" spans="1:8" x14ac:dyDescent="0.3">
      <c r="B60" s="467" t="e">
        <f>+#REF!</f>
        <v>#REF!</v>
      </c>
      <c r="C60" s="467"/>
      <c r="D60" s="467"/>
      <c r="E60" s="467"/>
      <c r="F60" s="467"/>
      <c r="G60" s="467"/>
      <c r="H60" s="467"/>
    </row>
    <row r="61" spans="1:8" x14ac:dyDescent="0.3">
      <c r="B61" s="468"/>
      <c r="C61" s="468"/>
      <c r="D61" s="468"/>
      <c r="E61" s="468"/>
      <c r="F61" s="468"/>
      <c r="G61" s="468"/>
      <c r="H61" s="468"/>
    </row>
    <row r="62" spans="1:8" x14ac:dyDescent="0.3">
      <c r="B62" s="468"/>
      <c r="C62" s="468"/>
      <c r="D62" s="468"/>
      <c r="E62" s="468"/>
      <c r="F62" s="468"/>
      <c r="G62" s="468"/>
      <c r="H62" s="468"/>
    </row>
    <row r="64" spans="1:8" ht="38.25" customHeight="1" x14ac:dyDescent="0.3">
      <c r="B64" s="472" t="e">
        <f>+#REF!</f>
        <v>#REF!</v>
      </c>
      <c r="C64" s="473"/>
      <c r="D64" s="473"/>
      <c r="E64" s="473"/>
      <c r="F64" s="473"/>
      <c r="G64" s="473"/>
      <c r="H64" s="474"/>
    </row>
    <row r="65" spans="2:8" x14ac:dyDescent="0.3">
      <c r="B65" s="467" t="e">
        <f>+#REF!</f>
        <v>#REF!</v>
      </c>
      <c r="C65" s="467"/>
      <c r="D65" s="467"/>
      <c r="E65" s="467"/>
      <c r="F65" s="467"/>
      <c r="G65" s="467"/>
      <c r="H65" s="467"/>
    </row>
    <row r="66" spans="2:8" x14ac:dyDescent="0.3">
      <c r="B66" s="468"/>
      <c r="C66" s="468"/>
      <c r="D66" s="468"/>
      <c r="E66" s="468"/>
      <c r="F66" s="468"/>
      <c r="G66" s="468"/>
      <c r="H66" s="468"/>
    </row>
    <row r="67" spans="2:8" x14ac:dyDescent="0.3">
      <c r="B67" s="468"/>
      <c r="C67" s="468"/>
      <c r="D67" s="468"/>
      <c r="E67" s="468"/>
      <c r="F67" s="468"/>
      <c r="G67" s="468"/>
      <c r="H67" s="468"/>
    </row>
    <row r="69" spans="2:8" ht="38.4" x14ac:dyDescent="0.3">
      <c r="B69" s="475" t="e">
        <f>+#REF!</f>
        <v>#REF!</v>
      </c>
      <c r="C69" s="476"/>
      <c r="D69" s="476"/>
      <c r="E69" s="476"/>
      <c r="F69" s="476"/>
      <c r="G69" s="476"/>
      <c r="H69" s="477"/>
    </row>
    <row r="70" spans="2:8" x14ac:dyDescent="0.3">
      <c r="B70" s="467" t="e">
        <f>+#REF!</f>
        <v>#REF!</v>
      </c>
      <c r="C70" s="467"/>
      <c r="D70" s="467"/>
      <c r="E70" s="467"/>
      <c r="F70" s="467"/>
      <c r="G70" s="467"/>
      <c r="H70" s="467"/>
    </row>
    <row r="71" spans="2:8" x14ac:dyDescent="0.3">
      <c r="B71" s="468"/>
      <c r="C71" s="468"/>
      <c r="D71" s="468"/>
      <c r="E71" s="468"/>
      <c r="F71" s="468"/>
      <c r="G71" s="468"/>
      <c r="H71" s="468"/>
    </row>
    <row r="72" spans="2:8" x14ac:dyDescent="0.3">
      <c r="B72" s="468"/>
      <c r="C72" s="468"/>
      <c r="D72" s="468"/>
      <c r="E72" s="468"/>
      <c r="F72" s="468"/>
      <c r="G72" s="468"/>
      <c r="H72" s="468"/>
    </row>
  </sheetData>
  <mergeCells count="30">
    <mergeCell ref="B6:H6"/>
    <mergeCell ref="B46:H46"/>
    <mergeCell ref="E7:F7"/>
    <mergeCell ref="A8:A15"/>
    <mergeCell ref="B17:H17"/>
    <mergeCell ref="E18:F18"/>
    <mergeCell ref="A19:A26"/>
    <mergeCell ref="B28:H28"/>
    <mergeCell ref="E29:F29"/>
    <mergeCell ref="A30:A37"/>
    <mergeCell ref="B39:H39"/>
    <mergeCell ref="E40:F40"/>
    <mergeCell ref="A41:A44"/>
    <mergeCell ref="B70:H72"/>
    <mergeCell ref="E47:F47"/>
    <mergeCell ref="A48:A49"/>
    <mergeCell ref="B51:H51"/>
    <mergeCell ref="E52:F52"/>
    <mergeCell ref="B55:H55"/>
    <mergeCell ref="E56:F56"/>
    <mergeCell ref="B59:H59"/>
    <mergeCell ref="B60:H62"/>
    <mergeCell ref="B64:H64"/>
    <mergeCell ref="B65:H67"/>
    <mergeCell ref="B69:H69"/>
    <mergeCell ref="A1:H1"/>
    <mergeCell ref="A2:H2"/>
    <mergeCell ref="A3:H3"/>
    <mergeCell ref="A4:H4"/>
    <mergeCell ref="A5:H5"/>
  </mergeCells>
  <printOptions horizontalCentered="1" verticalCentered="1"/>
  <pageMargins left="0.23622047244094491" right="0.23622047244094491" top="0.74803149606299213" bottom="0.74803149606299213" header="0" footer="0"/>
  <pageSetup scale="57" orientation="landscape" horizontalDpi="0" verticalDpi="0" r:id="rId1"/>
  <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671F02-AF05-42AB-BBE9-3F893D43810F}">
  <sheetPr>
    <pageSetUpPr fitToPage="1"/>
  </sheetPr>
  <dimension ref="A1:U35"/>
  <sheetViews>
    <sheetView topLeftCell="A20" zoomScale="70" zoomScaleNormal="70" workbookViewId="0">
      <selection sqref="A1:U36"/>
    </sheetView>
  </sheetViews>
  <sheetFormatPr baseColWidth="10" defaultColWidth="11.44140625" defaultRowHeight="14.4" x14ac:dyDescent="0.3"/>
  <cols>
    <col min="1" max="1" width="11.44140625" style="3"/>
    <col min="2" max="2" width="35.88671875" style="3" customWidth="1"/>
    <col min="3" max="3" width="17.88671875" style="3" customWidth="1"/>
    <col min="4" max="4" width="43.77734375" style="3" customWidth="1"/>
    <col min="5" max="6" width="5.6640625" style="3" customWidth="1"/>
    <col min="7" max="7" width="43.77734375" style="3" customWidth="1"/>
    <col min="8" max="8" width="27.109375" style="3" customWidth="1"/>
    <col min="9" max="9" width="17.77734375" style="3" customWidth="1"/>
    <col min="10" max="10" width="0.6640625" style="3" customWidth="1"/>
    <col min="11" max="11" width="38.33203125" style="3" customWidth="1"/>
    <col min="12" max="20" width="7.44140625" style="3" customWidth="1"/>
    <col min="21" max="21" width="1.44140625" style="3" customWidth="1"/>
    <col min="22" max="16384" width="11.44140625" style="3"/>
  </cols>
  <sheetData>
    <row r="1" spans="1:21" ht="60" x14ac:dyDescent="0.95">
      <c r="A1" s="422" t="str">
        <f>+'GRUPOS INFANTIL'!C1</f>
        <v>XVIII Torneo Nacional de Fútbol Infantil</v>
      </c>
      <c r="B1" s="422"/>
      <c r="C1" s="422"/>
      <c r="D1" s="422"/>
      <c r="E1" s="422"/>
      <c r="F1" s="422"/>
      <c r="G1" s="422"/>
      <c r="H1" s="422"/>
      <c r="I1" s="422"/>
      <c r="J1" s="173"/>
      <c r="K1" s="173"/>
      <c r="L1" s="173"/>
      <c r="M1" s="173"/>
      <c r="N1" s="173"/>
      <c r="O1" s="173"/>
      <c r="P1" s="173"/>
      <c r="Q1" s="173"/>
      <c r="R1" s="173"/>
      <c r="S1" s="173"/>
      <c r="T1" s="173"/>
    </row>
    <row r="2" spans="1:21" ht="36.6" x14ac:dyDescent="0.7">
      <c r="A2" s="423" t="str">
        <f>+'GRUPOS INFANTIL'!C2</f>
        <v>“COPA SOCCER MELGAR”</v>
      </c>
      <c r="B2" s="423"/>
      <c r="C2" s="423"/>
      <c r="D2" s="423"/>
      <c r="E2" s="423"/>
      <c r="F2" s="423"/>
      <c r="G2" s="423"/>
      <c r="H2" s="423"/>
      <c r="I2" s="423"/>
      <c r="J2" s="174"/>
      <c r="K2" s="174"/>
      <c r="L2" s="174"/>
      <c r="M2" s="174"/>
      <c r="N2" s="174"/>
      <c r="O2" s="174"/>
      <c r="P2" s="174"/>
      <c r="Q2" s="174"/>
      <c r="R2" s="174"/>
      <c r="S2" s="174"/>
      <c r="T2" s="174"/>
    </row>
    <row r="3" spans="1:21" ht="33.6" x14ac:dyDescent="0.65">
      <c r="A3" s="424" t="str">
        <f>+'GRUPOS INFANTIL'!C3</f>
        <v>NACIDOS 2008 2009</v>
      </c>
      <c r="B3" s="424"/>
      <c r="C3" s="424"/>
      <c r="D3" s="424"/>
      <c r="E3" s="424"/>
      <c r="F3" s="424"/>
      <c r="G3" s="424"/>
      <c r="H3" s="424"/>
      <c r="I3" s="424"/>
      <c r="J3" s="174"/>
      <c r="K3" s="174"/>
      <c r="L3" s="174"/>
      <c r="M3" s="174"/>
      <c r="N3" s="174"/>
      <c r="O3" s="174"/>
      <c r="P3" s="174"/>
      <c r="Q3" s="174"/>
      <c r="R3" s="174"/>
      <c r="S3" s="174"/>
      <c r="T3" s="174"/>
    </row>
    <row r="4" spans="1:21" ht="25.8" x14ac:dyDescent="0.5">
      <c r="A4" s="425" t="str">
        <f>+'GRUPOS INFANTIL'!C4</f>
        <v>NOV 30 1 Y 2 DICIEMBRE 2024</v>
      </c>
      <c r="B4" s="425"/>
      <c r="C4" s="425"/>
      <c r="D4" s="425"/>
      <c r="E4" s="425"/>
      <c r="F4" s="425"/>
      <c r="G4" s="425"/>
      <c r="H4" s="425"/>
      <c r="I4" s="425"/>
      <c r="J4" s="175"/>
      <c r="K4" s="175"/>
      <c r="L4" s="175"/>
      <c r="M4" s="175"/>
      <c r="N4" s="175"/>
      <c r="O4" s="175"/>
      <c r="P4" s="175"/>
      <c r="Q4" s="175"/>
      <c r="R4" s="175"/>
      <c r="S4" s="175"/>
      <c r="T4" s="175"/>
    </row>
    <row r="5" spans="1:21" ht="21" x14ac:dyDescent="0.4">
      <c r="A5" s="426">
        <f>+'GRUPOS INFANTIL'!C5</f>
        <v>0</v>
      </c>
      <c r="B5" s="426"/>
      <c r="C5" s="426"/>
      <c r="D5" s="426"/>
      <c r="E5" s="426"/>
      <c r="F5" s="426"/>
      <c r="G5" s="426"/>
      <c r="H5" s="426"/>
      <c r="I5" s="426"/>
      <c r="J5" s="175"/>
      <c r="K5" s="175"/>
      <c r="L5" s="175"/>
      <c r="M5" s="175"/>
      <c r="N5" s="175"/>
      <c r="O5" s="175"/>
      <c r="P5" s="175"/>
      <c r="Q5" s="175"/>
      <c r="R5" s="175"/>
      <c r="S5" s="175"/>
      <c r="T5" s="175"/>
    </row>
    <row r="6" spans="1:21" ht="21.6" thickBot="1" x14ac:dyDescent="0.45">
      <c r="A6" s="421" t="s">
        <v>74</v>
      </c>
      <c r="B6" s="421"/>
      <c r="C6" s="421"/>
      <c r="D6" s="421"/>
      <c r="E6" s="421"/>
      <c r="F6" s="421"/>
      <c r="G6" s="421"/>
      <c r="H6" s="421"/>
      <c r="I6" s="421"/>
      <c r="J6" s="175"/>
      <c r="K6" s="175"/>
      <c r="L6" s="175"/>
      <c r="M6" s="175"/>
      <c r="N6" s="175"/>
      <c r="O6" s="175"/>
      <c r="P6" s="175"/>
      <c r="Q6" s="175"/>
      <c r="R6" s="175"/>
      <c r="S6" s="175"/>
      <c r="T6" s="175"/>
    </row>
    <row r="7" spans="1:21" ht="52.2" customHeight="1" thickBot="1" x14ac:dyDescent="0.5">
      <c r="A7"/>
      <c r="B7" s="432" t="s">
        <v>122</v>
      </c>
      <c r="C7" s="433"/>
      <c r="D7" s="433"/>
      <c r="E7" s="433"/>
      <c r="F7" s="433"/>
      <c r="G7" s="433"/>
      <c r="H7" s="433"/>
      <c r="I7" s="434"/>
      <c r="K7" s="205" t="str">
        <f>+'GRUPO A'!B4</f>
        <v>GRUPO A</v>
      </c>
      <c r="L7" s="205" t="str">
        <f>+'GRUPO A'!Q8</f>
        <v>Pts.</v>
      </c>
      <c r="M7" s="205" t="str">
        <f>+'GRUPO A'!R8</f>
        <v>PJ</v>
      </c>
      <c r="N7" s="205" t="str">
        <f>+'GRUPO A'!S8</f>
        <v>Gan.</v>
      </c>
      <c r="O7" s="205" t="str">
        <f>+'GRUPO A'!T8</f>
        <v>Emp.</v>
      </c>
      <c r="P7" s="205" t="str">
        <f>+'GRUPO A'!U8</f>
        <v>Per.</v>
      </c>
      <c r="Q7" s="205" t="str">
        <f>+'GRUPO A'!V8</f>
        <v>GF</v>
      </c>
      <c r="R7" s="205" t="str">
        <f>+'GRUPO A'!W8</f>
        <v>GC</v>
      </c>
      <c r="S7" s="205" t="str">
        <f>+'GRUPO A'!X8</f>
        <v>Dif.</v>
      </c>
      <c r="T7" s="205" t="str">
        <f>+'GRUPO A'!Y8</f>
        <v>Tj</v>
      </c>
      <c r="U7" s="14"/>
    </row>
    <row r="8" spans="1:21" ht="52.2" customHeight="1" x14ac:dyDescent="0.45">
      <c r="B8" s="193" t="s">
        <v>69</v>
      </c>
      <c r="C8" s="193" t="s">
        <v>70</v>
      </c>
      <c r="D8" s="193" t="s">
        <v>71</v>
      </c>
      <c r="E8" s="435" t="s">
        <v>72</v>
      </c>
      <c r="F8" s="435"/>
      <c r="G8" s="193" t="s">
        <v>71</v>
      </c>
      <c r="H8" s="193" t="s">
        <v>73</v>
      </c>
      <c r="I8" s="193" t="s">
        <v>108</v>
      </c>
      <c r="K8" s="206" t="str">
        <f>+'GRUPO A'!P10</f>
        <v xml:space="preserve">  1)  A10 ACADEMY</v>
      </c>
      <c r="L8" s="207">
        <f>+'GRUPO A'!Q10</f>
        <v>9</v>
      </c>
      <c r="M8" s="207">
        <f>+'GRUPO A'!R10</f>
        <v>3</v>
      </c>
      <c r="N8" s="207">
        <f>+'GRUPO A'!S10</f>
        <v>3</v>
      </c>
      <c r="O8" s="207">
        <f>+'GRUPO A'!T10</f>
        <v>0</v>
      </c>
      <c r="P8" s="207">
        <f>+'GRUPO A'!U10</f>
        <v>0</v>
      </c>
      <c r="Q8" s="207">
        <f>+'GRUPO A'!V10</f>
        <v>7</v>
      </c>
      <c r="R8" s="207">
        <f>+'GRUPO A'!W10</f>
        <v>1</v>
      </c>
      <c r="S8" s="207">
        <f>+'GRUPO A'!X10</f>
        <v>6</v>
      </c>
      <c r="T8" s="207">
        <f>+'GRUPO A'!Y10</f>
        <v>0</v>
      </c>
      <c r="U8" s="14"/>
    </row>
    <row r="9" spans="1:21" s="178" customFormat="1" ht="52.2" customHeight="1" x14ac:dyDescent="0.45">
      <c r="A9" s="199">
        <v>45626</v>
      </c>
      <c r="B9" s="200" t="s">
        <v>127</v>
      </c>
      <c r="C9" s="201">
        <v>0.36805555555555558</v>
      </c>
      <c r="D9" s="202" t="str">
        <f>+'GRUPO A'!E26</f>
        <v>H&amp;C.SPORT</v>
      </c>
      <c r="E9" s="202">
        <f>+'GRUPO A'!G26</f>
        <v>0</v>
      </c>
      <c r="F9" s="202">
        <f>+'GRUPO A'!I26</f>
        <v>4</v>
      </c>
      <c r="G9" s="202" t="str">
        <f>+'GRUPO A'!K26</f>
        <v>A10 ACADEMY</v>
      </c>
      <c r="H9" s="199" t="str">
        <f>+'GRUPO A'!B4</f>
        <v>GRUPO A</v>
      </c>
      <c r="I9" s="202" t="str">
        <f t="shared" ref="I9:I11" si="0">+$A$3</f>
        <v>NACIDOS 2008 2009</v>
      </c>
      <c r="K9" s="206" t="str">
        <f>+'GRUPO A'!P12</f>
        <v xml:space="preserve">  2)  H&amp;C.SPORT</v>
      </c>
      <c r="L9" s="202">
        <f>+'GRUPO A'!Q12</f>
        <v>6</v>
      </c>
      <c r="M9" s="202">
        <f>+'GRUPO A'!R12</f>
        <v>3</v>
      </c>
      <c r="N9" s="202">
        <f>+'GRUPO A'!S12</f>
        <v>2</v>
      </c>
      <c r="O9" s="202">
        <f>+'GRUPO A'!T12</f>
        <v>0</v>
      </c>
      <c r="P9" s="202">
        <f>+'GRUPO A'!U12</f>
        <v>1</v>
      </c>
      <c r="Q9" s="202">
        <f>+'GRUPO A'!V12</f>
        <v>10</v>
      </c>
      <c r="R9" s="202">
        <f>+'GRUPO A'!W12</f>
        <v>5</v>
      </c>
      <c r="S9" s="202">
        <f>+'GRUPO A'!X12</f>
        <v>5</v>
      </c>
      <c r="T9" s="202">
        <f>+'GRUPO A'!Y12</f>
        <v>0</v>
      </c>
      <c r="U9" s="208"/>
    </row>
    <row r="10" spans="1:21" s="178" customFormat="1" ht="52.2" customHeight="1" x14ac:dyDescent="0.45">
      <c r="A10" s="199">
        <v>45626</v>
      </c>
      <c r="B10" s="200" t="s">
        <v>127</v>
      </c>
      <c r="C10" s="201">
        <v>0.42708333333333331</v>
      </c>
      <c r="D10" s="202" t="str">
        <f>+'GRUPO A'!E29</f>
        <v>TALENTO TOLIMENSE</v>
      </c>
      <c r="E10" s="202">
        <f>+'GRUPO A'!G29</f>
        <v>0</v>
      </c>
      <c r="F10" s="202">
        <f>+'GRUPO A'!I29</f>
        <v>2</v>
      </c>
      <c r="G10" s="202" t="str">
        <f>+'GRUPO A'!K29</f>
        <v>LE MAX TEAM</v>
      </c>
      <c r="H10" s="199" t="str">
        <f>+'GRUPO A'!B4</f>
        <v>GRUPO A</v>
      </c>
      <c r="I10" s="202" t="str">
        <f t="shared" si="0"/>
        <v>NACIDOS 2008 2009</v>
      </c>
      <c r="K10" s="206" t="str">
        <f>+'GRUPO A'!P14</f>
        <v xml:space="preserve">  3)  LE MAX TEAM</v>
      </c>
      <c r="L10" s="202">
        <f>+'GRUPO A'!Q14</f>
        <v>3</v>
      </c>
      <c r="M10" s="202">
        <f>+'GRUPO A'!R14</f>
        <v>3</v>
      </c>
      <c r="N10" s="202">
        <f>+'GRUPO A'!S14</f>
        <v>1</v>
      </c>
      <c r="O10" s="202">
        <f>+'GRUPO A'!T14</f>
        <v>0</v>
      </c>
      <c r="P10" s="202">
        <f>+'GRUPO A'!U14</f>
        <v>2</v>
      </c>
      <c r="Q10" s="202">
        <f>+'GRUPO A'!V14</f>
        <v>3</v>
      </c>
      <c r="R10" s="202">
        <f>+'GRUPO A'!W14</f>
        <v>6</v>
      </c>
      <c r="S10" s="202">
        <f>+'GRUPO A'!X14</f>
        <v>-3</v>
      </c>
      <c r="T10" s="202">
        <f>+'GRUPO A'!Y14</f>
        <v>0</v>
      </c>
      <c r="U10" s="208"/>
    </row>
    <row r="11" spans="1:21" s="178" customFormat="1" ht="52.2" customHeight="1" x14ac:dyDescent="0.45">
      <c r="A11" s="199">
        <v>45626</v>
      </c>
      <c r="B11" s="200" t="s">
        <v>127</v>
      </c>
      <c r="C11" s="203">
        <v>0.4861111111111111</v>
      </c>
      <c r="D11" s="202" t="str">
        <f>+'GRUPO B'!E20</f>
        <v>ALIANZA TOLIMENSE</v>
      </c>
      <c r="E11" s="202">
        <f>+'GRUPO B'!G20</f>
        <v>2</v>
      </c>
      <c r="F11" s="202">
        <f>+'GRUPO B'!I20</f>
        <v>0</v>
      </c>
      <c r="G11" s="202" t="str">
        <f>+'GRUPO B'!K20</f>
        <v>CLUB DEPORTIVO SANPAY</v>
      </c>
      <c r="H11" s="202" t="str">
        <f>+'GRUPO B'!B4</f>
        <v>GRUPO B</v>
      </c>
      <c r="I11" s="202" t="str">
        <f t="shared" si="0"/>
        <v>NACIDOS 2008 2009</v>
      </c>
      <c r="K11" s="206" t="str">
        <f>+'GRUPO A'!P16</f>
        <v xml:space="preserve">  4)  TALENTO TOLIMENSE</v>
      </c>
      <c r="L11" s="202">
        <f>+'GRUPO A'!Q16</f>
        <v>0</v>
      </c>
      <c r="M11" s="202">
        <f>+'GRUPO A'!R16</f>
        <v>3</v>
      </c>
      <c r="N11" s="202">
        <f>+'GRUPO A'!S16</f>
        <v>0</v>
      </c>
      <c r="O11" s="202">
        <f>+'GRUPO A'!T16</f>
        <v>0</v>
      </c>
      <c r="P11" s="202">
        <f>+'GRUPO A'!U16</f>
        <v>3</v>
      </c>
      <c r="Q11" s="202">
        <f>+'GRUPO A'!V16</f>
        <v>1</v>
      </c>
      <c r="R11" s="202">
        <f>+'GRUPO A'!W16</f>
        <v>9</v>
      </c>
      <c r="S11" s="202">
        <f>+'GRUPO A'!X16</f>
        <v>-8</v>
      </c>
      <c r="T11" s="202">
        <f>+'GRUPO A'!Y16</f>
        <v>0</v>
      </c>
      <c r="U11" s="208"/>
    </row>
    <row r="12" spans="1:21" s="178" customFormat="1" ht="52.2" customHeight="1" x14ac:dyDescent="0.45">
      <c r="A12" s="199">
        <v>45626</v>
      </c>
      <c r="B12" s="200" t="s">
        <v>127</v>
      </c>
      <c r="C12" s="201">
        <v>0.55555555555555558</v>
      </c>
      <c r="D12" s="202" t="str">
        <f>+'GRUPO B'!E23</f>
        <v>CLUB DEPORTIVO EL DIAMANTE</v>
      </c>
      <c r="E12" s="202">
        <f>+'GRUPO B'!G23</f>
        <v>5</v>
      </c>
      <c r="F12" s="202">
        <f>+'GRUPO B'!I23</f>
        <v>1</v>
      </c>
      <c r="G12" s="202" t="str">
        <f>+'GRUPO B'!K23</f>
        <v>REAL BOGOTÁ</v>
      </c>
      <c r="H12" s="202" t="str">
        <f>+'GRUPO B'!B4</f>
        <v>GRUPO B</v>
      </c>
      <c r="I12" s="202" t="str">
        <f>+$A$3</f>
        <v>NACIDOS 2008 2009</v>
      </c>
      <c r="K12" s="208"/>
      <c r="L12" s="208"/>
      <c r="M12" s="208"/>
      <c r="N12" s="208"/>
      <c r="O12" s="208"/>
      <c r="P12" s="208"/>
      <c r="Q12" s="208"/>
      <c r="R12" s="208"/>
      <c r="S12" s="208"/>
      <c r="T12" s="208"/>
      <c r="U12" s="208"/>
    </row>
    <row r="13" spans="1:21" s="178" customFormat="1" ht="52.2" customHeight="1" x14ac:dyDescent="0.45">
      <c r="A13" s="199">
        <v>45626</v>
      </c>
      <c r="B13" s="200" t="s">
        <v>127</v>
      </c>
      <c r="C13" s="201">
        <v>0.61805555555555558</v>
      </c>
      <c r="D13" s="202" t="str">
        <f>+'GRUPO A'!E23</f>
        <v>A10 ACADEMY</v>
      </c>
      <c r="E13" s="202">
        <f>+'GRUPO A'!G23</f>
        <v>1</v>
      </c>
      <c r="F13" s="202">
        <f>+'GRUPO A'!I23</f>
        <v>0</v>
      </c>
      <c r="G13" s="202" t="str">
        <f>+'GRUPO A'!K23</f>
        <v>LE MAX TEAM</v>
      </c>
      <c r="H13" s="202" t="str">
        <f>+'GRUPO A'!B4</f>
        <v>GRUPO A</v>
      </c>
      <c r="I13" s="202" t="str">
        <f t="shared" ref="I13:I23" si="1">+$A$3</f>
        <v>NACIDOS 2008 2009</v>
      </c>
      <c r="K13" s="209" t="str">
        <f>+'GRUPO B'!B4</f>
        <v>GRUPO B</v>
      </c>
      <c r="L13" s="209" t="str">
        <f>+'GRUPO B'!Q8</f>
        <v>Pts.</v>
      </c>
      <c r="M13" s="209" t="str">
        <f>+'GRUPO B'!R8</f>
        <v>PJ</v>
      </c>
      <c r="N13" s="209" t="str">
        <f>+'GRUPO B'!S8</f>
        <v>Gan.</v>
      </c>
      <c r="O13" s="209" t="str">
        <f>+'GRUPO B'!T8</f>
        <v>Emp.</v>
      </c>
      <c r="P13" s="209" t="str">
        <f>+'GRUPO B'!U8</f>
        <v>Per.</v>
      </c>
      <c r="Q13" s="209" t="str">
        <f>+'GRUPO B'!V8</f>
        <v>GF</v>
      </c>
      <c r="R13" s="209" t="str">
        <f>+'GRUPO B'!W8</f>
        <v>GC</v>
      </c>
      <c r="S13" s="209" t="str">
        <f>+'GRUPO B'!X8</f>
        <v>Dif.</v>
      </c>
      <c r="T13" s="209" t="str">
        <f>+'GRUPO B'!Y8</f>
        <v>Tj</v>
      </c>
      <c r="U13" s="208"/>
    </row>
    <row r="14" spans="1:21" s="178" customFormat="1" ht="52.2" customHeight="1" x14ac:dyDescent="0.45">
      <c r="A14" s="199">
        <v>45626</v>
      </c>
      <c r="B14" s="200" t="s">
        <v>127</v>
      </c>
      <c r="C14" s="201">
        <v>0.67708333333333337</v>
      </c>
      <c r="D14" s="202" t="str">
        <f>+'GRUPO A'!E20</f>
        <v>H&amp;C.SPORT</v>
      </c>
      <c r="E14" s="202">
        <f>+'GRUPO A'!G20</f>
        <v>5</v>
      </c>
      <c r="F14" s="202">
        <f>+'GRUPO A'!I20</f>
        <v>0</v>
      </c>
      <c r="G14" s="202" t="str">
        <f>+'GRUPO A'!K20</f>
        <v>TALENTO TOLIMENSE</v>
      </c>
      <c r="H14" s="202" t="str">
        <f>+'GRUPO A'!B4</f>
        <v>GRUPO A</v>
      </c>
      <c r="I14" s="202" t="str">
        <f t="shared" si="1"/>
        <v>NACIDOS 2008 2009</v>
      </c>
      <c r="K14" s="206" t="str">
        <f>+'GRUPO B'!P10</f>
        <v xml:space="preserve">  1)  CLUB DEPORTIVO EL DIAMANTE</v>
      </c>
      <c r="L14" s="202">
        <f>+'GRUPO B'!Q10</f>
        <v>6</v>
      </c>
      <c r="M14" s="202">
        <f>+'GRUPO B'!R10</f>
        <v>3</v>
      </c>
      <c r="N14" s="202">
        <f>+'GRUPO B'!S10</f>
        <v>2</v>
      </c>
      <c r="O14" s="202">
        <f>+'GRUPO B'!T10</f>
        <v>0</v>
      </c>
      <c r="P14" s="202">
        <f>+'GRUPO B'!U10</f>
        <v>1</v>
      </c>
      <c r="Q14" s="202">
        <f>+'GRUPO B'!V10</f>
        <v>7</v>
      </c>
      <c r="R14" s="202">
        <f>+'GRUPO B'!W10</f>
        <v>3</v>
      </c>
      <c r="S14" s="202">
        <f>+'GRUPO B'!X10</f>
        <v>4</v>
      </c>
      <c r="T14" s="202">
        <f>+'GRUPO B'!Y10</f>
        <v>0</v>
      </c>
      <c r="U14" s="208"/>
    </row>
    <row r="15" spans="1:21" s="178" customFormat="1" ht="52.2" customHeight="1" thickBot="1" x14ac:dyDescent="0.5">
      <c r="K15" s="206" t="str">
        <f>+'GRUPO B'!P12</f>
        <v xml:space="preserve">  2)  CLUB DEPORTIVO SANPAY</v>
      </c>
      <c r="L15" s="202">
        <f>+'GRUPO B'!Q12</f>
        <v>6</v>
      </c>
      <c r="M15" s="202">
        <f>+'GRUPO B'!R12</f>
        <v>3</v>
      </c>
      <c r="N15" s="202">
        <f>+'GRUPO B'!S12</f>
        <v>2</v>
      </c>
      <c r="O15" s="202">
        <f>+'GRUPO B'!T12</f>
        <v>0</v>
      </c>
      <c r="P15" s="202">
        <f>+'GRUPO B'!U12</f>
        <v>1</v>
      </c>
      <c r="Q15" s="202">
        <f>+'GRUPO B'!V12</f>
        <v>5</v>
      </c>
      <c r="R15" s="202">
        <f>+'GRUPO B'!W12</f>
        <v>2</v>
      </c>
      <c r="S15" s="202">
        <f>+'GRUPO B'!X12</f>
        <v>3</v>
      </c>
      <c r="T15" s="202">
        <f>+'GRUPO B'!Y12</f>
        <v>0</v>
      </c>
      <c r="U15" s="208"/>
    </row>
    <row r="16" spans="1:21" s="178" customFormat="1" ht="52.2" customHeight="1" thickBot="1" x14ac:dyDescent="0.5">
      <c r="B16" s="436" t="str">
        <f>+'IMPRIMIR 2'!A14</f>
        <v>PARTIDOS                 fecha 2</v>
      </c>
      <c r="C16" s="437"/>
      <c r="D16" s="437"/>
      <c r="E16" s="437"/>
      <c r="F16" s="437"/>
      <c r="G16" s="437"/>
      <c r="H16" s="437"/>
      <c r="I16" s="438"/>
      <c r="K16" s="206" t="str">
        <f>+'GRUPO B'!P14</f>
        <v xml:space="preserve">  3)  ALIANZA TOLIMENSE</v>
      </c>
      <c r="L16" s="202">
        <f>+'GRUPO B'!Q14</f>
        <v>6</v>
      </c>
      <c r="M16" s="202">
        <f>+'GRUPO B'!R14</f>
        <v>3</v>
      </c>
      <c r="N16" s="202">
        <f>+'GRUPO B'!S14</f>
        <v>2</v>
      </c>
      <c r="O16" s="202">
        <f>+'GRUPO B'!T14</f>
        <v>0</v>
      </c>
      <c r="P16" s="202">
        <f>+'GRUPO B'!U14</f>
        <v>1</v>
      </c>
      <c r="Q16" s="202">
        <f>+'GRUPO B'!V14</f>
        <v>5</v>
      </c>
      <c r="R16" s="202">
        <f>+'GRUPO B'!W14</f>
        <v>3</v>
      </c>
      <c r="S16" s="202">
        <f>+'GRUPO B'!X14</f>
        <v>2</v>
      </c>
      <c r="T16" s="202">
        <f>+'GRUPO B'!Y14</f>
        <v>0</v>
      </c>
      <c r="U16" s="208"/>
    </row>
    <row r="17" spans="1:21" s="178" customFormat="1" ht="52.2" customHeight="1" x14ac:dyDescent="0.45">
      <c r="B17" s="192" t="s">
        <v>69</v>
      </c>
      <c r="C17" s="192" t="s">
        <v>70</v>
      </c>
      <c r="D17" s="192" t="s">
        <v>71</v>
      </c>
      <c r="E17" s="439" t="s">
        <v>72</v>
      </c>
      <c r="F17" s="440"/>
      <c r="G17" s="192" t="s">
        <v>71</v>
      </c>
      <c r="H17" s="192" t="s">
        <v>73</v>
      </c>
      <c r="I17" s="192" t="str">
        <f>+I8</f>
        <v>CATEGORIA</v>
      </c>
      <c r="K17" s="206" t="str">
        <f>+'GRUPO B'!P16</f>
        <v xml:space="preserve">  4)  REAL BOGOTÁ</v>
      </c>
      <c r="L17" s="202">
        <f>+'GRUPO B'!Q16</f>
        <v>0</v>
      </c>
      <c r="M17" s="202">
        <f>+'GRUPO B'!R16</f>
        <v>3</v>
      </c>
      <c r="N17" s="202">
        <f>+'GRUPO B'!S16</f>
        <v>0</v>
      </c>
      <c r="O17" s="202">
        <f>+'GRUPO B'!T16</f>
        <v>0</v>
      </c>
      <c r="P17" s="202">
        <f>+'GRUPO B'!U16</f>
        <v>3</v>
      </c>
      <c r="Q17" s="202">
        <f>+'GRUPO B'!V16</f>
        <v>2</v>
      </c>
      <c r="R17" s="202">
        <f>+'GRUPO B'!W16</f>
        <v>11</v>
      </c>
      <c r="S17" s="202">
        <f>+'GRUPO B'!X16</f>
        <v>-9</v>
      </c>
      <c r="T17" s="202">
        <f>+'GRUPO B'!Y16</f>
        <v>0</v>
      </c>
      <c r="U17" s="208"/>
    </row>
    <row r="18" spans="1:21" s="178" customFormat="1" ht="52.2" customHeight="1" x14ac:dyDescent="0.45">
      <c r="A18" s="199">
        <v>45627</v>
      </c>
      <c r="B18" s="200" t="s">
        <v>127</v>
      </c>
      <c r="C18" s="201">
        <v>0.2986111111111111</v>
      </c>
      <c r="D18" s="202" t="str">
        <f>+'GRUPO B'!E26</f>
        <v>ALIANZA TOLIMENSE</v>
      </c>
      <c r="E18" s="202">
        <f>+'GRUPO B'!G26</f>
        <v>1</v>
      </c>
      <c r="F18" s="202">
        <f>+'GRUPO B'!I26</f>
        <v>2</v>
      </c>
      <c r="G18" s="202" t="str">
        <f>+'GRUPO B'!K26</f>
        <v>CLUB DEPORTIVO EL DIAMANTE</v>
      </c>
      <c r="H18" s="199" t="str">
        <f>+'GRUPO B'!B4</f>
        <v>GRUPO B</v>
      </c>
      <c r="I18" s="202" t="str">
        <f t="shared" si="1"/>
        <v>NACIDOS 2008 2009</v>
      </c>
      <c r="K18" s="208"/>
      <c r="L18" s="208"/>
      <c r="M18" s="208"/>
      <c r="N18" s="208"/>
      <c r="O18" s="208"/>
      <c r="P18" s="208"/>
      <c r="Q18" s="208"/>
      <c r="R18" s="208"/>
      <c r="S18" s="208"/>
      <c r="T18" s="208"/>
      <c r="U18" s="208"/>
    </row>
    <row r="19" spans="1:21" s="178" customFormat="1" ht="52.2" customHeight="1" x14ac:dyDescent="0.45">
      <c r="A19" s="199">
        <v>45627</v>
      </c>
      <c r="B19" s="200" t="s">
        <v>127</v>
      </c>
      <c r="C19" s="201">
        <v>0.35416666666666669</v>
      </c>
      <c r="D19" s="202" t="str">
        <f>+'GRUPO B'!E29</f>
        <v>CLUB DEPORTIVO SANPAY</v>
      </c>
      <c r="E19" s="202">
        <f>+'GRUPO B'!G29</f>
        <v>4</v>
      </c>
      <c r="F19" s="202">
        <f>+'GRUPO B'!I29</f>
        <v>0</v>
      </c>
      <c r="G19" s="202" t="str">
        <f>+'GRUPO B'!K29</f>
        <v>REAL BOGOTÁ</v>
      </c>
      <c r="H19" s="199" t="str">
        <f>+'GRUPO B'!B4</f>
        <v>GRUPO B</v>
      </c>
      <c r="I19" s="202" t="str">
        <f t="shared" si="1"/>
        <v>NACIDOS 2008 2009</v>
      </c>
      <c r="K19" s="208"/>
      <c r="L19" s="208"/>
      <c r="M19" s="208"/>
      <c r="N19" s="208"/>
      <c r="O19" s="208"/>
      <c r="P19" s="208"/>
      <c r="Q19" s="208"/>
      <c r="R19" s="208"/>
      <c r="S19" s="208"/>
      <c r="T19" s="208"/>
      <c r="U19" s="208"/>
    </row>
    <row r="20" spans="1:21" s="178" customFormat="1" ht="52.2" customHeight="1" x14ac:dyDescent="0.45">
      <c r="A20" s="199">
        <v>45627</v>
      </c>
      <c r="B20" s="200" t="s">
        <v>127</v>
      </c>
      <c r="C20" s="201">
        <v>0.40972222222222221</v>
      </c>
      <c r="D20" s="202" t="str">
        <f>+'GRUPO A'!E32</f>
        <v>TALENTO TOLIMENSE</v>
      </c>
      <c r="E20" s="202">
        <f>+'GRUPO A'!G32</f>
        <v>1</v>
      </c>
      <c r="F20" s="202">
        <f>+'GRUPO A'!I32</f>
        <v>2</v>
      </c>
      <c r="G20" s="202" t="str">
        <f>+'GRUPO A'!K32</f>
        <v>A10 ACADEMY</v>
      </c>
      <c r="H20" s="202" t="str">
        <f>+'GRUPO A'!B4</f>
        <v>GRUPO A</v>
      </c>
      <c r="I20" s="202" t="str">
        <f t="shared" si="1"/>
        <v>NACIDOS 2008 2009</v>
      </c>
      <c r="K20" s="208"/>
      <c r="L20" s="208"/>
      <c r="M20" s="208"/>
      <c r="N20" s="208"/>
      <c r="O20" s="208"/>
      <c r="P20" s="208"/>
      <c r="Q20" s="208"/>
      <c r="R20" s="208"/>
      <c r="S20" s="208"/>
      <c r="T20" s="208"/>
      <c r="U20" s="208"/>
    </row>
    <row r="21" spans="1:21" s="178" customFormat="1" ht="52.2" customHeight="1" x14ac:dyDescent="0.3">
      <c r="A21" s="199">
        <v>45627</v>
      </c>
      <c r="B21" s="200" t="s">
        <v>127</v>
      </c>
      <c r="C21" s="201">
        <v>0.54166666666666663</v>
      </c>
      <c r="D21" s="202" t="str">
        <f>+'GRUPO A'!E35</f>
        <v>H&amp;C.SPORT</v>
      </c>
      <c r="E21" s="202">
        <f>+'GRUPO A'!G35</f>
        <v>5</v>
      </c>
      <c r="F21" s="202">
        <f>+'GRUPO A'!I35</f>
        <v>1</v>
      </c>
      <c r="G21" s="202" t="str">
        <f>+'GRUPO A'!K35</f>
        <v>LE MAX TEAM</v>
      </c>
      <c r="H21" s="202" t="str">
        <f>+'GRUPO A'!B4</f>
        <v>GRUPO A</v>
      </c>
      <c r="I21" s="202" t="str">
        <f t="shared" si="1"/>
        <v>NACIDOS 2008 2009</v>
      </c>
    </row>
    <row r="22" spans="1:21" s="178" customFormat="1" ht="52.2" customHeight="1" x14ac:dyDescent="0.3">
      <c r="A22" s="199">
        <v>45627</v>
      </c>
      <c r="B22" s="200" t="s">
        <v>127</v>
      </c>
      <c r="C22" s="201">
        <v>0.59722222222222221</v>
      </c>
      <c r="D22" s="202" t="str">
        <f>+'GRUPO B'!E32</f>
        <v>ALIANZA TOLIMENSE</v>
      </c>
      <c r="E22" s="202">
        <f>+'GRUPO B'!G32</f>
        <v>2</v>
      </c>
      <c r="F22" s="202">
        <f>+'GRUPO B'!I32</f>
        <v>1</v>
      </c>
      <c r="G22" s="202" t="str">
        <f>+'GRUPO B'!K32</f>
        <v>REAL BOGOTÁ</v>
      </c>
      <c r="H22" s="202" t="str">
        <f>+'GRUPO B'!B4</f>
        <v>GRUPO B</v>
      </c>
      <c r="I22" s="202" t="str">
        <f t="shared" si="1"/>
        <v>NACIDOS 2008 2009</v>
      </c>
    </row>
    <row r="23" spans="1:21" s="178" customFormat="1" ht="52.2" customHeight="1" x14ac:dyDescent="0.3">
      <c r="A23" s="199">
        <v>45627</v>
      </c>
      <c r="B23" s="200" t="s">
        <v>127</v>
      </c>
      <c r="C23" s="201">
        <v>0.65625</v>
      </c>
      <c r="D23" s="202" t="str">
        <f>+'GRUPO B'!E35</f>
        <v>CLUB DEPORTIVO SANPAY</v>
      </c>
      <c r="E23" s="202">
        <f>+'GRUPO B'!G35</f>
        <v>1</v>
      </c>
      <c r="F23" s="202">
        <f>+'GRUPO B'!I35</f>
        <v>0</v>
      </c>
      <c r="G23" s="202" t="str">
        <f>+'GRUPO B'!K35</f>
        <v>CLUB DEPORTIVO EL DIAMANTE</v>
      </c>
      <c r="H23" s="202" t="str">
        <f>+'GRUPO B'!B4</f>
        <v>GRUPO B</v>
      </c>
      <c r="I23" s="202" t="str">
        <f t="shared" si="1"/>
        <v>NACIDOS 2008 2009</v>
      </c>
    </row>
    <row r="24" spans="1:21" s="178" customFormat="1" ht="52.2" customHeight="1" thickBot="1" x14ac:dyDescent="0.35"/>
    <row r="25" spans="1:21" s="178" customFormat="1" ht="52.2" customHeight="1" thickBot="1" x14ac:dyDescent="0.35">
      <c r="B25" s="441" t="s">
        <v>58</v>
      </c>
      <c r="C25" s="442"/>
      <c r="D25" s="442"/>
      <c r="E25" s="442"/>
      <c r="F25" s="442"/>
      <c r="G25" s="442"/>
      <c r="H25" s="442"/>
      <c r="I25" s="443"/>
    </row>
    <row r="26" spans="1:21" s="178" customFormat="1" ht="52.2" customHeight="1" x14ac:dyDescent="0.3">
      <c r="B26" s="198" t="s">
        <v>69</v>
      </c>
      <c r="C26" s="198" t="s">
        <v>70</v>
      </c>
      <c r="D26" s="198" t="s">
        <v>71</v>
      </c>
      <c r="E26" s="430" t="s">
        <v>72</v>
      </c>
      <c r="F26" s="431"/>
      <c r="G26" s="198" t="s">
        <v>71</v>
      </c>
      <c r="H26" s="198" t="s">
        <v>73</v>
      </c>
      <c r="I26" s="198" t="s">
        <v>113</v>
      </c>
    </row>
    <row r="27" spans="1:21" s="178" customFormat="1" ht="52.2" customHeight="1" x14ac:dyDescent="0.3">
      <c r="A27" s="199">
        <v>45628</v>
      </c>
      <c r="B27" s="200" t="s">
        <v>127</v>
      </c>
      <c r="C27" s="201">
        <v>0.28472222222222221</v>
      </c>
      <c r="D27" s="202" t="s">
        <v>82</v>
      </c>
      <c r="E27" s="202">
        <f>+'[1]GRUPO A'!G60</f>
        <v>0</v>
      </c>
      <c r="F27" s="202">
        <f>+'[1]GRUPO A'!I60</f>
        <v>0</v>
      </c>
      <c r="G27" s="202" t="s">
        <v>93</v>
      </c>
      <c r="H27" s="202" t="s">
        <v>2</v>
      </c>
      <c r="I27" s="202" t="str">
        <f t="shared" ref="I27:I30" si="2">+$A$3</f>
        <v>NACIDOS 2008 2009</v>
      </c>
    </row>
    <row r="28" spans="1:21" s="178" customFormat="1" ht="52.2" customHeight="1" x14ac:dyDescent="0.3">
      <c r="A28" s="199">
        <v>45628</v>
      </c>
      <c r="B28" s="200" t="s">
        <v>127</v>
      </c>
      <c r="C28" s="201">
        <v>0.34027777777777779</v>
      </c>
      <c r="D28" s="202" t="s">
        <v>83</v>
      </c>
      <c r="E28" s="202">
        <f>+'[1]GRUPO A'!G57</f>
        <v>0</v>
      </c>
      <c r="F28" s="202">
        <f>+'[1]GRUPO A'!I57</f>
        <v>0</v>
      </c>
      <c r="G28" s="202" t="s">
        <v>94</v>
      </c>
      <c r="H28" s="202" t="s">
        <v>3</v>
      </c>
      <c r="I28" s="202" t="str">
        <f t="shared" si="2"/>
        <v>NACIDOS 2008 2009</v>
      </c>
    </row>
    <row r="29" spans="1:21" s="178" customFormat="1" ht="52.2" customHeight="1" x14ac:dyDescent="0.3">
      <c r="A29" s="199">
        <v>45628</v>
      </c>
      <c r="B29" s="200" t="s">
        <v>127</v>
      </c>
      <c r="C29" s="201">
        <v>0.39583333333333331</v>
      </c>
      <c r="D29" s="202" t="s">
        <v>115</v>
      </c>
      <c r="E29" s="202">
        <f>+'[1]GRUPO A'!G58</f>
        <v>0</v>
      </c>
      <c r="F29" s="202">
        <f>+'[1]GRUPO A'!I58</f>
        <v>0</v>
      </c>
      <c r="G29" s="202" t="s">
        <v>117</v>
      </c>
      <c r="H29" s="202" t="s">
        <v>123</v>
      </c>
      <c r="I29" s="202" t="str">
        <f t="shared" si="2"/>
        <v>NACIDOS 2008 2009</v>
      </c>
    </row>
    <row r="30" spans="1:21" s="178" customFormat="1" ht="52.2" customHeight="1" x14ac:dyDescent="0.3">
      <c r="A30" s="199">
        <v>45628</v>
      </c>
      <c r="B30" s="200" t="s">
        <v>127</v>
      </c>
      <c r="C30" s="201">
        <v>0.4513888888888889</v>
      </c>
      <c r="D30" s="202" t="s">
        <v>116</v>
      </c>
      <c r="E30" s="202">
        <f>+'[1]GRUPO A'!G59</f>
        <v>0</v>
      </c>
      <c r="F30" s="202">
        <f>+'[1]GRUPO A'!I59</f>
        <v>0</v>
      </c>
      <c r="G30" s="202" t="s">
        <v>118</v>
      </c>
      <c r="H30" s="202" t="s">
        <v>121</v>
      </c>
      <c r="I30" s="202" t="str">
        <f t="shared" si="2"/>
        <v>NACIDOS 2008 2009</v>
      </c>
    </row>
    <row r="31" spans="1:21" s="178" customFormat="1" ht="52.2" customHeight="1" thickBot="1" x14ac:dyDescent="0.35">
      <c r="A31" s="3"/>
      <c r="B31" s="3"/>
      <c r="C31" s="3"/>
      <c r="D31" s="3"/>
      <c r="E31" s="3"/>
      <c r="F31" s="3"/>
      <c r="G31" s="3"/>
      <c r="H31" s="3"/>
      <c r="I31" s="3"/>
    </row>
    <row r="32" spans="1:21" s="178" customFormat="1" ht="52.2" customHeight="1" thickBot="1" x14ac:dyDescent="0.65">
      <c r="A32" s="197"/>
      <c r="B32" s="427" t="s">
        <v>63</v>
      </c>
      <c r="C32" s="428"/>
      <c r="D32" s="428"/>
      <c r="E32" s="428"/>
      <c r="F32" s="428"/>
      <c r="G32" s="428"/>
      <c r="H32" s="428"/>
      <c r="I32" s="429"/>
    </row>
    <row r="33" spans="1:9" s="178" customFormat="1" ht="52.2" customHeight="1" x14ac:dyDescent="0.3">
      <c r="B33" s="198" t="s">
        <v>69</v>
      </c>
      <c r="C33" s="198" t="s">
        <v>70</v>
      </c>
      <c r="D33" s="198" t="s">
        <v>71</v>
      </c>
      <c r="E33" s="430" t="s">
        <v>72</v>
      </c>
      <c r="F33" s="431"/>
      <c r="G33" s="198" t="s">
        <v>71</v>
      </c>
      <c r="H33" s="198" t="s">
        <v>73</v>
      </c>
      <c r="I33" s="198" t="s">
        <v>113</v>
      </c>
    </row>
    <row r="34" spans="1:9" s="178" customFormat="1" ht="52.2" customHeight="1" x14ac:dyDescent="0.3">
      <c r="A34" s="199">
        <v>45628</v>
      </c>
      <c r="B34" s="200" t="s">
        <v>127</v>
      </c>
      <c r="C34" s="201">
        <v>0.52083333333333337</v>
      </c>
      <c r="D34" s="202" t="s">
        <v>111</v>
      </c>
      <c r="E34" s="202">
        <f>+'[1]GRUPO A'!G64</f>
        <v>0</v>
      </c>
      <c r="F34" s="202">
        <f>+'[1]GRUPO A'!I64</f>
        <v>0</v>
      </c>
      <c r="G34" s="202" t="s">
        <v>112</v>
      </c>
      <c r="H34" s="202" t="s">
        <v>120</v>
      </c>
      <c r="I34" s="202" t="str">
        <f t="shared" ref="I34:I35" si="3">+$A$3</f>
        <v>NACIDOS 2008 2009</v>
      </c>
    </row>
    <row r="35" spans="1:9" s="178" customFormat="1" ht="52.2" customHeight="1" x14ac:dyDescent="0.3">
      <c r="A35" s="199">
        <v>45628</v>
      </c>
      <c r="B35" s="200" t="s">
        <v>127</v>
      </c>
      <c r="C35" s="201">
        <v>0.58333333333333337</v>
      </c>
      <c r="D35" s="202" t="s">
        <v>56</v>
      </c>
      <c r="E35" s="202">
        <f>+'[1]GRUPO A'!G61</f>
        <v>0</v>
      </c>
      <c r="F35" s="202">
        <f>+'[1]GRUPO A'!I61</f>
        <v>0</v>
      </c>
      <c r="G35" s="202" t="s">
        <v>57</v>
      </c>
      <c r="H35" s="202" t="s">
        <v>119</v>
      </c>
      <c r="I35" s="202" t="str">
        <f t="shared" si="3"/>
        <v>NACIDOS 2008 2009</v>
      </c>
    </row>
  </sheetData>
  <mergeCells count="14">
    <mergeCell ref="A6:I6"/>
    <mergeCell ref="A1:I1"/>
    <mergeCell ref="A2:I2"/>
    <mergeCell ref="A3:I3"/>
    <mergeCell ref="A4:I4"/>
    <mergeCell ref="A5:I5"/>
    <mergeCell ref="B32:I32"/>
    <mergeCell ref="E33:F33"/>
    <mergeCell ref="B7:I7"/>
    <mergeCell ref="E8:F8"/>
    <mergeCell ref="B16:I16"/>
    <mergeCell ref="E17:F17"/>
    <mergeCell ref="B25:I25"/>
    <mergeCell ref="E26:F26"/>
  </mergeCells>
  <printOptions horizontalCentered="1" verticalCentered="1"/>
  <pageMargins left="0.23622047244094491" right="0.23622047244094491" top="0.74803149606299213" bottom="0.74803149606299213" header="0.31496062992125984" footer="0.31496062992125984"/>
  <pageSetup scale="49" orientation="portrait" horizontalDpi="0" verticalDpi="0" r:id="rId1"/>
  <drawing r:id="rId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B1:I39"/>
  <sheetViews>
    <sheetView zoomScaleNormal="100" workbookViewId="0">
      <selection activeCell="C1" sqref="B1:J40"/>
    </sheetView>
  </sheetViews>
  <sheetFormatPr baseColWidth="10" defaultColWidth="11.44140625" defaultRowHeight="14.4" x14ac:dyDescent="0.3"/>
  <cols>
    <col min="1" max="1" width="11.44140625" style="3"/>
    <col min="2" max="2" width="8.5546875" style="3" customWidth="1"/>
    <col min="3" max="3" width="11.44140625" style="3" customWidth="1"/>
    <col min="4" max="4" width="3" style="3" customWidth="1"/>
    <col min="5" max="5" width="11.44140625" style="3" customWidth="1"/>
    <col min="6" max="6" width="3" style="3" customWidth="1"/>
    <col min="7" max="7" width="11.44140625" style="3" customWidth="1"/>
    <col min="8" max="8" width="2.88671875" style="3" customWidth="1"/>
    <col min="9" max="9" width="11.44140625" style="3" customWidth="1"/>
    <col min="10" max="10" width="6.5546875" style="3" customWidth="1"/>
    <col min="11" max="16384" width="11.44140625" style="3"/>
  </cols>
  <sheetData>
    <row r="1" spans="2:9" ht="22.8" x14ac:dyDescent="0.3">
      <c r="C1" s="417" t="str">
        <f>+'GRUPOS INFANTIL'!C1:H1</f>
        <v>XVIII Torneo Nacional de Fútbol Infantil</v>
      </c>
      <c r="D1" s="417"/>
      <c r="E1" s="417"/>
      <c r="F1" s="417"/>
      <c r="G1" s="417"/>
      <c r="H1" s="417"/>
      <c r="I1" s="417"/>
    </row>
    <row r="2" spans="2:9" ht="17.399999999999999" x14ac:dyDescent="0.3">
      <c r="C2" s="418" t="s">
        <v>6</v>
      </c>
      <c r="D2" s="418"/>
      <c r="E2" s="418"/>
      <c r="F2" s="418"/>
      <c r="G2" s="418"/>
      <c r="H2" s="418"/>
      <c r="I2" s="418"/>
    </row>
    <row r="4" spans="2:9" ht="20.399999999999999" x14ac:dyDescent="0.3">
      <c r="C4" s="480" t="s">
        <v>109</v>
      </c>
      <c r="D4" s="480"/>
      <c r="E4" s="480"/>
      <c r="F4" s="480"/>
      <c r="G4" s="480"/>
      <c r="H4" s="480"/>
      <c r="I4" s="480"/>
    </row>
    <row r="5" spans="2:9" ht="6" customHeight="1" thickBot="1" x14ac:dyDescent="0.35">
      <c r="C5" s="136"/>
      <c r="D5" s="136"/>
      <c r="E5" s="136"/>
      <c r="F5" s="136"/>
      <c r="G5" s="136"/>
      <c r="H5" s="136"/>
      <c r="I5" s="136"/>
    </row>
    <row r="6" spans="2:9" ht="15.6" x14ac:dyDescent="0.3">
      <c r="D6" s="138"/>
      <c r="E6" s="137" t="s">
        <v>0</v>
      </c>
      <c r="F6" s="140"/>
      <c r="G6" s="139" t="s">
        <v>1</v>
      </c>
      <c r="H6" s="142"/>
    </row>
    <row r="7" spans="2:9" ht="18" x14ac:dyDescent="0.3">
      <c r="D7" s="144"/>
      <c r="E7" s="107">
        <v>1</v>
      </c>
      <c r="G7" s="107">
        <v>5</v>
      </c>
      <c r="H7" s="29"/>
    </row>
    <row r="8" spans="2:9" ht="18" x14ac:dyDescent="0.3">
      <c r="D8" s="144"/>
      <c r="E8" s="107">
        <v>2</v>
      </c>
      <c r="G8" s="107">
        <v>6</v>
      </c>
      <c r="H8" s="29"/>
    </row>
    <row r="9" spans="2:9" ht="18" x14ac:dyDescent="0.3">
      <c r="D9" s="144"/>
      <c r="E9" s="107">
        <v>3</v>
      </c>
      <c r="G9" s="107">
        <v>7</v>
      </c>
      <c r="H9" s="29"/>
    </row>
    <row r="10" spans="2:9" ht="18" x14ac:dyDescent="0.3">
      <c r="D10" s="144"/>
      <c r="E10" s="107">
        <v>4</v>
      </c>
      <c r="G10" s="107">
        <v>8</v>
      </c>
      <c r="H10" s="29"/>
    </row>
    <row r="11" spans="2:9" x14ac:dyDescent="0.3">
      <c r="B11" s="420"/>
      <c r="C11" s="420"/>
      <c r="D11" s="420"/>
      <c r="E11" s="420"/>
      <c r="F11" s="420"/>
      <c r="G11" s="420"/>
      <c r="H11" s="420"/>
      <c r="I11" s="420"/>
    </row>
    <row r="12" spans="2:9" ht="20.399999999999999" x14ac:dyDescent="0.3">
      <c r="C12" s="481" t="s">
        <v>81</v>
      </c>
      <c r="D12" s="481"/>
      <c r="E12" s="481"/>
      <c r="F12" s="481"/>
      <c r="G12" s="481"/>
      <c r="H12" s="481"/>
      <c r="I12" s="481"/>
    </row>
    <row r="13" spans="2:9" ht="3.6" customHeight="1" thickBot="1" x14ac:dyDescent="0.4">
      <c r="B13" s="145"/>
      <c r="C13" s="145"/>
      <c r="D13" s="145"/>
      <c r="E13" s="145"/>
      <c r="F13" s="145"/>
      <c r="G13" s="145"/>
      <c r="H13" s="145"/>
      <c r="I13" s="145"/>
    </row>
    <row r="14" spans="2:9" ht="15" thickBot="1" x14ac:dyDescent="0.35">
      <c r="B14" s="188"/>
      <c r="C14" s="413" t="s">
        <v>85</v>
      </c>
      <c r="D14" s="413"/>
      <c r="E14" s="413"/>
      <c r="F14" s="147" t="s">
        <v>48</v>
      </c>
      <c r="G14" s="412" t="s">
        <v>89</v>
      </c>
      <c r="H14" s="413"/>
      <c r="I14" s="414"/>
    </row>
    <row r="15" spans="2:9" ht="4.2" customHeight="1" thickBot="1" x14ac:dyDescent="0.35">
      <c r="B15" s="148"/>
      <c r="F15" s="148"/>
    </row>
    <row r="16" spans="2:9" ht="15" thickBot="1" x14ac:dyDescent="0.35">
      <c r="B16" s="188"/>
      <c r="C16" s="413" t="s">
        <v>86</v>
      </c>
      <c r="D16" s="413"/>
      <c r="E16" s="413"/>
      <c r="F16" s="147" t="s">
        <v>48</v>
      </c>
      <c r="G16" s="412" t="s">
        <v>90</v>
      </c>
      <c r="H16" s="413"/>
      <c r="I16" s="414"/>
    </row>
    <row r="18" spans="2:9" ht="15" thickBot="1" x14ac:dyDescent="0.35">
      <c r="B18" s="188"/>
      <c r="C18" s="413" t="s">
        <v>87</v>
      </c>
      <c r="D18" s="413"/>
      <c r="E18" s="413"/>
      <c r="F18" s="147" t="s">
        <v>48</v>
      </c>
      <c r="G18" s="412" t="s">
        <v>91</v>
      </c>
      <c r="H18" s="413"/>
      <c r="I18" s="414"/>
    </row>
    <row r="19" spans="2:9" ht="4.2" customHeight="1" thickBot="1" x14ac:dyDescent="0.35">
      <c r="B19" s="148"/>
    </row>
    <row r="20" spans="2:9" ht="15" thickBot="1" x14ac:dyDescent="0.35">
      <c r="B20" s="188"/>
      <c r="C20" s="413" t="s">
        <v>88</v>
      </c>
      <c r="D20" s="413"/>
      <c r="E20" s="413"/>
      <c r="F20" s="147" t="s">
        <v>48</v>
      </c>
      <c r="G20" s="412" t="s">
        <v>92</v>
      </c>
      <c r="H20" s="413"/>
      <c r="I20" s="414"/>
    </row>
    <row r="21" spans="2:9" ht="4.2" customHeight="1" x14ac:dyDescent="0.3">
      <c r="B21" s="185"/>
      <c r="C21" s="186"/>
      <c r="D21" s="186"/>
      <c r="E21" s="186"/>
      <c r="F21" s="187"/>
      <c r="G21" s="186"/>
      <c r="H21" s="186"/>
      <c r="I21" s="186"/>
    </row>
    <row r="22" spans="2:9" x14ac:dyDescent="0.3">
      <c r="B22" s="185"/>
      <c r="C22" s="478" t="s">
        <v>84</v>
      </c>
      <c r="D22" s="478"/>
      <c r="E22" s="478"/>
      <c r="F22" s="478"/>
      <c r="G22" s="478"/>
      <c r="H22" s="478"/>
      <c r="I22" s="478"/>
    </row>
    <row r="23" spans="2:9" x14ac:dyDescent="0.3">
      <c r="B23" s="185"/>
      <c r="C23" s="478"/>
      <c r="D23" s="478"/>
      <c r="E23" s="478"/>
      <c r="F23" s="478"/>
      <c r="G23" s="478"/>
      <c r="H23" s="478"/>
      <c r="I23" s="478"/>
    </row>
    <row r="25" spans="2:9" ht="18" x14ac:dyDescent="0.35">
      <c r="B25" s="416" t="s">
        <v>58</v>
      </c>
      <c r="C25" s="416"/>
      <c r="D25" s="416"/>
      <c r="E25" s="416"/>
      <c r="F25" s="416"/>
      <c r="G25" s="416"/>
      <c r="H25" s="416"/>
      <c r="I25" s="416"/>
    </row>
    <row r="26" spans="2:9" x14ac:dyDescent="0.3">
      <c r="B26" s="479" t="s">
        <v>110</v>
      </c>
      <c r="C26" s="479"/>
      <c r="D26" s="479"/>
      <c r="E26" s="479"/>
      <c r="F26" s="479"/>
      <c r="G26" s="479"/>
      <c r="H26" s="479"/>
      <c r="I26" s="479"/>
    </row>
    <row r="27" spans="2:9" x14ac:dyDescent="0.3">
      <c r="B27" s="479"/>
      <c r="C27" s="479"/>
      <c r="D27" s="479"/>
      <c r="E27" s="479"/>
      <c r="F27" s="479"/>
      <c r="G27" s="479"/>
      <c r="H27" s="479"/>
      <c r="I27" s="479"/>
    </row>
    <row r="28" spans="2:9" ht="3.75" customHeight="1" thickBot="1" x14ac:dyDescent="0.35"/>
    <row r="29" spans="2:9" ht="15" thickBot="1" x14ac:dyDescent="0.35">
      <c r="B29" s="146" t="s">
        <v>44</v>
      </c>
      <c r="C29" s="412" t="s">
        <v>82</v>
      </c>
      <c r="D29" s="413"/>
      <c r="E29" s="414"/>
      <c r="F29" s="147" t="s">
        <v>48</v>
      </c>
      <c r="G29" s="412" t="s">
        <v>93</v>
      </c>
      <c r="H29" s="413"/>
      <c r="I29" s="414"/>
    </row>
    <row r="30" spans="2:9" ht="6.75" customHeight="1" thickBot="1" x14ac:dyDescent="0.35"/>
    <row r="31" spans="2:9" ht="15" thickBot="1" x14ac:dyDescent="0.35">
      <c r="B31" s="146" t="s">
        <v>45</v>
      </c>
      <c r="C31" s="412" t="s">
        <v>83</v>
      </c>
      <c r="D31" s="413"/>
      <c r="E31" s="414"/>
      <c r="F31" s="147" t="s">
        <v>48</v>
      </c>
      <c r="G31" s="412" t="s">
        <v>94</v>
      </c>
      <c r="H31" s="413"/>
      <c r="I31" s="414"/>
    </row>
    <row r="33" spans="3:9" ht="17.399999999999999" customHeight="1" thickBot="1" x14ac:dyDescent="0.35">
      <c r="C33" s="415" t="s">
        <v>64</v>
      </c>
      <c r="D33" s="415"/>
      <c r="E33" s="415"/>
      <c r="F33" s="415"/>
      <c r="G33" s="415"/>
      <c r="H33" s="415"/>
      <c r="I33" s="415"/>
    </row>
    <row r="34" spans="3:9" ht="0.6" hidden="1" customHeight="1" thickBot="1" x14ac:dyDescent="0.35"/>
    <row r="35" spans="3:9" ht="15" thickBot="1" x14ac:dyDescent="0.35">
      <c r="C35" s="412" t="s">
        <v>65</v>
      </c>
      <c r="D35" s="413"/>
      <c r="E35" s="414"/>
      <c r="F35" s="147" t="s">
        <v>48</v>
      </c>
      <c r="G35" s="412" t="s">
        <v>66</v>
      </c>
      <c r="H35" s="413"/>
      <c r="I35" s="414"/>
    </row>
    <row r="37" spans="3:9" ht="16.95" customHeight="1" thickBot="1" x14ac:dyDescent="0.35">
      <c r="C37" s="415" t="s">
        <v>63</v>
      </c>
      <c r="D37" s="415"/>
      <c r="E37" s="415"/>
      <c r="F37" s="415"/>
      <c r="G37" s="415"/>
      <c r="H37" s="415"/>
      <c r="I37" s="415"/>
    </row>
    <row r="38" spans="3:9" ht="7.2" hidden="1" customHeight="1" thickBot="1" x14ac:dyDescent="0.35"/>
    <row r="39" spans="3:9" ht="15" thickBot="1" x14ac:dyDescent="0.35">
      <c r="C39" s="412" t="s">
        <v>67</v>
      </c>
      <c r="D39" s="413"/>
      <c r="E39" s="414"/>
      <c r="F39" s="147" t="s">
        <v>48</v>
      </c>
      <c r="G39" s="412" t="s">
        <v>68</v>
      </c>
      <c r="H39" s="413"/>
      <c r="I39" s="414"/>
    </row>
  </sheetData>
  <mergeCells count="26">
    <mergeCell ref="G39:I39"/>
    <mergeCell ref="C12:I12"/>
    <mergeCell ref="C35:E35"/>
    <mergeCell ref="G35:I35"/>
    <mergeCell ref="C37:I37"/>
    <mergeCell ref="C39:E39"/>
    <mergeCell ref="B25:I25"/>
    <mergeCell ref="C29:E29"/>
    <mergeCell ref="G29:I29"/>
    <mergeCell ref="C31:E31"/>
    <mergeCell ref="G31:I31"/>
    <mergeCell ref="C33:I33"/>
    <mergeCell ref="C16:E16"/>
    <mergeCell ref="G16:I16"/>
    <mergeCell ref="C18:E18"/>
    <mergeCell ref="G18:I18"/>
    <mergeCell ref="C20:E20"/>
    <mergeCell ref="G20:I20"/>
    <mergeCell ref="C22:I23"/>
    <mergeCell ref="B26:I27"/>
    <mergeCell ref="C1:I1"/>
    <mergeCell ref="C2:I2"/>
    <mergeCell ref="C4:I4"/>
    <mergeCell ref="B11:I11"/>
    <mergeCell ref="C14:E14"/>
    <mergeCell ref="G14:I14"/>
  </mergeCells>
  <hyperlinks>
    <hyperlink ref="G6" location="'GRUPO B'!A1" display="GRUPO B" xr:uid="{00000000-0004-0000-1200-000000000000}"/>
    <hyperlink ref="E6" location="'GRUPO B'!A1" display="GRUPO B" xr:uid="{00000000-0004-0000-1200-000001000000}"/>
  </hyperlinks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17</vt:i4>
      </vt:variant>
      <vt:variant>
        <vt:lpstr>Rangos con nombre</vt:lpstr>
      </vt:variant>
      <vt:variant>
        <vt:i4>15</vt:i4>
      </vt:variant>
    </vt:vector>
  </HeadingPairs>
  <TitlesOfParts>
    <vt:vector size="32" baseType="lpstr">
      <vt:lpstr>GRUPOS INFANTIL</vt:lpstr>
      <vt:lpstr>GRUPO A</vt:lpstr>
      <vt:lpstr>GRUPO B</vt:lpstr>
      <vt:lpstr>CUARTOS DE FINAL.</vt:lpstr>
      <vt:lpstr>IMPRIMIR</vt:lpstr>
      <vt:lpstr>IMPRIMIR 2</vt:lpstr>
      <vt:lpstr>IMPRIMIR 3</vt:lpstr>
      <vt:lpstr>IMPRIMIR 3 (2)</vt:lpstr>
      <vt:lpstr>CUARTOS DE FINAL</vt:lpstr>
      <vt:lpstr>IMPRIMIR 4</vt:lpstr>
      <vt:lpstr>IMPRIMIR 5</vt:lpstr>
      <vt:lpstr>Hoja1</vt:lpstr>
      <vt:lpstr>Hoja2 (2)</vt:lpstr>
      <vt:lpstr>Hoja2 (3)</vt:lpstr>
      <vt:lpstr>Hoja2 (4)</vt:lpstr>
      <vt:lpstr>IMPRIMIR HOJA 1 (3)</vt:lpstr>
      <vt:lpstr>Hoja1 (2)</vt:lpstr>
      <vt:lpstr>'CUARTOS DE FINAL'!Área_de_impresión</vt:lpstr>
      <vt:lpstr>'CUARTOS DE FINAL.'!Área_de_impresión</vt:lpstr>
      <vt:lpstr>'GRUPO A'!Área_de_impresión</vt:lpstr>
      <vt:lpstr>'GRUPO B'!Área_de_impresión</vt:lpstr>
      <vt:lpstr>'GRUPOS INFANTIL'!Área_de_impresión</vt:lpstr>
      <vt:lpstr>'Hoja2 (2)'!Área_de_impresión</vt:lpstr>
      <vt:lpstr>'Hoja2 (3)'!Área_de_impresión</vt:lpstr>
      <vt:lpstr>'Hoja2 (4)'!Área_de_impresión</vt:lpstr>
      <vt:lpstr>IMPRIMIR!Área_de_impresión</vt:lpstr>
      <vt:lpstr>'IMPRIMIR 2'!Área_de_impresión</vt:lpstr>
      <vt:lpstr>'IMPRIMIR 3'!Área_de_impresión</vt:lpstr>
      <vt:lpstr>'IMPRIMIR 3 (2)'!Área_de_impresión</vt:lpstr>
      <vt:lpstr>'IMPRIMIR 4'!Área_de_impresión</vt:lpstr>
      <vt:lpstr>'IMPRIMIR 5'!Área_de_impresión</vt:lpstr>
      <vt:lpstr>'IMPRIMIR HOJA 1 (3)'!Área_de_impresión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MALABER</dc:creator>
  <cp:lastModifiedBy>William Malaver Figueroa</cp:lastModifiedBy>
  <cp:lastPrinted>2024-12-03T00:26:12Z</cp:lastPrinted>
  <dcterms:created xsi:type="dcterms:W3CDTF">2015-01-09T01:36:28Z</dcterms:created>
  <dcterms:modified xsi:type="dcterms:W3CDTF">2025-04-02T13:16:59Z</dcterms:modified>
</cp:coreProperties>
</file>