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ane\OneDrive\Escritorio\Nueva carpeta\"/>
    </mc:Choice>
  </mc:AlternateContent>
  <bookViews>
    <workbookView xWindow="0" yWindow="0" windowWidth="20490" windowHeight="750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9" i="1" l="1"/>
  <c r="U10" i="1"/>
  <c r="U11" i="1"/>
  <c r="U12" i="1"/>
  <c r="T9" i="1"/>
  <c r="T10" i="1"/>
  <c r="T11" i="1"/>
  <c r="T12" i="1"/>
  <c r="T8" i="1"/>
  <c r="S9" i="1"/>
  <c r="S10" i="1"/>
  <c r="S11" i="1"/>
  <c r="S12" i="1"/>
  <c r="S8" i="1"/>
  <c r="R9" i="1"/>
  <c r="R10" i="1"/>
  <c r="R11" i="1"/>
  <c r="R12" i="1"/>
  <c r="P8" i="1"/>
  <c r="R8" i="1" s="1"/>
  <c r="Q9" i="1"/>
  <c r="Q10" i="1"/>
  <c r="Q11" i="1"/>
  <c r="Q12" i="1"/>
  <c r="Q8" i="1"/>
  <c r="M10" i="1"/>
  <c r="L8" i="1"/>
  <c r="K8" i="1"/>
  <c r="M9" i="1"/>
  <c r="M11" i="1"/>
  <c r="M12" i="1"/>
  <c r="M8" i="1"/>
  <c r="I10" i="1"/>
  <c r="I9" i="1"/>
  <c r="I11" i="1"/>
  <c r="I12" i="1"/>
  <c r="I8" i="1"/>
  <c r="U8" i="1" l="1"/>
  <c r="BL14" i="1"/>
  <c r="BL13" i="1"/>
  <c r="BL12" i="1"/>
  <c r="BL11" i="1"/>
  <c r="BL10" i="1"/>
  <c r="BL9" i="1"/>
  <c r="BL8" i="1"/>
  <c r="BI14" i="1"/>
  <c r="BI13" i="1"/>
  <c r="BI12" i="1"/>
  <c r="BI11" i="1"/>
  <c r="BI10" i="1"/>
  <c r="BI9" i="1"/>
  <c r="BI8" i="1"/>
  <c r="BD14" i="1"/>
  <c r="BD13" i="1"/>
  <c r="BD12" i="1"/>
  <c r="BD11" i="1"/>
  <c r="BD10" i="1"/>
  <c r="BD9" i="1"/>
  <c r="BD8" i="1"/>
  <c r="BA8" i="1"/>
  <c r="BA14" i="1"/>
  <c r="BA13" i="1"/>
  <c r="BA12" i="1"/>
  <c r="BA11" i="1"/>
  <c r="BA10" i="1"/>
  <c r="BA9" i="1"/>
  <c r="AS14" i="1"/>
  <c r="AS13" i="1"/>
  <c r="AS12" i="1"/>
  <c r="AS11" i="1"/>
  <c r="AS10" i="1"/>
  <c r="AS9" i="1"/>
  <c r="AS8" i="1"/>
  <c r="AP9" i="1"/>
  <c r="AP10" i="1"/>
  <c r="AP11" i="1"/>
  <c r="AP12" i="1"/>
  <c r="AP13" i="1"/>
  <c r="AP14" i="1"/>
  <c r="AP8" i="1"/>
  <c r="AL13" i="1"/>
  <c r="AL12" i="1"/>
  <c r="AL11" i="1"/>
  <c r="AL10" i="1"/>
  <c r="AL9" i="1"/>
  <c r="AH10" i="1"/>
  <c r="AH11" i="1"/>
  <c r="AH12" i="1"/>
  <c r="AH13" i="1"/>
  <c r="AH9" i="1"/>
  <c r="AC10" i="1"/>
  <c r="L10" i="1" s="1"/>
  <c r="AC11" i="1"/>
  <c r="L11" i="1" s="1"/>
  <c r="AC12" i="1"/>
  <c r="L12" i="1" s="1"/>
  <c r="AC9" i="1"/>
  <c r="L9" i="1" s="1"/>
  <c r="F9" i="1"/>
  <c r="J9" i="1" s="1"/>
  <c r="F10" i="1"/>
  <c r="J10" i="1" s="1"/>
  <c r="F11" i="1"/>
  <c r="F8" i="1"/>
  <c r="G9" i="1"/>
  <c r="G11" i="1" l="1"/>
  <c r="J11" i="1"/>
  <c r="K12" i="1"/>
  <c r="G10" i="1"/>
  <c r="K11" i="1"/>
  <c r="K10" i="1"/>
  <c r="G8" i="1"/>
  <c r="J8" i="1"/>
  <c r="K9" i="1"/>
  <c r="F12" i="1"/>
  <c r="G12" i="1" l="1"/>
  <c r="J12" i="1"/>
</calcChain>
</file>

<file path=xl/sharedStrings.xml><?xml version="1.0" encoding="utf-8"?>
<sst xmlns="http://schemas.openxmlformats.org/spreadsheetml/2006/main" count="116" uniqueCount="97">
  <si>
    <t>CLIETE</t>
  </si>
  <si>
    <t>NOMBRE</t>
  </si>
  <si>
    <t>TALLA</t>
  </si>
  <si>
    <t>EDADA</t>
  </si>
  <si>
    <t>TIPO DE OBESIDAD</t>
  </si>
  <si>
    <t>FC 50%</t>
  </si>
  <si>
    <t>FC 65%</t>
  </si>
  <si>
    <t>FC 75%</t>
  </si>
  <si>
    <t>FC 85%</t>
  </si>
  <si>
    <t>FC95%</t>
  </si>
  <si>
    <t>PLIEGGUES CUTANEOS</t>
  </si>
  <si>
    <t>SNAIDER GARCIA</t>
  </si>
  <si>
    <t>CUELLO</t>
  </si>
  <si>
    <t>DE ACROMIO A ACROMIO</t>
  </si>
  <si>
    <t>HOMBRO SUBJETIVO</t>
  </si>
  <si>
    <t>CINTURA ALTA</t>
  </si>
  <si>
    <t>CADERA</t>
  </si>
  <si>
    <t>ESPALDA</t>
  </si>
  <si>
    <t>PECHO</t>
  </si>
  <si>
    <t>37,5 cm</t>
  </si>
  <si>
    <t>40 cm</t>
  </si>
  <si>
    <t>1,12 cm</t>
  </si>
  <si>
    <t>31 cm</t>
  </si>
  <si>
    <t>YENNY MONTENEGRO</t>
  </si>
  <si>
    <t>93 cm</t>
  </si>
  <si>
    <t>37 cm</t>
  </si>
  <si>
    <t>DANILO VARGAS</t>
  </si>
  <si>
    <t>PESO kg</t>
  </si>
  <si>
    <t>JOSAFAD JIMENEZ</t>
  </si>
  <si>
    <t>PCT X MM</t>
  </si>
  <si>
    <t>PCB X MM</t>
  </si>
  <si>
    <t>PCI X MM</t>
  </si>
  <si>
    <t>PCS X MM</t>
  </si>
  <si>
    <t>PCA X MM</t>
  </si>
  <si>
    <t>PCPI X MM</t>
  </si>
  <si>
    <t>PCPA X MM</t>
  </si>
  <si>
    <t>TOTAL MM</t>
  </si>
  <si>
    <t>FRECUENCIA CARDIACA</t>
  </si>
  <si>
    <t>TABLA DE CLASIFICACION IMC</t>
  </si>
  <si>
    <t>MENOR A 18.5</t>
  </si>
  <si>
    <t>18.5 - 24.9</t>
  </si>
  <si>
    <t>25.0 - 26.9</t>
  </si>
  <si>
    <t>27.0 - 29.9</t>
  </si>
  <si>
    <t>30.0 - 34.9</t>
  </si>
  <si>
    <t>35.0 - 39.9</t>
  </si>
  <si>
    <t>40.0 - 40.9</t>
  </si>
  <si>
    <t>MAYOR DE 50</t>
  </si>
  <si>
    <t>PESO INSUFICIENTE</t>
  </si>
  <si>
    <t>PESO NORMAL</t>
  </si>
  <si>
    <t>SOBREPESO GRADO 1</t>
  </si>
  <si>
    <t>SOBREPESO GRADO 2</t>
  </si>
  <si>
    <t>OBESIDAD TIPO 2</t>
  </si>
  <si>
    <t>OBESIDAD TIPO 1</t>
  </si>
  <si>
    <t>OBESIDAD  TIPO 3 MORBIDA</t>
  </si>
  <si>
    <t xml:space="preserve">OBESIDAD EXTREMA </t>
  </si>
  <si>
    <t>CINTURA BAJA</t>
  </si>
  <si>
    <t>PANTORRILLA</t>
  </si>
  <si>
    <t>[0 - 18,5]</t>
  </si>
  <si>
    <t>[18,6 - 24,9]</t>
  </si>
  <si>
    <t>[25,0 - 26,9]</t>
  </si>
  <si>
    <t>[27,0 - 29,9]</t>
  </si>
  <si>
    <t>[30,0 - 34,9]</t>
  </si>
  <si>
    <t>[35,0 - 39,9]</t>
  </si>
  <si>
    <t>[40,0 - 40,9]</t>
  </si>
  <si>
    <t>[50 -INFINITO&gt;</t>
  </si>
  <si>
    <t>DAVID VERA</t>
  </si>
  <si>
    <t>FEMUR</t>
  </si>
  <si>
    <t>CONTORNO</t>
  </si>
  <si>
    <t>HUMERO (cm)</t>
  </si>
  <si>
    <t>BRAZO DERECHO</t>
  </si>
  <si>
    <t>ESTABLE</t>
  </si>
  <si>
    <t>CONTRAIDO</t>
  </si>
  <si>
    <t>MITAD DE HUMERO</t>
  </si>
  <si>
    <t>BRAZO IZQUIERDO</t>
  </si>
  <si>
    <t>RADIO-CUBITO (cm)</t>
  </si>
  <si>
    <t>ANTEBRAZO DERECHO</t>
  </si>
  <si>
    <t>MITAD</t>
  </si>
  <si>
    <t>ANTEBRAZO IZQUIERDO</t>
  </si>
  <si>
    <t>PIERNA DERECHA</t>
  </si>
  <si>
    <t>CUADRICEPS MEDIAL DERECHO</t>
  </si>
  <si>
    <t>CUADRICEPS MEDIAL IZQUIERDO</t>
  </si>
  <si>
    <t>PANTORRILLA IZQUIERDA</t>
  </si>
  <si>
    <t>PANTORRILLA DERECHA</t>
  </si>
  <si>
    <t>TOBILLO</t>
  </si>
  <si>
    <t xml:space="preserve"> </t>
  </si>
  <si>
    <t>FLEXIBILIDAD</t>
  </si>
  <si>
    <t>10+</t>
  </si>
  <si>
    <t xml:space="preserve"> RESULTADO FC</t>
  </si>
  <si>
    <t>FORMULA DE DEUREMBER</t>
  </si>
  <si>
    <t>FORMULA DE HUME Y WEYERS</t>
  </si>
  <si>
    <t>APECS</t>
  </si>
  <si>
    <t>TES DE FUERZA</t>
  </si>
  <si>
    <t>FORMULA DE YUHASE 1 Y 2</t>
  </si>
  <si>
    <t>SI</t>
  </si>
  <si>
    <t>FORMULA DE HARRIS BENEDICT 1 Y 2</t>
  </si>
  <si>
    <t>PRESCRIPCION DEL ENTRENAMIENTO</t>
  </si>
  <si>
    <r>
      <t xml:space="preserve">INDICE DE MASA CORPORAL   </t>
    </r>
    <r>
      <rPr>
        <b/>
        <u/>
        <sz val="11"/>
        <color rgb="FFFF0000"/>
        <rFont val="Calibri"/>
        <family val="2"/>
        <scheme val="minor"/>
      </rPr>
      <t xml:space="preserve">   ( IMC)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</si>
</sst>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71" formatCode="0.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2" borderId="3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6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14" xfId="0" applyFill="1" applyBorder="1" applyAlignment="1">
      <alignment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wrapText="1"/>
    </xf>
    <xf numFmtId="0" fontId="0" fillId="5" borderId="17" xfId="0" applyFill="1" applyBorder="1" applyAlignment="1">
      <alignment horizontal="center" wrapText="1"/>
    </xf>
    <xf numFmtId="0" fontId="0" fillId="6" borderId="16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0" fillId="6" borderId="13" xfId="0" applyFill="1" applyBorder="1" applyAlignment="1">
      <alignment horizontal="center" wrapText="1"/>
    </xf>
    <xf numFmtId="0" fontId="0" fillId="6" borderId="27" xfId="0" applyFill="1" applyBorder="1" applyAlignment="1">
      <alignment horizontal="center" wrapText="1"/>
    </xf>
    <xf numFmtId="164" fontId="0" fillId="0" borderId="15" xfId="0" applyNumberFormat="1" applyBorder="1" applyAlignment="1">
      <alignment horizontal="center" wrapText="1"/>
    </xf>
    <xf numFmtId="164" fontId="0" fillId="0" borderId="16" xfId="0" applyNumberFormat="1" applyBorder="1" applyAlignment="1">
      <alignment horizontal="center" wrapText="1"/>
    </xf>
    <xf numFmtId="0" fontId="0" fillId="0" borderId="9" xfId="0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71" fontId="0" fillId="6" borderId="16" xfId="0" applyNumberFormat="1" applyFill="1" applyBorder="1" applyAlignment="1">
      <alignment horizontal="center" wrapText="1"/>
    </xf>
    <xf numFmtId="2" fontId="0" fillId="6" borderId="16" xfId="0" applyNumberFormat="1" applyFill="1" applyBorder="1" applyAlignment="1">
      <alignment horizontal="center" wrapText="1"/>
    </xf>
    <xf numFmtId="2" fontId="0" fillId="6" borderId="9" xfId="0" applyNumberFormat="1" applyFill="1" applyBorder="1" applyAlignment="1">
      <alignment horizontal="center" wrapText="1"/>
    </xf>
    <xf numFmtId="0" fontId="0" fillId="5" borderId="28" xfId="0" applyFill="1" applyBorder="1" applyAlignment="1">
      <alignment horizontal="center" wrapText="1"/>
    </xf>
    <xf numFmtId="0" fontId="0" fillId="0" borderId="27" xfId="0" applyBorder="1" applyAlignment="1">
      <alignment horizontal="left" wrapText="1"/>
    </xf>
    <xf numFmtId="2" fontId="0" fillId="6" borderId="15" xfId="0" applyNumberFormat="1" applyFill="1" applyBorder="1" applyAlignment="1">
      <alignment horizontal="center" wrapText="1"/>
    </xf>
    <xf numFmtId="0" fontId="0" fillId="0" borderId="25" xfId="0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7" borderId="10" xfId="0" applyFill="1" applyBorder="1" applyAlignment="1">
      <alignment horizontal="left" wrapText="1"/>
    </xf>
    <xf numFmtId="0" fontId="0" fillId="7" borderId="16" xfId="0" applyFill="1" applyBorder="1" applyAlignment="1">
      <alignment horizontal="left" wrapText="1"/>
    </xf>
    <xf numFmtId="164" fontId="0" fillId="7" borderId="16" xfId="0" applyNumberFormat="1" applyFill="1" applyBorder="1" applyAlignment="1">
      <alignment horizontal="center" wrapText="1"/>
    </xf>
    <xf numFmtId="0" fontId="0" fillId="7" borderId="16" xfId="0" applyFill="1" applyBorder="1" applyAlignment="1">
      <alignment horizontal="center" wrapText="1"/>
    </xf>
    <xf numFmtId="2" fontId="0" fillId="7" borderId="16" xfId="0" applyNumberFormat="1" applyFill="1" applyBorder="1" applyAlignment="1">
      <alignment horizontal="center" wrapText="1"/>
    </xf>
    <xf numFmtId="2" fontId="0" fillId="7" borderId="15" xfId="0" applyNumberFormat="1" applyFill="1" applyBorder="1" applyAlignment="1">
      <alignment horizontal="center" wrapText="1"/>
    </xf>
    <xf numFmtId="0" fontId="0" fillId="7" borderId="27" xfId="0" applyFill="1" applyBorder="1" applyAlignment="1">
      <alignment horizontal="center" wrapText="1"/>
    </xf>
    <xf numFmtId="0" fontId="0" fillId="7" borderId="11" xfId="0" applyFill="1" applyBorder="1" applyAlignment="1">
      <alignment horizontal="center" wrapText="1"/>
    </xf>
    <xf numFmtId="0" fontId="0" fillId="7" borderId="11" xfId="0" applyFill="1" applyBorder="1" applyAlignment="1">
      <alignment horizontal="left" wrapText="1"/>
    </xf>
    <xf numFmtId="0" fontId="0" fillId="7" borderId="3" xfId="0" applyFill="1" applyBorder="1" applyAlignment="1">
      <alignment horizontal="left" wrapText="1"/>
    </xf>
    <xf numFmtId="0" fontId="0" fillId="7" borderId="1" xfId="0" applyFill="1" applyBorder="1" applyAlignment="1">
      <alignment horizontal="left" wrapText="1"/>
    </xf>
    <xf numFmtId="0" fontId="0" fillId="7" borderId="4" xfId="0" applyFill="1" applyBorder="1" applyAlignment="1">
      <alignment horizontal="left" wrapText="1"/>
    </xf>
    <xf numFmtId="0" fontId="0" fillId="7" borderId="2" xfId="0" applyFill="1" applyBorder="1" applyAlignment="1">
      <alignment horizontal="left" wrapText="1"/>
    </xf>
    <xf numFmtId="0" fontId="0" fillId="7" borderId="3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0" xfId="0" applyFill="1" applyAlignment="1">
      <alignment horizontal="left"/>
    </xf>
    <xf numFmtId="171" fontId="0" fillId="6" borderId="28" xfId="0" applyNumberFormat="1" applyFill="1" applyBorder="1" applyAlignment="1">
      <alignment horizontal="center" wrapText="1"/>
    </xf>
    <xf numFmtId="171" fontId="0" fillId="7" borderId="16" xfId="0" applyNumberFormat="1" applyFill="1" applyBorder="1" applyAlignment="1">
      <alignment horizontal="center" wrapText="1"/>
    </xf>
    <xf numFmtId="0" fontId="0" fillId="4" borderId="29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5" borderId="32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4" borderId="28" xfId="0" applyFill="1" applyBorder="1" applyAlignment="1">
      <alignment horizontal="left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19" xfId="0" applyFill="1" applyBorder="1" applyAlignment="1">
      <alignment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2" fontId="0" fillId="6" borderId="26" xfId="0" applyNumberFormat="1" applyFill="1" applyBorder="1" applyAlignment="1">
      <alignment horizontal="center" wrapText="1"/>
    </xf>
    <xf numFmtId="2" fontId="0" fillId="6" borderId="0" xfId="0" applyNumberFormat="1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2" fontId="0" fillId="6" borderId="17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32</xdr:row>
      <xdr:rowOff>0</xdr:rowOff>
    </xdr:from>
    <xdr:to>
      <xdr:col>7</xdr:col>
      <xdr:colOff>304800</xdr:colOff>
      <xdr:row>33</xdr:row>
      <xdr:rowOff>114300</xdr:rowOff>
    </xdr:to>
    <xdr:sp macro="" textlink="">
      <xdr:nvSpPr>
        <xdr:cNvPr id="1026" name="AutoShape 2" descr="blob:https://web.whatsapp.com/d3fed95a-3dd4-40dc-b975-d80f6423c351"/>
        <xdr:cNvSpPr>
          <a:spLocks noChangeAspect="1" noChangeArrowheads="1"/>
        </xdr:cNvSpPr>
      </xdr:nvSpPr>
      <xdr:spPr bwMode="auto">
        <a:xfrm>
          <a:off x="7310438" y="671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D33"/>
  <sheetViews>
    <sheetView tabSelected="1" zoomScale="40" zoomScaleNormal="40" zoomScalePageLayoutView="50" workbookViewId="0">
      <selection activeCell="P24" sqref="P24"/>
    </sheetView>
  </sheetViews>
  <sheetFormatPr baseColWidth="10" defaultRowHeight="15" x14ac:dyDescent="0.25"/>
  <cols>
    <col min="2" max="2" width="23.5703125" customWidth="1"/>
    <col min="5" max="5" width="11.5703125" customWidth="1"/>
    <col min="6" max="6" width="15.85546875" customWidth="1"/>
    <col min="7" max="7" width="24.5703125" customWidth="1"/>
    <col min="8" max="8" width="16.28515625" style="1" customWidth="1"/>
    <col min="9" max="10" width="17.140625" style="1" customWidth="1"/>
    <col min="11" max="11" width="8.7109375" style="1" customWidth="1"/>
    <col min="12" max="12" width="9.140625" style="1" customWidth="1"/>
    <col min="13" max="13" width="13.28515625" style="1" customWidth="1"/>
    <col min="14" max="14" width="13.7109375" style="1" customWidth="1"/>
    <col min="15" max="15" width="10.140625" customWidth="1"/>
    <col min="16" max="16" width="14.5703125" style="1" customWidth="1"/>
    <col min="17" max="19" width="11.5703125" style="1"/>
    <col min="20" max="20" width="11.5703125" style="1" customWidth="1"/>
    <col min="21" max="21" width="11.7109375" style="1" customWidth="1"/>
    <col min="22" max="22" width="11.5703125" style="3" customWidth="1"/>
    <col min="23" max="29" width="11.5703125" style="3"/>
    <col min="31" max="31" width="14.42578125" customWidth="1"/>
    <col min="33" max="33" width="13.42578125" customWidth="1"/>
    <col min="34" max="34" width="9.140625" customWidth="1"/>
    <col min="35" max="35" width="10" customWidth="1"/>
    <col min="36" max="36" width="12.28515625" customWidth="1"/>
    <col min="37" max="37" width="13.42578125" customWidth="1"/>
    <col min="38" max="38" width="9.140625" customWidth="1"/>
    <col min="39" max="39" width="10" customWidth="1"/>
    <col min="40" max="59" width="12.28515625" customWidth="1"/>
    <col min="60" max="60" width="14.5703125" customWidth="1"/>
    <col min="61" max="62" width="12.28515625" customWidth="1"/>
    <col min="63" max="63" width="14.5703125" customWidth="1"/>
    <col min="64" max="66" width="12.28515625" customWidth="1"/>
  </cols>
  <sheetData>
    <row r="4" spans="1:66" ht="15.75" thickBot="1" x14ac:dyDescent="0.3"/>
    <row r="5" spans="1:66" s="2" customFormat="1" ht="49.5" customHeight="1" thickBot="1" x14ac:dyDescent="0.3">
      <c r="A5" s="129" t="s">
        <v>95</v>
      </c>
      <c r="B5" s="130"/>
      <c r="C5" s="130"/>
      <c r="D5" s="130"/>
      <c r="E5" s="130"/>
      <c r="F5" s="130"/>
      <c r="G5" s="130"/>
      <c r="H5" s="131"/>
      <c r="I5" s="131"/>
      <c r="J5" s="131"/>
      <c r="K5" s="131"/>
      <c r="L5" s="131"/>
      <c r="M5" s="131"/>
      <c r="N5" s="131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0"/>
      <c r="BG5" s="130"/>
      <c r="BH5" s="130"/>
      <c r="BI5" s="130"/>
      <c r="BJ5" s="130"/>
      <c r="BK5" s="130"/>
      <c r="BL5" s="130"/>
      <c r="BM5" s="130"/>
      <c r="BN5" s="132"/>
    </row>
    <row r="6" spans="1:66" s="2" customFormat="1" ht="60.75" customHeight="1" x14ac:dyDescent="0.25">
      <c r="A6" s="101" t="s">
        <v>0</v>
      </c>
      <c r="B6" s="101" t="s">
        <v>1</v>
      </c>
      <c r="C6" s="101" t="s">
        <v>27</v>
      </c>
      <c r="D6" s="101" t="s">
        <v>2</v>
      </c>
      <c r="E6" s="101" t="s">
        <v>3</v>
      </c>
      <c r="F6" s="101" t="s">
        <v>96</v>
      </c>
      <c r="G6" s="101" t="s">
        <v>4</v>
      </c>
      <c r="H6" s="99" t="s">
        <v>85</v>
      </c>
      <c r="I6" s="103" t="s">
        <v>89</v>
      </c>
      <c r="J6" s="101" t="s">
        <v>88</v>
      </c>
      <c r="K6" s="106" t="s">
        <v>92</v>
      </c>
      <c r="L6" s="72"/>
      <c r="M6" s="101" t="s">
        <v>94</v>
      </c>
      <c r="N6" s="101" t="s">
        <v>91</v>
      </c>
      <c r="O6" s="107" t="s">
        <v>90</v>
      </c>
      <c r="P6" s="109" t="s">
        <v>37</v>
      </c>
      <c r="Q6" s="110"/>
      <c r="R6" s="110"/>
      <c r="S6" s="110"/>
      <c r="T6" s="110"/>
      <c r="U6" s="111"/>
      <c r="V6" s="112" t="s">
        <v>10</v>
      </c>
      <c r="W6" s="113"/>
      <c r="X6" s="113"/>
      <c r="Y6" s="113"/>
      <c r="Z6" s="113"/>
      <c r="AA6" s="113"/>
      <c r="AB6" s="113"/>
      <c r="AC6" s="114"/>
      <c r="AD6" s="118" t="s">
        <v>12</v>
      </c>
      <c r="AE6" s="119" t="s">
        <v>13</v>
      </c>
      <c r="AF6" s="120" t="s">
        <v>14</v>
      </c>
      <c r="AG6" s="121" t="s">
        <v>69</v>
      </c>
      <c r="AH6" s="122"/>
      <c r="AI6" s="122"/>
      <c r="AJ6" s="123"/>
      <c r="AK6" s="121" t="s">
        <v>73</v>
      </c>
      <c r="AL6" s="122"/>
      <c r="AM6" s="122"/>
      <c r="AN6" s="122"/>
      <c r="AO6" s="94" t="s">
        <v>75</v>
      </c>
      <c r="AP6" s="95"/>
      <c r="AQ6" s="96"/>
      <c r="AR6" s="94" t="s">
        <v>77</v>
      </c>
      <c r="AS6" s="95"/>
      <c r="AT6" s="96"/>
      <c r="AU6" s="97" t="s">
        <v>17</v>
      </c>
      <c r="AV6" s="97" t="s">
        <v>18</v>
      </c>
      <c r="AW6" s="97" t="s">
        <v>15</v>
      </c>
      <c r="AX6" s="97" t="s">
        <v>55</v>
      </c>
      <c r="AY6" s="97" t="s">
        <v>16</v>
      </c>
      <c r="AZ6" s="94" t="s">
        <v>78</v>
      </c>
      <c r="BA6" s="95"/>
      <c r="BB6" s="96"/>
      <c r="BC6" s="94" t="s">
        <v>78</v>
      </c>
      <c r="BD6" s="95"/>
      <c r="BE6" s="96"/>
      <c r="BF6" s="97" t="s">
        <v>79</v>
      </c>
      <c r="BG6" s="97" t="s">
        <v>80</v>
      </c>
      <c r="BH6" s="94" t="s">
        <v>82</v>
      </c>
      <c r="BI6" s="95"/>
      <c r="BJ6" s="96"/>
      <c r="BK6" s="94" t="s">
        <v>81</v>
      </c>
      <c r="BL6" s="95"/>
      <c r="BM6" s="96"/>
      <c r="BN6" s="97" t="s">
        <v>83</v>
      </c>
    </row>
    <row r="7" spans="1:66" s="2" customFormat="1" ht="45.75" customHeight="1" thickBot="1" x14ac:dyDescent="0.3">
      <c r="A7" s="102"/>
      <c r="B7" s="102"/>
      <c r="C7" s="102"/>
      <c r="D7" s="102"/>
      <c r="E7" s="102"/>
      <c r="F7" s="102"/>
      <c r="G7" s="102"/>
      <c r="H7" s="100"/>
      <c r="I7" s="104"/>
      <c r="J7" s="102"/>
      <c r="K7" s="105"/>
      <c r="L7" s="98"/>
      <c r="M7" s="102"/>
      <c r="N7" s="102"/>
      <c r="O7" s="108"/>
      <c r="P7" s="115" t="s">
        <v>87</v>
      </c>
      <c r="Q7" s="116" t="s">
        <v>5</v>
      </c>
      <c r="R7" s="116" t="s">
        <v>6</v>
      </c>
      <c r="S7" s="116" t="s">
        <v>7</v>
      </c>
      <c r="T7" s="116" t="s">
        <v>8</v>
      </c>
      <c r="U7" s="117" t="s">
        <v>9</v>
      </c>
      <c r="V7" s="26" t="s">
        <v>29</v>
      </c>
      <c r="W7" s="27" t="s">
        <v>30</v>
      </c>
      <c r="X7" s="27" t="s">
        <v>31</v>
      </c>
      <c r="Y7" s="27" t="s">
        <v>32</v>
      </c>
      <c r="Z7" s="27" t="s">
        <v>33</v>
      </c>
      <c r="AA7" s="27" t="s">
        <v>34</v>
      </c>
      <c r="AB7" s="27" t="s">
        <v>35</v>
      </c>
      <c r="AC7" s="28" t="s">
        <v>36</v>
      </c>
      <c r="AD7" s="124">
        <v>1</v>
      </c>
      <c r="AE7" s="119">
        <v>1</v>
      </c>
      <c r="AF7" s="120">
        <v>1</v>
      </c>
      <c r="AG7" s="125" t="s">
        <v>68</v>
      </c>
      <c r="AH7" s="38" t="s">
        <v>72</v>
      </c>
      <c r="AI7" s="126" t="s">
        <v>70</v>
      </c>
      <c r="AJ7" s="127" t="s">
        <v>71</v>
      </c>
      <c r="AK7" s="125" t="s">
        <v>68</v>
      </c>
      <c r="AL7" s="126" t="s">
        <v>72</v>
      </c>
      <c r="AM7" s="126" t="s">
        <v>70</v>
      </c>
      <c r="AN7" s="128" t="s">
        <v>71</v>
      </c>
      <c r="AO7" s="37" t="s">
        <v>74</v>
      </c>
      <c r="AP7" s="38" t="s">
        <v>76</v>
      </c>
      <c r="AQ7" s="39" t="s">
        <v>67</v>
      </c>
      <c r="AR7" s="37" t="s">
        <v>74</v>
      </c>
      <c r="AS7" s="38" t="s">
        <v>76</v>
      </c>
      <c r="AT7" s="39" t="s">
        <v>67</v>
      </c>
      <c r="AU7" s="40">
        <v>1</v>
      </c>
      <c r="AV7" s="40">
        <v>1</v>
      </c>
      <c r="AW7" s="40">
        <v>1</v>
      </c>
      <c r="AX7" s="40">
        <v>1</v>
      </c>
      <c r="AY7" s="40">
        <v>1</v>
      </c>
      <c r="AZ7" s="37" t="s">
        <v>66</v>
      </c>
      <c r="BA7" s="38" t="s">
        <v>76</v>
      </c>
      <c r="BB7" s="39" t="s">
        <v>67</v>
      </c>
      <c r="BC7" s="37" t="s">
        <v>66</v>
      </c>
      <c r="BD7" s="38" t="s">
        <v>76</v>
      </c>
      <c r="BE7" s="39" t="s">
        <v>67</v>
      </c>
      <c r="BF7" s="40">
        <v>1</v>
      </c>
      <c r="BG7" s="40">
        <v>1</v>
      </c>
      <c r="BH7" s="37" t="s">
        <v>56</v>
      </c>
      <c r="BI7" s="38" t="s">
        <v>76</v>
      </c>
      <c r="BJ7" s="39" t="s">
        <v>67</v>
      </c>
      <c r="BK7" s="37" t="s">
        <v>56</v>
      </c>
      <c r="BL7" s="38" t="s">
        <v>76</v>
      </c>
      <c r="BM7" s="39" t="s">
        <v>67</v>
      </c>
      <c r="BN7" s="40">
        <v>1</v>
      </c>
    </row>
    <row r="8" spans="1:66" s="2" customFormat="1" ht="15.75" thickBot="1" x14ac:dyDescent="0.3">
      <c r="A8" s="63">
        <v>1</v>
      </c>
      <c r="B8" s="13" t="s">
        <v>65</v>
      </c>
      <c r="C8" s="13">
        <v>64.5</v>
      </c>
      <c r="D8" s="13">
        <v>1.72</v>
      </c>
      <c r="E8" s="13">
        <v>26</v>
      </c>
      <c r="F8" s="61">
        <f>C8/(D8*D8)</f>
        <v>21.802325581395351</v>
      </c>
      <c r="G8" s="13" t="str">
        <f>IF(Hoja1!F8&lt;=18.5,Hoja2!$C$4,IF(Hoja1!F8&lt;=24.9,Hoja2!$C$5,IF(Hoja1!F8&lt;=26.9,Hoja2!$C$6,IF(Hoja1!F8&lt;=29.9,Hoja2!$C$7,IF(Hoja1!F8&lt;=34.9,Hoja2!$C$8,IF(Hoja1!F8&lt;=39.9,Hoja2!$C$9,IF(Hoja1!F8&lt;=40.9,Hoja2!$C$10,IF(Hoja1!F8&gt;=50,Hoja2!$C$11))))))))</f>
        <v>PESO NORMAL</v>
      </c>
      <c r="H8" s="69"/>
      <c r="I8" s="92">
        <f>(0.297*C8+19.5*D8-14.013)/0.72</f>
        <v>53.72708333333334</v>
      </c>
      <c r="J8" s="68">
        <f>(1.2*F8)+(0.23*E8)-(10.8*1)-5.4</f>
        <v>15.94279069767442</v>
      </c>
      <c r="K8" s="71">
        <f>+(AC8*0.97)</f>
        <v>0</v>
      </c>
      <c r="L8" s="60">
        <f>4.56+(AC8*0.97)</f>
        <v>4.5599999999999996</v>
      </c>
      <c r="M8" s="60">
        <f>66+(13.7*C8)+(5*D8)-(6.8*E8)</f>
        <v>781.45</v>
      </c>
      <c r="N8" s="60"/>
      <c r="O8" s="70"/>
      <c r="P8" s="17">
        <f>200-26</f>
        <v>174</v>
      </c>
      <c r="Q8" s="18">
        <f>P8*50%</f>
        <v>87</v>
      </c>
      <c r="R8" s="18">
        <f>P8*65%</f>
        <v>113.10000000000001</v>
      </c>
      <c r="S8" s="18">
        <f>P8*75%</f>
        <v>130.5</v>
      </c>
      <c r="T8" s="18">
        <f>P8*85%</f>
        <v>147.9</v>
      </c>
      <c r="U8" s="19">
        <f>P8*95%</f>
        <v>165.29999999999998</v>
      </c>
      <c r="V8" s="23"/>
      <c r="W8" s="24"/>
      <c r="X8" s="24"/>
      <c r="Y8" s="24"/>
      <c r="Z8" s="24"/>
      <c r="AA8" s="24"/>
      <c r="AB8" s="24"/>
      <c r="AC8" s="25"/>
      <c r="AD8" s="32"/>
      <c r="AE8" s="32"/>
      <c r="AF8" s="32"/>
      <c r="AG8" s="33"/>
      <c r="AH8" s="34"/>
      <c r="AI8" s="34"/>
      <c r="AJ8" s="35"/>
      <c r="AK8" s="33"/>
      <c r="AL8" s="34"/>
      <c r="AM8" s="34"/>
      <c r="AN8" s="36"/>
      <c r="AO8" s="37"/>
      <c r="AP8" s="38">
        <f>AO8/2</f>
        <v>0</v>
      </c>
      <c r="AQ8" s="39"/>
      <c r="AR8" s="37"/>
      <c r="AS8" s="38">
        <f>AR8/2</f>
        <v>0</v>
      </c>
      <c r="AT8" s="39"/>
      <c r="AU8" s="40"/>
      <c r="AV8" s="40"/>
      <c r="AW8" s="40"/>
      <c r="AX8" s="40"/>
      <c r="AY8" s="40"/>
      <c r="AZ8" s="37"/>
      <c r="BA8" s="38">
        <f>AZ8/2</f>
        <v>0</v>
      </c>
      <c r="BB8" s="39"/>
      <c r="BC8" s="37"/>
      <c r="BD8" s="38">
        <f>BC8/2</f>
        <v>0</v>
      </c>
      <c r="BE8" s="39"/>
      <c r="BF8" s="40"/>
      <c r="BG8" s="40"/>
      <c r="BH8" s="37"/>
      <c r="BI8" s="38">
        <f>BH8/2</f>
        <v>0</v>
      </c>
      <c r="BJ8" s="39"/>
      <c r="BK8" s="37"/>
      <c r="BL8" s="38">
        <f>BK8/2</f>
        <v>0</v>
      </c>
      <c r="BM8" s="39"/>
      <c r="BN8" s="40"/>
    </row>
    <row r="9" spans="1:66" s="2" customFormat="1" ht="15.75" thickBot="1" x14ac:dyDescent="0.3">
      <c r="A9" s="8">
        <v>2</v>
      </c>
      <c r="B9" s="14" t="s">
        <v>11</v>
      </c>
      <c r="C9" s="14">
        <v>70.5</v>
      </c>
      <c r="D9" s="14">
        <v>1.7</v>
      </c>
      <c r="E9" s="14">
        <v>26</v>
      </c>
      <c r="F9" s="62">
        <f>C9/(D9*D9)</f>
        <v>24.394463667820073</v>
      </c>
      <c r="G9" s="14" t="str">
        <f>IF(Hoja1!F9&lt;=18.5,Hoja2!$C$4,IF(Hoja1!F9&lt;=24.9,Hoja2!$C$5,IF(Hoja1!F9&lt;=26.9,Hoja2!$C$6,IF(Hoja1!F9&lt;=29.9,Hoja2!$C$7,IF(Hoja1!F9&lt;=34.9,Hoja2!$C$8,IF(Hoja1!F9&lt;=39.9,Hoja2!$C$9,IF(Hoja1!F9&lt;=40.9,Hoja2!$C$10,IF(Hoja1!F9&gt;=50,Hoja2!$C$11))))))))</f>
        <v>PESO NORMAL</v>
      </c>
      <c r="H9" s="55" t="s">
        <v>86</v>
      </c>
      <c r="I9" s="66">
        <f t="shared" ref="I9:I12" si="0">(0.297*C9+19.5*D9-14.013)/0.72</f>
        <v>55.660416666666663</v>
      </c>
      <c r="J9" s="67">
        <f>(1.2*F9)+(0.23*E9)-(10.8*1)-5.4</f>
        <v>19.053356401384079</v>
      </c>
      <c r="K9" s="71">
        <f>+(AC9*0.97)</f>
        <v>87.3</v>
      </c>
      <c r="L9" s="60">
        <f>3.64+(AC9*0.97)</f>
        <v>90.94</v>
      </c>
      <c r="M9" s="60">
        <f>66+(13.7*C9)+(5*D9)-(6.8*E9)</f>
        <v>863.55</v>
      </c>
      <c r="N9" s="58" t="s">
        <v>93</v>
      </c>
      <c r="O9" s="73" t="s">
        <v>93</v>
      </c>
      <c r="P9" s="17">
        <v>174</v>
      </c>
      <c r="Q9" s="18">
        <f t="shared" ref="Q9:Q12" si="1">P9*50%</f>
        <v>87</v>
      </c>
      <c r="R9" s="18">
        <f t="shared" ref="R9:R12" si="2">P9*65%</f>
        <v>113.10000000000001</v>
      </c>
      <c r="S9" s="18">
        <f t="shared" ref="S9:S12" si="3">P9*75%</f>
        <v>130.5</v>
      </c>
      <c r="T9" s="18">
        <f t="shared" ref="T9:T12" si="4">P9*85%</f>
        <v>147.9</v>
      </c>
      <c r="U9" s="19">
        <f t="shared" ref="U9:U12" si="5">P9*95%</f>
        <v>165.29999999999998</v>
      </c>
      <c r="V9" s="23">
        <v>12</v>
      </c>
      <c r="W9" s="24">
        <v>8</v>
      </c>
      <c r="X9" s="24">
        <v>10</v>
      </c>
      <c r="Y9" s="24">
        <v>12</v>
      </c>
      <c r="Z9" s="24">
        <v>14</v>
      </c>
      <c r="AA9" s="24">
        <v>16</v>
      </c>
      <c r="AB9" s="24">
        <v>18</v>
      </c>
      <c r="AC9" s="25">
        <f>SUM(V9:AB9)</f>
        <v>90</v>
      </c>
      <c r="AD9" s="32" t="s">
        <v>19</v>
      </c>
      <c r="AE9" s="32" t="s">
        <v>20</v>
      </c>
      <c r="AF9" s="32" t="s">
        <v>21</v>
      </c>
      <c r="AG9" s="33">
        <v>37.5</v>
      </c>
      <c r="AH9" s="34">
        <f>AG9/2</f>
        <v>18.75</v>
      </c>
      <c r="AI9" s="34"/>
      <c r="AJ9" s="35"/>
      <c r="AK9" s="33">
        <v>37.5</v>
      </c>
      <c r="AL9" s="34">
        <f>AK9/2</f>
        <v>18.75</v>
      </c>
      <c r="AM9" s="34"/>
      <c r="AN9" s="36"/>
      <c r="AO9" s="37"/>
      <c r="AP9" s="38">
        <f t="shared" ref="AP9:AP14" si="6">AO9/2</f>
        <v>0</v>
      </c>
      <c r="AQ9" s="39"/>
      <c r="AR9" s="37"/>
      <c r="AS9" s="38">
        <f t="shared" ref="AS9:AS14" si="7">AR9/2</f>
        <v>0</v>
      </c>
      <c r="AT9" s="39"/>
      <c r="AU9" s="40"/>
      <c r="AV9" s="40"/>
      <c r="AW9" s="40"/>
      <c r="AX9" s="40"/>
      <c r="AY9" s="40"/>
      <c r="AZ9" s="37"/>
      <c r="BA9" s="38">
        <f t="shared" ref="BA9:BA14" si="8">AZ9/2</f>
        <v>0</v>
      </c>
      <c r="BB9" s="39"/>
      <c r="BC9" s="37"/>
      <c r="BD9" s="38">
        <f t="shared" ref="BD9:BD14" si="9">BC9/2</f>
        <v>0</v>
      </c>
      <c r="BE9" s="39"/>
      <c r="BF9" s="40"/>
      <c r="BG9" s="40"/>
      <c r="BH9" s="37"/>
      <c r="BI9" s="38">
        <f t="shared" ref="BI9:BI14" si="10">BH9/2</f>
        <v>0</v>
      </c>
      <c r="BJ9" s="39"/>
      <c r="BK9" s="37"/>
      <c r="BL9" s="38">
        <f t="shared" ref="BL9:BL14" si="11">BK9/2</f>
        <v>0</v>
      </c>
      <c r="BM9" s="39"/>
      <c r="BN9" s="40"/>
    </row>
    <row r="10" spans="1:66" s="91" customFormat="1" ht="15.75" thickBot="1" x14ac:dyDescent="0.3">
      <c r="A10" s="74">
        <v>3</v>
      </c>
      <c r="B10" s="75" t="s">
        <v>23</v>
      </c>
      <c r="C10" s="75">
        <v>57</v>
      </c>
      <c r="D10" s="75">
        <v>1.58</v>
      </c>
      <c r="E10" s="75">
        <v>29</v>
      </c>
      <c r="F10" s="76">
        <f>C10/(D10*D10)</f>
        <v>22.832879346258608</v>
      </c>
      <c r="G10" s="75" t="str">
        <f>IF(Hoja1!F10&lt;=18.5,Hoja2!$C$4,IF(Hoja1!F10&lt;=24.9,Hoja2!$C$5,IF(Hoja1!F10&lt;=26.9,Hoja2!$C$6,IF(Hoja1!F10&lt;=29.9,Hoja2!$C$7,IF(Hoja1!F10&lt;=34.9,Hoja2!$C$8,IF(Hoja1!F10&lt;=39.9,Hoja2!$C$9,IF(Hoja1!F10&lt;=40.9,Hoja2!$C$10,IF(Hoja1!F10&gt;=50,Hoja2!$C$11))))))))</f>
        <v>PESO NORMAL</v>
      </c>
      <c r="H10" s="77"/>
      <c r="I10" s="93">
        <f>(0.184*C10+34.5*D10-35.27)/0.72</f>
        <v>41.288888888888891</v>
      </c>
      <c r="J10" s="78">
        <f>(1.2*F10)+(0.23*E10)-(10.8*0)-5.4</f>
        <v>28.669455215510332</v>
      </c>
      <c r="K10" s="79">
        <f>+(AC10*0.1429)</f>
        <v>30.4377</v>
      </c>
      <c r="L10" s="80">
        <f>4.56+(AC10*0.143)</f>
        <v>35.018999999999998</v>
      </c>
      <c r="M10" s="80">
        <f>65.5+(9.6*C10)+(1.8*D10)-(4.7*E10)</f>
        <v>479.24399999999997</v>
      </c>
      <c r="N10" s="81"/>
      <c r="O10" s="82"/>
      <c r="P10" s="83">
        <v>171</v>
      </c>
      <c r="Q10" s="18">
        <f t="shared" si="1"/>
        <v>85.5</v>
      </c>
      <c r="R10" s="18">
        <f t="shared" si="2"/>
        <v>111.15</v>
      </c>
      <c r="S10" s="18">
        <f t="shared" si="3"/>
        <v>128.25</v>
      </c>
      <c r="T10" s="18">
        <f t="shared" si="4"/>
        <v>145.35</v>
      </c>
      <c r="U10" s="19">
        <f t="shared" si="5"/>
        <v>162.44999999999999</v>
      </c>
      <c r="V10" s="83">
        <v>20</v>
      </c>
      <c r="W10" s="84">
        <v>20</v>
      </c>
      <c r="X10" s="84">
        <v>22</v>
      </c>
      <c r="Y10" s="84">
        <v>40</v>
      </c>
      <c r="Z10" s="84">
        <v>24</v>
      </c>
      <c r="AA10" s="84">
        <v>54</v>
      </c>
      <c r="AB10" s="84">
        <v>33</v>
      </c>
      <c r="AC10" s="85">
        <f>SUM(V10:AB10)</f>
        <v>213</v>
      </c>
      <c r="AD10" s="75" t="s">
        <v>22</v>
      </c>
      <c r="AE10" s="75" t="s">
        <v>25</v>
      </c>
      <c r="AF10" s="75" t="s">
        <v>24</v>
      </c>
      <c r="AG10" s="83">
        <v>29</v>
      </c>
      <c r="AH10" s="84">
        <f t="shared" ref="AH10:AH13" si="12">AG10/2</f>
        <v>14.5</v>
      </c>
      <c r="AI10" s="84"/>
      <c r="AJ10" s="85"/>
      <c r="AK10" s="83">
        <v>29</v>
      </c>
      <c r="AL10" s="84">
        <f t="shared" ref="AL10:AL13" si="13">AK10/2</f>
        <v>14.5</v>
      </c>
      <c r="AM10" s="84"/>
      <c r="AN10" s="86"/>
      <c r="AO10" s="87"/>
      <c r="AP10" s="88">
        <f t="shared" si="6"/>
        <v>0</v>
      </c>
      <c r="AQ10" s="89"/>
      <c r="AR10" s="87"/>
      <c r="AS10" s="88">
        <f t="shared" si="7"/>
        <v>0</v>
      </c>
      <c r="AT10" s="89"/>
      <c r="AU10" s="90"/>
      <c r="AV10" s="90"/>
      <c r="AW10" s="90"/>
      <c r="AX10" s="90"/>
      <c r="AY10" s="90"/>
      <c r="AZ10" s="87"/>
      <c r="BA10" s="88">
        <f t="shared" si="8"/>
        <v>0</v>
      </c>
      <c r="BB10" s="89"/>
      <c r="BC10" s="87"/>
      <c r="BD10" s="88">
        <f t="shared" si="9"/>
        <v>0</v>
      </c>
      <c r="BE10" s="89"/>
      <c r="BF10" s="90"/>
      <c r="BG10" s="90"/>
      <c r="BH10" s="87"/>
      <c r="BI10" s="88">
        <f t="shared" si="10"/>
        <v>0</v>
      </c>
      <c r="BJ10" s="89"/>
      <c r="BK10" s="87"/>
      <c r="BL10" s="88">
        <f t="shared" si="11"/>
        <v>0</v>
      </c>
      <c r="BM10" s="89"/>
      <c r="BN10" s="90"/>
    </row>
    <row r="11" spans="1:66" ht="15.75" thickBot="1" x14ac:dyDescent="0.3">
      <c r="A11" s="8">
        <v>4</v>
      </c>
      <c r="B11" s="14" t="s">
        <v>26</v>
      </c>
      <c r="C11" s="14">
        <v>98</v>
      </c>
      <c r="D11" s="14">
        <v>1.72</v>
      </c>
      <c r="E11" s="14">
        <v>40</v>
      </c>
      <c r="F11" s="62">
        <f t="shared" ref="F11" si="14">C11/(D11*D11)</f>
        <v>33.126014061654949</v>
      </c>
      <c r="G11" s="14" t="str">
        <f>IF(Hoja1!F11&lt;=18.5,Hoja2!$C$4,IF(Hoja1!F11&lt;=24.9,Hoja2!$C$5,IF(Hoja1!F11&lt;=26.9,Hoja2!$C$6,IF(Hoja1!F11&lt;=29.9,Hoja2!$C$7,IF(Hoja1!F11&lt;=34.9,Hoja2!$C$8,IF(Hoja1!F11&lt;=39.9,Hoja2!$C$9,IF(Hoja1!F11&lt;=40.9,Hoja2!$C$10,IF(Hoja1!F11&gt;=50,Hoja2!$C$11))))))))</f>
        <v>OBESIDAD TIPO 1</v>
      </c>
      <c r="H11" s="55"/>
      <c r="I11" s="66">
        <f t="shared" si="0"/>
        <v>67.545833333333334</v>
      </c>
      <c r="J11" s="67">
        <f t="shared" ref="J11:J12" si="15">(1.2*F11)+(0.23*E11)-(10.8*1)-5.4</f>
        <v>32.751216873985946</v>
      </c>
      <c r="K11" s="71">
        <f t="shared" ref="K11:K12" si="16">+(AC11*0.1429)</f>
        <v>0</v>
      </c>
      <c r="L11" s="60">
        <f t="shared" ref="L11:L12" si="17">4.56+(AC11*0.97)</f>
        <v>4.5599999999999996</v>
      </c>
      <c r="M11" s="60">
        <f>66+(13.7*C11)+(5*D11)-(6.8*E11)</f>
        <v>1145.1999999999998</v>
      </c>
      <c r="N11" s="58"/>
      <c r="O11" s="10"/>
      <c r="P11" s="17">
        <v>180</v>
      </c>
      <c r="Q11" s="18">
        <f t="shared" si="1"/>
        <v>90</v>
      </c>
      <c r="R11" s="18">
        <f t="shared" si="2"/>
        <v>117</v>
      </c>
      <c r="S11" s="18">
        <f t="shared" si="3"/>
        <v>135</v>
      </c>
      <c r="T11" s="18">
        <f t="shared" si="4"/>
        <v>153</v>
      </c>
      <c r="U11" s="19">
        <f t="shared" si="5"/>
        <v>171</v>
      </c>
      <c r="V11" s="26"/>
      <c r="W11" s="27"/>
      <c r="X11" s="27"/>
      <c r="Y11" s="27"/>
      <c r="Z11" s="27"/>
      <c r="AA11" s="27"/>
      <c r="AB11" s="27"/>
      <c r="AC11" s="25">
        <f t="shared" ref="AC11:AC12" si="18">SUM(V11:AB11)</f>
        <v>0</v>
      </c>
      <c r="AD11" s="41"/>
      <c r="AE11" s="41"/>
      <c r="AF11" s="41"/>
      <c r="AG11" s="42"/>
      <c r="AH11" s="34">
        <f t="shared" si="12"/>
        <v>0</v>
      </c>
      <c r="AI11" s="34"/>
      <c r="AJ11" s="35"/>
      <c r="AK11" s="42"/>
      <c r="AL11" s="34">
        <f t="shared" si="13"/>
        <v>0</v>
      </c>
      <c r="AM11" s="34"/>
      <c r="AN11" s="36"/>
      <c r="AO11" s="37"/>
      <c r="AP11" s="38">
        <f t="shared" si="6"/>
        <v>0</v>
      </c>
      <c r="AQ11" s="39"/>
      <c r="AR11" s="37"/>
      <c r="AS11" s="38">
        <f t="shared" si="7"/>
        <v>0</v>
      </c>
      <c r="AT11" s="39"/>
      <c r="AU11" s="40"/>
      <c r="AV11" s="40"/>
      <c r="AW11" s="40"/>
      <c r="AX11" s="40"/>
      <c r="AY11" s="40"/>
      <c r="AZ11" s="37"/>
      <c r="BA11" s="38">
        <f t="shared" si="8"/>
        <v>0</v>
      </c>
      <c r="BB11" s="39"/>
      <c r="BC11" s="37"/>
      <c r="BD11" s="38">
        <f t="shared" si="9"/>
        <v>0</v>
      </c>
      <c r="BE11" s="39"/>
      <c r="BF11" s="40"/>
      <c r="BG11" s="40"/>
      <c r="BH11" s="37"/>
      <c r="BI11" s="38">
        <f t="shared" si="10"/>
        <v>0</v>
      </c>
      <c r="BJ11" s="39" t="s">
        <v>84</v>
      </c>
      <c r="BK11" s="37"/>
      <c r="BL11" s="38">
        <f t="shared" si="11"/>
        <v>0</v>
      </c>
      <c r="BM11" s="39"/>
      <c r="BN11" s="40"/>
    </row>
    <row r="12" spans="1:66" x14ac:dyDescent="0.25">
      <c r="A12" s="8">
        <v>5</v>
      </c>
      <c r="B12" s="14" t="s">
        <v>28</v>
      </c>
      <c r="C12" s="14">
        <v>98</v>
      </c>
      <c r="D12" s="14">
        <v>1.76</v>
      </c>
      <c r="E12" s="14">
        <v>41</v>
      </c>
      <c r="F12" s="62">
        <f t="shared" ref="F12" si="19">C12/(D12*D12)</f>
        <v>31.637396694214878</v>
      </c>
      <c r="G12" s="14" t="str">
        <f>IF(Hoja1!F12&lt;=18.5,Hoja2!$C$4,IF(Hoja1!F12&lt;=24.9,Hoja2!$C$5,IF(Hoja1!F12&lt;=26.9,Hoja2!$C$6,IF(Hoja1!F12&lt;=29.9,Hoja2!$C$7,IF(Hoja1!F12&lt;=34.9,Hoja2!$C$8,IF(Hoja1!F12&lt;=39.9,Hoja2!$C$9,IF(Hoja1!F12&lt;=40.9,Hoja2!$C$10,IF(Hoja1!F12&gt;=50,Hoja2!$C$11))))))))</f>
        <v>OBESIDAD TIPO 1</v>
      </c>
      <c r="H12" s="55"/>
      <c r="I12" s="66">
        <f t="shared" si="0"/>
        <v>68.629166666666677</v>
      </c>
      <c r="J12" s="67">
        <f t="shared" si="15"/>
        <v>31.194876033057859</v>
      </c>
      <c r="K12" s="71">
        <f t="shared" si="16"/>
        <v>0</v>
      </c>
      <c r="L12" s="60">
        <f t="shared" si="17"/>
        <v>4.5599999999999996</v>
      </c>
      <c r="M12" s="60">
        <f>66+(13.7*C12)+(5*D12)-(6.8*E12)</f>
        <v>1138.5999999999999</v>
      </c>
      <c r="N12" s="58"/>
      <c r="O12" s="10"/>
      <c r="P12" s="17">
        <v>179</v>
      </c>
      <c r="Q12" s="18">
        <f t="shared" si="1"/>
        <v>89.5</v>
      </c>
      <c r="R12" s="18">
        <f t="shared" si="2"/>
        <v>116.35000000000001</v>
      </c>
      <c r="S12" s="18">
        <f t="shared" si="3"/>
        <v>134.25</v>
      </c>
      <c r="T12" s="18">
        <f t="shared" si="4"/>
        <v>152.15</v>
      </c>
      <c r="U12" s="19">
        <f t="shared" si="5"/>
        <v>170.04999999999998</v>
      </c>
      <c r="V12" s="26"/>
      <c r="W12" s="27"/>
      <c r="X12" s="27"/>
      <c r="Y12" s="27"/>
      <c r="Z12" s="27"/>
      <c r="AA12" s="27"/>
      <c r="AB12" s="27"/>
      <c r="AC12" s="25">
        <f t="shared" si="18"/>
        <v>0</v>
      </c>
      <c r="AD12" s="41"/>
      <c r="AE12" s="41"/>
      <c r="AF12" s="41"/>
      <c r="AG12" s="42"/>
      <c r="AH12" s="34">
        <f t="shared" si="12"/>
        <v>0</v>
      </c>
      <c r="AI12" s="34"/>
      <c r="AJ12" s="35"/>
      <c r="AK12" s="42"/>
      <c r="AL12" s="34">
        <f t="shared" si="13"/>
        <v>0</v>
      </c>
      <c r="AM12" s="34"/>
      <c r="AN12" s="36"/>
      <c r="AO12" s="37"/>
      <c r="AP12" s="38">
        <f t="shared" si="6"/>
        <v>0</v>
      </c>
      <c r="AQ12" s="39"/>
      <c r="AR12" s="37"/>
      <c r="AS12" s="38">
        <f t="shared" si="7"/>
        <v>0</v>
      </c>
      <c r="AT12" s="39"/>
      <c r="AU12" s="40"/>
      <c r="AV12" s="40"/>
      <c r="AW12" s="40"/>
      <c r="AX12" s="40"/>
      <c r="AY12" s="40"/>
      <c r="AZ12" s="37"/>
      <c r="BA12" s="38">
        <f t="shared" si="8"/>
        <v>0</v>
      </c>
      <c r="BB12" s="39"/>
      <c r="BC12" s="37"/>
      <c r="BD12" s="38">
        <f t="shared" si="9"/>
        <v>0</v>
      </c>
      <c r="BE12" s="39"/>
      <c r="BF12" s="40"/>
      <c r="BG12" s="40"/>
      <c r="BH12" s="37"/>
      <c r="BI12" s="38">
        <f t="shared" si="10"/>
        <v>0</v>
      </c>
      <c r="BJ12" s="39"/>
      <c r="BK12" s="37"/>
      <c r="BL12" s="38">
        <f t="shared" si="11"/>
        <v>0</v>
      </c>
      <c r="BM12" s="39"/>
      <c r="BN12" s="40"/>
    </row>
    <row r="13" spans="1:66" x14ac:dyDescent="0.25">
      <c r="A13" s="9"/>
      <c r="B13" s="15"/>
      <c r="C13" s="15"/>
      <c r="D13" s="15"/>
      <c r="E13" s="15"/>
      <c r="F13" s="15"/>
      <c r="G13" s="15"/>
      <c r="H13" s="55"/>
      <c r="I13" s="57"/>
      <c r="J13" s="67"/>
      <c r="K13" s="58"/>
      <c r="L13" s="58"/>
      <c r="M13" s="58"/>
      <c r="N13" s="58"/>
      <c r="O13" s="10"/>
      <c r="P13" s="17"/>
      <c r="Q13" s="18"/>
      <c r="R13" s="18"/>
      <c r="S13" s="18"/>
      <c r="T13" s="18"/>
      <c r="U13" s="19"/>
      <c r="V13" s="26"/>
      <c r="W13" s="27"/>
      <c r="X13" s="27"/>
      <c r="Y13" s="27"/>
      <c r="Z13" s="27"/>
      <c r="AA13" s="27"/>
      <c r="AB13" s="27"/>
      <c r="AC13" s="28"/>
      <c r="AD13" s="41"/>
      <c r="AE13" s="41"/>
      <c r="AF13" s="41"/>
      <c r="AG13" s="42"/>
      <c r="AH13" s="34">
        <f t="shared" si="12"/>
        <v>0</v>
      </c>
      <c r="AI13" s="34"/>
      <c r="AJ13" s="35"/>
      <c r="AK13" s="42"/>
      <c r="AL13" s="34">
        <f t="shared" si="13"/>
        <v>0</v>
      </c>
      <c r="AM13" s="34"/>
      <c r="AN13" s="36"/>
      <c r="AO13" s="37"/>
      <c r="AP13" s="38">
        <f t="shared" si="6"/>
        <v>0</v>
      </c>
      <c r="AQ13" s="39"/>
      <c r="AR13" s="37"/>
      <c r="AS13" s="38">
        <f t="shared" si="7"/>
        <v>0</v>
      </c>
      <c r="AT13" s="39"/>
      <c r="AU13" s="40"/>
      <c r="AV13" s="40"/>
      <c r="AW13" s="40"/>
      <c r="AX13" s="40"/>
      <c r="AY13" s="40"/>
      <c r="AZ13" s="37"/>
      <c r="BA13" s="38">
        <f t="shared" si="8"/>
        <v>0</v>
      </c>
      <c r="BB13" s="39"/>
      <c r="BC13" s="37"/>
      <c r="BD13" s="38">
        <f t="shared" si="9"/>
        <v>0</v>
      </c>
      <c r="BE13" s="39"/>
      <c r="BF13" s="40"/>
      <c r="BG13" s="40"/>
      <c r="BH13" s="37"/>
      <c r="BI13" s="38">
        <f t="shared" si="10"/>
        <v>0</v>
      </c>
      <c r="BJ13" s="39"/>
      <c r="BK13" s="37"/>
      <c r="BL13" s="38">
        <f t="shared" si="11"/>
        <v>0</v>
      </c>
      <c r="BM13" s="39"/>
      <c r="BN13" s="40"/>
    </row>
    <row r="14" spans="1:66" x14ac:dyDescent="0.25">
      <c r="A14" s="9"/>
      <c r="B14" s="15"/>
      <c r="C14" s="15"/>
      <c r="D14" s="15"/>
      <c r="E14" s="15"/>
      <c r="F14" s="15"/>
      <c r="G14" s="15"/>
      <c r="H14" s="55"/>
      <c r="I14" s="57"/>
      <c r="J14" s="67"/>
      <c r="K14" s="58"/>
      <c r="L14" s="58"/>
      <c r="M14" s="58"/>
      <c r="N14" s="58"/>
      <c r="O14" s="10"/>
      <c r="P14" s="17"/>
      <c r="Q14" s="18"/>
      <c r="R14" s="18"/>
      <c r="S14" s="18"/>
      <c r="T14" s="18"/>
      <c r="U14" s="19"/>
      <c r="V14" s="26"/>
      <c r="W14" s="27"/>
      <c r="X14" s="27"/>
      <c r="Y14" s="27"/>
      <c r="Z14" s="27"/>
      <c r="AA14" s="27"/>
      <c r="AB14" s="27"/>
      <c r="AC14" s="28"/>
      <c r="AD14" s="41"/>
      <c r="AE14" s="41"/>
      <c r="AF14" s="41"/>
      <c r="AG14" s="42"/>
      <c r="AH14" s="43"/>
      <c r="AI14" s="43"/>
      <c r="AJ14" s="44"/>
      <c r="AK14" s="42"/>
      <c r="AL14" s="43"/>
      <c r="AM14" s="43"/>
      <c r="AN14" s="45"/>
      <c r="AO14" s="37"/>
      <c r="AP14" s="38">
        <f t="shared" si="6"/>
        <v>0</v>
      </c>
      <c r="AQ14" s="39"/>
      <c r="AR14" s="37"/>
      <c r="AS14" s="38">
        <f t="shared" si="7"/>
        <v>0</v>
      </c>
      <c r="AT14" s="39"/>
      <c r="AU14" s="40"/>
      <c r="AV14" s="40"/>
      <c r="AW14" s="40"/>
      <c r="AX14" s="40"/>
      <c r="AY14" s="40"/>
      <c r="AZ14" s="37"/>
      <c r="BA14" s="38">
        <f t="shared" si="8"/>
        <v>0</v>
      </c>
      <c r="BB14" s="39"/>
      <c r="BC14" s="37"/>
      <c r="BD14" s="38">
        <f t="shared" si="9"/>
        <v>0</v>
      </c>
      <c r="BE14" s="39"/>
      <c r="BF14" s="40"/>
      <c r="BG14" s="40"/>
      <c r="BH14" s="37"/>
      <c r="BI14" s="38">
        <f t="shared" si="10"/>
        <v>0</v>
      </c>
      <c r="BJ14" s="39"/>
      <c r="BK14" s="37"/>
      <c r="BL14" s="38">
        <f t="shared" si="11"/>
        <v>0</v>
      </c>
      <c r="BM14" s="39"/>
      <c r="BN14" s="40"/>
    </row>
    <row r="15" spans="1:66" x14ac:dyDescent="0.25">
      <c r="A15" s="9"/>
      <c r="B15" s="15"/>
      <c r="C15" s="15"/>
      <c r="D15" s="15"/>
      <c r="E15" s="15"/>
      <c r="F15" s="15"/>
      <c r="G15" s="15"/>
      <c r="H15" s="55"/>
      <c r="I15" s="57"/>
      <c r="J15" s="67"/>
      <c r="K15" s="58"/>
      <c r="L15" s="58"/>
      <c r="M15" s="58"/>
      <c r="N15" s="58"/>
      <c r="O15" s="10"/>
      <c r="P15" s="17"/>
      <c r="Q15" s="18"/>
      <c r="R15" s="18"/>
      <c r="S15" s="18"/>
      <c r="T15" s="18"/>
      <c r="U15" s="19"/>
      <c r="V15" s="26"/>
      <c r="W15" s="27"/>
      <c r="X15" s="27"/>
      <c r="Y15" s="27"/>
      <c r="Z15" s="27"/>
      <c r="AA15" s="27"/>
      <c r="AB15" s="27"/>
      <c r="AC15" s="28"/>
      <c r="AD15" s="41"/>
      <c r="AE15" s="41"/>
      <c r="AF15" s="41"/>
      <c r="AG15" s="42"/>
      <c r="AH15" s="43"/>
      <c r="AI15" s="43"/>
      <c r="AJ15" s="44"/>
      <c r="AK15" s="42"/>
      <c r="AL15" s="43"/>
      <c r="AM15" s="43"/>
      <c r="AN15" s="45"/>
      <c r="AO15" s="37"/>
      <c r="AP15" s="38"/>
      <c r="AQ15" s="39"/>
      <c r="AR15" s="37"/>
      <c r="AS15" s="38"/>
      <c r="AT15" s="39"/>
      <c r="AU15" s="40"/>
      <c r="AV15" s="40"/>
      <c r="AW15" s="40"/>
      <c r="AX15" s="40"/>
      <c r="AY15" s="40"/>
      <c r="AZ15" s="37"/>
      <c r="BA15" s="38"/>
      <c r="BB15" s="39"/>
      <c r="BC15" s="37"/>
      <c r="BD15" s="38"/>
      <c r="BE15" s="39"/>
      <c r="BF15" s="40"/>
      <c r="BG15" s="40"/>
      <c r="BH15" s="37"/>
      <c r="BI15" s="38"/>
      <c r="BJ15" s="39"/>
      <c r="BK15" s="37"/>
      <c r="BL15" s="38"/>
      <c r="BM15" s="39"/>
      <c r="BN15" s="40"/>
    </row>
    <row r="16" spans="1:66" x14ac:dyDescent="0.25">
      <c r="A16" s="9"/>
      <c r="B16" s="15"/>
      <c r="C16" s="15"/>
      <c r="D16" s="15"/>
      <c r="E16" s="15"/>
      <c r="F16" s="15"/>
      <c r="G16" s="15"/>
      <c r="H16" s="55"/>
      <c r="I16" s="57"/>
      <c r="J16" s="133"/>
      <c r="K16" s="58"/>
      <c r="L16" s="58"/>
      <c r="M16" s="58"/>
      <c r="N16" s="58"/>
      <c r="O16" s="10"/>
      <c r="P16" s="17"/>
      <c r="Q16" s="18"/>
      <c r="R16" s="18"/>
      <c r="S16" s="18"/>
      <c r="T16" s="18"/>
      <c r="U16" s="19"/>
      <c r="V16" s="26"/>
      <c r="W16" s="27"/>
      <c r="X16" s="27"/>
      <c r="Y16" s="27"/>
      <c r="Z16" s="27"/>
      <c r="AA16" s="27"/>
      <c r="AB16" s="27"/>
      <c r="AC16" s="28"/>
      <c r="AD16" s="41"/>
      <c r="AE16" s="41"/>
      <c r="AF16" s="41"/>
      <c r="AG16" s="42"/>
      <c r="AH16" s="43"/>
      <c r="AI16" s="43"/>
      <c r="AJ16" s="44"/>
      <c r="AK16" s="42"/>
      <c r="AL16" s="43"/>
      <c r="AM16" s="43"/>
      <c r="AN16" s="45"/>
      <c r="AO16" s="37"/>
      <c r="AP16" s="38"/>
      <c r="AQ16" s="39"/>
      <c r="AR16" s="37"/>
      <c r="AS16" s="38"/>
      <c r="AT16" s="39"/>
      <c r="AU16" s="40"/>
      <c r="AV16" s="40"/>
      <c r="AW16" s="40"/>
      <c r="AX16" s="40"/>
      <c r="AY16" s="40"/>
      <c r="AZ16" s="37"/>
      <c r="BA16" s="38"/>
      <c r="BB16" s="39"/>
      <c r="BC16" s="37"/>
      <c r="BD16" s="38"/>
      <c r="BE16" s="39"/>
      <c r="BF16" s="40"/>
      <c r="BG16" s="40"/>
      <c r="BH16" s="37"/>
      <c r="BI16" s="38"/>
      <c r="BJ16" s="39"/>
      <c r="BK16" s="37"/>
      <c r="BL16" s="38"/>
      <c r="BM16" s="39"/>
      <c r="BN16" s="40"/>
    </row>
    <row r="17" spans="1:66" ht="15.75" thickBot="1" x14ac:dyDescent="0.3">
      <c r="A17" s="11"/>
      <c r="B17" s="16"/>
      <c r="C17" s="16"/>
      <c r="D17" s="16"/>
      <c r="E17" s="16"/>
      <c r="F17" s="16"/>
      <c r="G17" s="16"/>
      <c r="H17" s="56"/>
      <c r="I17" s="135"/>
      <c r="J17" s="136"/>
      <c r="K17" s="59"/>
      <c r="L17" s="59"/>
      <c r="M17" s="59"/>
      <c r="N17" s="59"/>
      <c r="O17" s="12"/>
      <c r="P17" s="20"/>
      <c r="Q17" s="18"/>
      <c r="R17" s="21"/>
      <c r="S17" s="21"/>
      <c r="T17" s="21"/>
      <c r="U17" s="22"/>
      <c r="V17" s="29"/>
      <c r="W17" s="30"/>
      <c r="X17" s="30"/>
      <c r="Y17" s="30"/>
      <c r="Z17" s="30"/>
      <c r="AA17" s="30"/>
      <c r="AB17" s="30"/>
      <c r="AC17" s="31"/>
      <c r="AD17" s="46"/>
      <c r="AE17" s="46"/>
      <c r="AF17" s="46"/>
      <c r="AG17" s="47"/>
      <c r="AH17" s="48"/>
      <c r="AI17" s="48"/>
      <c r="AJ17" s="49"/>
      <c r="AK17" s="47"/>
      <c r="AL17" s="48"/>
      <c r="AM17" s="48"/>
      <c r="AN17" s="50"/>
      <c r="AO17" s="51"/>
      <c r="AP17" s="52"/>
      <c r="AQ17" s="53"/>
      <c r="AR17" s="51"/>
      <c r="AS17" s="52"/>
      <c r="AT17" s="53"/>
      <c r="AU17" s="54"/>
      <c r="AV17" s="54"/>
      <c r="AW17" s="54"/>
      <c r="AX17" s="54"/>
      <c r="AY17" s="54"/>
      <c r="AZ17" s="51"/>
      <c r="BA17" s="52"/>
      <c r="BB17" s="53"/>
      <c r="BC17" s="51"/>
      <c r="BD17" s="52"/>
      <c r="BE17" s="53"/>
      <c r="BF17" s="54"/>
      <c r="BG17" s="54"/>
      <c r="BH17" s="51"/>
      <c r="BI17" s="52"/>
      <c r="BJ17" s="53"/>
      <c r="BK17" s="51"/>
      <c r="BL17" s="52"/>
      <c r="BM17" s="53"/>
      <c r="BN17" s="54"/>
    </row>
    <row r="18" spans="1:66" x14ac:dyDescent="0.25">
      <c r="J18" s="134"/>
    </row>
    <row r="19" spans="1:66" x14ac:dyDescent="0.25">
      <c r="AE19" s="4"/>
      <c r="AF19" s="4"/>
    </row>
    <row r="33" spans="8:8" x14ac:dyDescent="0.25">
      <c r="H33"/>
    </row>
  </sheetData>
  <mergeCells count="25">
    <mergeCell ref="B6:B7"/>
    <mergeCell ref="A6:A7"/>
    <mergeCell ref="A5:BN5"/>
    <mergeCell ref="H6:H7"/>
    <mergeCell ref="G6:G7"/>
    <mergeCell ref="I6:I7"/>
    <mergeCell ref="J6:J7"/>
    <mergeCell ref="K6:L7"/>
    <mergeCell ref="M6:M7"/>
    <mergeCell ref="N6:N7"/>
    <mergeCell ref="O6:O7"/>
    <mergeCell ref="F6:F7"/>
    <mergeCell ref="E6:E7"/>
    <mergeCell ref="D6:D7"/>
    <mergeCell ref="C6:C7"/>
    <mergeCell ref="V6:AC6"/>
    <mergeCell ref="P6:U6"/>
    <mergeCell ref="AG6:AJ6"/>
    <mergeCell ref="AK6:AN6"/>
    <mergeCell ref="AO6:AQ6"/>
    <mergeCell ref="BH6:BJ6"/>
    <mergeCell ref="BK6:BM6"/>
    <mergeCell ref="AR6:AT6"/>
    <mergeCell ref="AZ6:BB6"/>
    <mergeCell ref="BC6:BE6"/>
  </mergeCells>
  <pageMargins left="0.7" right="0.7" top="0.75" bottom="0.75" header="0.3" footer="0.3"/>
  <pageSetup orientation="portrait" horizontalDpi="360" verticalDpi="360" r:id="rId1"/>
  <headerFooter>
    <oddHeader xml:space="preserve">&amp;C&amp;G
</oddHeader>
    <oddFooter>&amp;CVILLANUEVA CASANARE 
JAIME ANDRES PINILLA  TORRES
ENTRENADOR PERSONAL DE CITY FINESS
INF 3209121503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7"/>
  <sheetViews>
    <sheetView topLeftCell="A7" workbookViewId="0">
      <selection activeCell="D12" sqref="D12:F28"/>
    </sheetView>
  </sheetViews>
  <sheetFormatPr baseColWidth="10" defaultRowHeight="15" x14ac:dyDescent="0.25"/>
  <cols>
    <col min="2" max="2" width="20.140625" customWidth="1"/>
    <col min="3" max="3" width="26.5703125" customWidth="1"/>
    <col min="5" max="5" width="30" customWidth="1"/>
    <col min="6" max="6" width="14" customWidth="1"/>
  </cols>
  <sheetData>
    <row r="3" spans="2:6" ht="30" customHeight="1" x14ac:dyDescent="0.25">
      <c r="B3" s="64" t="s">
        <v>38</v>
      </c>
      <c r="C3" s="64"/>
    </row>
    <row r="4" spans="2:6" x14ac:dyDescent="0.25">
      <c r="B4" s="7" t="s">
        <v>39</v>
      </c>
      <c r="C4" s="6" t="s">
        <v>47</v>
      </c>
      <c r="D4" t="s">
        <v>57</v>
      </c>
    </row>
    <row r="5" spans="2:6" x14ac:dyDescent="0.25">
      <c r="B5" s="7" t="s">
        <v>40</v>
      </c>
      <c r="C5" s="6" t="s">
        <v>48</v>
      </c>
      <c r="D5" t="s">
        <v>58</v>
      </c>
    </row>
    <row r="6" spans="2:6" x14ac:dyDescent="0.25">
      <c r="B6" s="7" t="s">
        <v>41</v>
      </c>
      <c r="C6" s="6" t="s">
        <v>49</v>
      </c>
      <c r="D6" t="s">
        <v>59</v>
      </c>
    </row>
    <row r="7" spans="2:6" x14ac:dyDescent="0.25">
      <c r="B7" s="7" t="s">
        <v>42</v>
      </c>
      <c r="C7" s="6" t="s">
        <v>50</v>
      </c>
      <c r="D7" t="s">
        <v>60</v>
      </c>
    </row>
    <row r="8" spans="2:6" x14ac:dyDescent="0.25">
      <c r="B8" s="7" t="s">
        <v>43</v>
      </c>
      <c r="C8" s="6" t="s">
        <v>52</v>
      </c>
      <c r="D8" t="s">
        <v>61</v>
      </c>
    </row>
    <row r="9" spans="2:6" x14ac:dyDescent="0.25">
      <c r="B9" s="7" t="s">
        <v>44</v>
      </c>
      <c r="C9" s="6" t="s">
        <v>51</v>
      </c>
      <c r="D9" t="s">
        <v>62</v>
      </c>
    </row>
    <row r="10" spans="2:6" x14ac:dyDescent="0.25">
      <c r="B10" s="7" t="s">
        <v>45</v>
      </c>
      <c r="C10" s="6" t="s">
        <v>53</v>
      </c>
      <c r="D10" t="s">
        <v>63</v>
      </c>
    </row>
    <row r="11" spans="2:6" x14ac:dyDescent="0.25">
      <c r="B11" s="7" t="s">
        <v>46</v>
      </c>
      <c r="C11" s="6" t="s">
        <v>54</v>
      </c>
      <c r="D11" t="s">
        <v>64</v>
      </c>
    </row>
    <row r="12" spans="2:6" x14ac:dyDescent="0.25">
      <c r="D12" s="65"/>
      <c r="E12" s="65"/>
      <c r="F12" s="65"/>
    </row>
    <row r="13" spans="2:6" x14ac:dyDescent="0.25">
      <c r="D13" s="5"/>
      <c r="E13" s="5"/>
      <c r="F13" s="5"/>
    </row>
    <row r="14" spans="2:6" x14ac:dyDescent="0.25">
      <c r="D14" s="5"/>
      <c r="E14" s="5"/>
      <c r="F14" s="5"/>
    </row>
    <row r="15" spans="2:6" x14ac:dyDescent="0.25">
      <c r="D15" s="5"/>
      <c r="E15" s="5"/>
      <c r="F15" s="5"/>
    </row>
    <row r="16" spans="2:6" x14ac:dyDescent="0.25">
      <c r="D16" s="5"/>
      <c r="E16" s="5"/>
      <c r="F16" s="5"/>
    </row>
    <row r="17" spans="4:6" x14ac:dyDescent="0.25">
      <c r="D17" s="5"/>
      <c r="E17" s="5"/>
      <c r="F17" s="5"/>
    </row>
    <row r="18" spans="4:6" x14ac:dyDescent="0.25">
      <c r="D18" s="5"/>
      <c r="E18" s="5"/>
      <c r="F18" s="5"/>
    </row>
    <row r="19" spans="4:6" x14ac:dyDescent="0.25">
      <c r="D19" s="5"/>
      <c r="E19" s="5"/>
      <c r="F19" s="5"/>
    </row>
    <row r="20" spans="4:6" x14ac:dyDescent="0.25">
      <c r="D20" s="5"/>
      <c r="E20" s="5"/>
      <c r="F20" s="5"/>
    </row>
    <row r="21" spans="4:6" x14ac:dyDescent="0.25">
      <c r="D21" s="5"/>
      <c r="E21" s="5"/>
      <c r="F21" s="5"/>
    </row>
    <row r="22" spans="4:6" x14ac:dyDescent="0.25">
      <c r="D22" s="5"/>
      <c r="E22" s="5"/>
      <c r="F22" s="5"/>
    </row>
    <row r="23" spans="4:6" x14ac:dyDescent="0.25">
      <c r="D23" s="5"/>
      <c r="E23" s="5"/>
      <c r="F23" s="5"/>
    </row>
    <row r="24" spans="4:6" x14ac:dyDescent="0.25">
      <c r="D24" s="5"/>
      <c r="E24" s="5"/>
      <c r="F24" s="5"/>
    </row>
    <row r="25" spans="4:6" x14ac:dyDescent="0.25">
      <c r="D25" s="5"/>
      <c r="E25" s="5"/>
      <c r="F25" s="5"/>
    </row>
    <row r="26" spans="4:6" x14ac:dyDescent="0.25">
      <c r="D26" s="5"/>
      <c r="E26" s="5"/>
      <c r="F26" s="5"/>
    </row>
    <row r="27" spans="4:6" x14ac:dyDescent="0.25">
      <c r="D27" s="5"/>
      <c r="E27" s="5"/>
      <c r="F27" s="5"/>
    </row>
  </sheetData>
  <sortState ref="D15">
    <sortCondition ref="D15"/>
  </sortState>
  <mergeCells count="2">
    <mergeCell ref="B3:C3"/>
    <mergeCell ref="D12:F12"/>
  </mergeCells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48052E439AAB458DF050BD38D8BC86" ma:contentTypeVersion="2" ma:contentTypeDescription="Create a new document." ma:contentTypeScope="" ma:versionID="8805c5b061aac5fa2a104bdb387e6332">
  <xsd:schema xmlns:xsd="http://www.w3.org/2001/XMLSchema" xmlns:xs="http://www.w3.org/2001/XMLSchema" xmlns:p="http://schemas.microsoft.com/office/2006/metadata/properties" xmlns:ns3="c221d632-39e7-4272-9f0f-b77f1870a7a0" targetNamespace="http://schemas.microsoft.com/office/2006/metadata/properties" ma:root="true" ma:fieldsID="e22ce5fdae6413423494179d5dcdcdf4" ns3:_="">
    <xsd:import namespace="c221d632-39e7-4272-9f0f-b77f1870a7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21d632-39e7-4272-9f0f-b77f1870a7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1A0869-884D-4E2B-9895-25D5992437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21d632-39e7-4272-9f0f-b77f1870a7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B245AC-5A47-4018-948D-FFDEE5B42E57}">
  <ds:schemaRefs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c221d632-39e7-4272-9f0f-b77f1870a7a0"/>
    <ds:schemaRef ds:uri="http://purl.org/dc/terms/"/>
    <ds:schemaRef ds:uri="http://schemas.openxmlformats.org/package/2006/metadata/core-properties"/>
    <ds:schemaRef ds:uri="http://purl.org/dc/elements/1.1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3E45AA5-0273-4C06-A900-981B8F8B47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Piñeros</dc:creator>
  <cp:lastModifiedBy>Juan Esteban Riapira Riobueno</cp:lastModifiedBy>
  <dcterms:created xsi:type="dcterms:W3CDTF">2023-03-18T16:52:10Z</dcterms:created>
  <dcterms:modified xsi:type="dcterms:W3CDTF">2023-04-03T18:08:52Z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0x010100BA48052E439AAB458DF050BD38D8BC86</vt:lpwstr>
  </property>
</Properties>
</file>