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mputer\Desktop\Tudo\Projetos\Projeto excel contrato RGS\"/>
    </mc:Choice>
  </mc:AlternateContent>
  <xr:revisionPtr revIDLastSave="0" documentId="13_ncr:1_{776A13F0-7C6F-4313-82A7-C85EA29E2F95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Saldo contrato anual LOTE 01" sheetId="1" r:id="rId1"/>
    <sheet name="Valores Contrato" sheetId="4" r:id="rId2"/>
    <sheet name="Total de caixas instaladas" sheetId="5" r:id="rId3"/>
    <sheet name="Planilha2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0">'Saldo contrato anual LOTE 01'!$A$6:$C$33</definedName>
    <definedName name="_xlnm.Print_Area" localSheetId="1">'Valores Contrato'!$A$1:$I$56</definedName>
    <definedName name="_xlnm.Print_Titles" localSheetId="1">'Valores Contrato'!$1:$10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5" i="5" l="1"/>
  <c r="G9" i="1"/>
  <c r="D3" i="7"/>
  <c r="E3" i="7"/>
  <c r="D5" i="7"/>
  <c r="E5" i="7"/>
  <c r="D6" i="7"/>
  <c r="E6" i="7"/>
  <c r="D7" i="7"/>
  <c r="E7" i="7"/>
  <c r="D8" i="7"/>
  <c r="E8" i="7"/>
  <c r="D9" i="7"/>
  <c r="E9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30" i="7"/>
  <c r="E30" i="7"/>
  <c r="D31" i="7"/>
  <c r="E31" i="7"/>
  <c r="D32" i="7"/>
  <c r="E32" i="7"/>
  <c r="D33" i="7"/>
  <c r="E33" i="7"/>
  <c r="D34" i="7"/>
  <c r="E34" i="7"/>
  <c r="D35" i="7"/>
  <c r="E35" i="7"/>
  <c r="C3" i="7"/>
  <c r="C5" i="7"/>
  <c r="C6" i="7"/>
  <c r="C7" i="7"/>
  <c r="C8" i="7"/>
  <c r="C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30" i="7"/>
  <c r="C31" i="7"/>
  <c r="C32" i="7"/>
  <c r="C33" i="7"/>
  <c r="C34" i="7"/>
  <c r="C35" i="7"/>
  <c r="D2" i="7"/>
  <c r="C2" i="7"/>
  <c r="I21" i="4"/>
  <c r="R10" i="4" s="1"/>
  <c r="H18" i="4"/>
  <c r="I14" i="4"/>
  <c r="L5" i="5"/>
  <c r="M5" i="5"/>
  <c r="P11" i="1"/>
  <c r="P13" i="1"/>
  <c r="P14" i="1"/>
  <c r="P18" i="1"/>
  <c r="P19" i="1"/>
  <c r="P20" i="1"/>
  <c r="P22" i="1"/>
  <c r="P23" i="1"/>
  <c r="P24" i="1"/>
  <c r="P26" i="1"/>
  <c r="P28" i="1"/>
  <c r="P29" i="1"/>
  <c r="P30" i="1"/>
  <c r="P31" i="1"/>
  <c r="P32" i="1"/>
  <c r="P33" i="1"/>
  <c r="P9" i="1"/>
  <c r="O11" i="1"/>
  <c r="O13" i="1"/>
  <c r="O14" i="1"/>
  <c r="O18" i="1"/>
  <c r="O19" i="1"/>
  <c r="O20" i="1"/>
  <c r="O22" i="1"/>
  <c r="O23" i="1"/>
  <c r="O24" i="1"/>
  <c r="O26" i="1"/>
  <c r="O28" i="1"/>
  <c r="O29" i="1"/>
  <c r="O30" i="1"/>
  <c r="O31" i="1"/>
  <c r="O32" i="1"/>
  <c r="O33" i="1"/>
  <c r="O9" i="1"/>
  <c r="N9" i="1"/>
  <c r="N22" i="1" l="1"/>
  <c r="N20" i="1"/>
  <c r="N18" i="1"/>
  <c r="N11" i="1"/>
  <c r="N13" i="1"/>
  <c r="N14" i="1"/>
  <c r="N19" i="1"/>
  <c r="N23" i="1"/>
  <c r="N24" i="1"/>
  <c r="N26" i="1"/>
  <c r="N28" i="1"/>
  <c r="N29" i="1"/>
  <c r="N30" i="1"/>
  <c r="N31" i="1"/>
  <c r="N32" i="1"/>
  <c r="N33" i="1"/>
  <c r="M11" i="1"/>
  <c r="M13" i="1"/>
  <c r="M14" i="1"/>
  <c r="M18" i="1"/>
  <c r="M19" i="1"/>
  <c r="M20" i="1"/>
  <c r="M22" i="1"/>
  <c r="M23" i="1"/>
  <c r="M24" i="1"/>
  <c r="M26" i="1"/>
  <c r="M28" i="1"/>
  <c r="M29" i="1"/>
  <c r="M30" i="1"/>
  <c r="M31" i="1"/>
  <c r="M32" i="1"/>
  <c r="M33" i="1"/>
  <c r="M9" i="1"/>
  <c r="L22" i="1"/>
  <c r="L23" i="1"/>
  <c r="L24" i="1"/>
  <c r="L26" i="1"/>
  <c r="L28" i="1"/>
  <c r="L29" i="1"/>
  <c r="L30" i="1"/>
  <c r="L31" i="1"/>
  <c r="L32" i="1"/>
  <c r="L33" i="1"/>
  <c r="L18" i="1"/>
  <c r="L19" i="1"/>
  <c r="L20" i="1"/>
  <c r="L11" i="1"/>
  <c r="L13" i="1"/>
  <c r="L14" i="1"/>
  <c r="L9" i="1"/>
  <c r="K9" i="1"/>
  <c r="I9" i="1" l="1"/>
  <c r="J9" i="1" l="1"/>
  <c r="Q11" i="5" l="1"/>
  <c r="O7" i="5" l="1"/>
  <c r="N7" i="5"/>
  <c r="M7" i="5"/>
  <c r="L7" i="5"/>
  <c r="K7" i="5"/>
  <c r="J7" i="5"/>
  <c r="I7" i="5"/>
  <c r="H7" i="5"/>
  <c r="G7" i="5"/>
  <c r="F7" i="5"/>
  <c r="E7" i="5"/>
  <c r="D7" i="5"/>
  <c r="P7" i="5" s="1"/>
  <c r="O10" i="5" l="1"/>
  <c r="N10" i="5"/>
  <c r="M10" i="5"/>
  <c r="L10" i="5"/>
  <c r="K10" i="5"/>
  <c r="J10" i="5"/>
  <c r="I10" i="5"/>
  <c r="H10" i="5"/>
  <c r="G10" i="5"/>
  <c r="F10" i="5"/>
  <c r="E10" i="5"/>
  <c r="D10" i="5"/>
  <c r="P10" i="5" s="1"/>
  <c r="O9" i="5" l="1"/>
  <c r="N9" i="5"/>
  <c r="M9" i="5"/>
  <c r="L9" i="5"/>
  <c r="K9" i="5"/>
  <c r="J9" i="5"/>
  <c r="I9" i="5"/>
  <c r="H9" i="5"/>
  <c r="G9" i="5"/>
  <c r="F9" i="5"/>
  <c r="E9" i="5"/>
  <c r="D9" i="5"/>
  <c r="P9" i="5" s="1"/>
  <c r="R7" i="5" l="1"/>
  <c r="R9" i="5"/>
  <c r="R10" i="5"/>
  <c r="O8" i="5" l="1"/>
  <c r="N8" i="5"/>
  <c r="M8" i="5"/>
  <c r="L8" i="5"/>
  <c r="K8" i="5"/>
  <c r="J8" i="5"/>
  <c r="I8" i="5"/>
  <c r="H8" i="5"/>
  <c r="G8" i="5"/>
  <c r="F8" i="5"/>
  <c r="E8" i="5"/>
  <c r="D8" i="5"/>
  <c r="P8" i="5" l="1"/>
  <c r="R8" i="5" s="1"/>
  <c r="O6" i="5"/>
  <c r="N6" i="5"/>
  <c r="M6" i="5"/>
  <c r="L6" i="5"/>
  <c r="K6" i="5"/>
  <c r="J6" i="5"/>
  <c r="I6" i="5"/>
  <c r="H6" i="5"/>
  <c r="G6" i="5"/>
  <c r="F6" i="5"/>
  <c r="E6" i="5"/>
  <c r="D6" i="5"/>
  <c r="P6" i="5" l="1"/>
  <c r="R6" i="5" s="1"/>
  <c r="O5" i="5"/>
  <c r="O11" i="5" s="1"/>
  <c r="N5" i="5"/>
  <c r="N11" i="5" s="1"/>
  <c r="M11" i="5"/>
  <c r="L11" i="5"/>
  <c r="K5" i="5"/>
  <c r="K11" i="5" s="1"/>
  <c r="J5" i="5"/>
  <c r="J11" i="5" s="1"/>
  <c r="I5" i="5"/>
  <c r="I11" i="5" s="1"/>
  <c r="H5" i="5"/>
  <c r="H11" i="5" s="1"/>
  <c r="G5" i="5"/>
  <c r="G11" i="5" s="1"/>
  <c r="F5" i="5"/>
  <c r="F11" i="5" s="1"/>
  <c r="E11" i="5"/>
  <c r="D5" i="5"/>
  <c r="K11" i="1"/>
  <c r="K13" i="1"/>
  <c r="K14" i="1"/>
  <c r="K18" i="1"/>
  <c r="K19" i="1"/>
  <c r="K20" i="1"/>
  <c r="K22" i="1"/>
  <c r="K23" i="1"/>
  <c r="K24" i="1"/>
  <c r="K26" i="1"/>
  <c r="K28" i="1"/>
  <c r="K29" i="1"/>
  <c r="K30" i="1"/>
  <c r="K31" i="1"/>
  <c r="K32" i="1"/>
  <c r="K33" i="1"/>
  <c r="K35" i="1"/>
  <c r="P5" i="5" l="1"/>
  <c r="R5" i="5" s="1"/>
  <c r="D11" i="5"/>
  <c r="J35" i="1"/>
  <c r="R9" i="1"/>
  <c r="I35" i="1"/>
  <c r="S35" i="1" l="1"/>
  <c r="P11" i="5"/>
  <c r="J26" i="1"/>
  <c r="J23" i="1" l="1"/>
  <c r="I31" i="1" l="1"/>
  <c r="I33" i="1" l="1"/>
  <c r="H11" i="1" l="1"/>
  <c r="Q33" i="1"/>
  <c r="Q32" i="1"/>
  <c r="Q31" i="1"/>
  <c r="Q30" i="1"/>
  <c r="Q29" i="1"/>
  <c r="Q28" i="1"/>
  <c r="Q26" i="1"/>
  <c r="Q24" i="1"/>
  <c r="Q23" i="1"/>
  <c r="Q22" i="1"/>
  <c r="Q20" i="1"/>
  <c r="Q19" i="1"/>
  <c r="Q18" i="1"/>
  <c r="Q14" i="1"/>
  <c r="Q13" i="1"/>
  <c r="Q11" i="1"/>
  <c r="J33" i="1"/>
  <c r="J32" i="1"/>
  <c r="J31" i="1"/>
  <c r="J30" i="1"/>
  <c r="J29" i="1"/>
  <c r="J28" i="1"/>
  <c r="J24" i="1"/>
  <c r="J22" i="1"/>
  <c r="J20" i="1"/>
  <c r="J19" i="1"/>
  <c r="J18" i="1"/>
  <c r="J14" i="1"/>
  <c r="J13" i="1"/>
  <c r="J11" i="1"/>
  <c r="I32" i="1"/>
  <c r="I30" i="1"/>
  <c r="I29" i="1"/>
  <c r="I28" i="1"/>
  <c r="I26" i="1"/>
  <c r="I24" i="1"/>
  <c r="I23" i="1"/>
  <c r="I22" i="1"/>
  <c r="I20" i="1"/>
  <c r="I19" i="1"/>
  <c r="I18" i="1"/>
  <c r="I14" i="1"/>
  <c r="I13" i="1"/>
  <c r="I11" i="1"/>
  <c r="H33" i="1"/>
  <c r="H32" i="1"/>
  <c r="H31" i="1"/>
  <c r="H30" i="1"/>
  <c r="H29" i="1"/>
  <c r="H28" i="1"/>
  <c r="H26" i="1"/>
  <c r="H24" i="1"/>
  <c r="H23" i="1"/>
  <c r="H22" i="1"/>
  <c r="H20" i="1"/>
  <c r="H19" i="1"/>
  <c r="H18" i="1"/>
  <c r="H14" i="1"/>
  <c r="H13" i="1"/>
  <c r="H9" i="1"/>
  <c r="Q9" i="1" l="1"/>
  <c r="S9" i="1" s="1"/>
  <c r="C4" i="7" s="1"/>
  <c r="R13" i="1"/>
  <c r="R18" i="1"/>
  <c r="R20" i="1"/>
  <c r="R23" i="1"/>
  <c r="R26" i="1"/>
  <c r="R29" i="1"/>
  <c r="R31" i="1"/>
  <c r="R33" i="1"/>
  <c r="R11" i="1"/>
  <c r="R14" i="1"/>
  <c r="R19" i="1"/>
  <c r="R22" i="1"/>
  <c r="R24" i="1"/>
  <c r="R28" i="1"/>
  <c r="R30" i="1"/>
  <c r="R32" i="1"/>
  <c r="G33" i="1"/>
  <c r="G32" i="1"/>
  <c r="G31" i="1"/>
  <c r="G30" i="1"/>
  <c r="G29" i="1"/>
  <c r="G28" i="1"/>
  <c r="G26" i="1"/>
  <c r="G24" i="1"/>
  <c r="G23" i="1"/>
  <c r="G22" i="1"/>
  <c r="G20" i="1"/>
  <c r="G19" i="1"/>
  <c r="G18" i="1"/>
  <c r="G14" i="1"/>
  <c r="G13" i="1"/>
  <c r="G11" i="1"/>
  <c r="S11" i="1" l="1"/>
  <c r="G37" i="1"/>
  <c r="S37" i="1" s="1"/>
  <c r="G39" i="1"/>
  <c r="S39" i="1" s="1"/>
  <c r="G36" i="1"/>
  <c r="S36" i="1" s="1"/>
  <c r="G38" i="1"/>
  <c r="S38" i="1" s="1"/>
  <c r="G40" i="1"/>
  <c r="S40" i="1" s="1"/>
  <c r="F9" i="1" l="1"/>
  <c r="E44" i="4"/>
  <c r="E45" i="4"/>
  <c r="E46" i="4"/>
  <c r="E47" i="4"/>
  <c r="E48" i="4"/>
  <c r="E39" i="4"/>
  <c r="E40" i="4"/>
  <c r="E26" i="4"/>
  <c r="E27" i="4"/>
  <c r="E29" i="4"/>
  <c r="E30" i="4"/>
  <c r="E31" i="4"/>
  <c r="E35" i="4"/>
  <c r="E36" i="4"/>
  <c r="E37" i="4"/>
  <c r="E16" i="4"/>
  <c r="E18" i="4"/>
  <c r="E19" i="4"/>
  <c r="E14" i="4"/>
  <c r="F23" i="1" l="1"/>
  <c r="F36" i="1"/>
  <c r="F37" i="1"/>
  <c r="F38" i="1"/>
  <c r="F39" i="1"/>
  <c r="F40" i="1"/>
  <c r="F35" i="1"/>
  <c r="F19" i="1"/>
  <c r="F20" i="1"/>
  <c r="F22" i="1"/>
  <c r="F24" i="1"/>
  <c r="F26" i="1"/>
  <c r="F28" i="1"/>
  <c r="F29" i="1"/>
  <c r="F30" i="1"/>
  <c r="F31" i="1"/>
  <c r="F32" i="1"/>
  <c r="F33" i="1"/>
  <c r="F18" i="1"/>
  <c r="F11" i="1"/>
  <c r="F13" i="1"/>
  <c r="F14" i="1"/>
  <c r="H48" i="4" l="1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0" i="4"/>
  <c r="H39" i="4"/>
  <c r="H38" i="4"/>
  <c r="H37" i="4"/>
  <c r="H36" i="4"/>
  <c r="H35" i="4"/>
  <c r="H33" i="4"/>
  <c r="H31" i="4"/>
  <c r="H30" i="4"/>
  <c r="H29" i="4"/>
  <c r="H27" i="4"/>
  <c r="H26" i="4"/>
  <c r="H25" i="4"/>
  <c r="I25" i="4" s="1"/>
  <c r="H19" i="4"/>
  <c r="H16" i="4"/>
  <c r="I16" i="4" l="1"/>
  <c r="J48" i="4"/>
  <c r="R11" i="4"/>
  <c r="U42" i="1"/>
  <c r="U37" i="1"/>
  <c r="V37" i="1" s="1"/>
  <c r="S33" i="1"/>
  <c r="S32" i="1"/>
  <c r="U32" i="1" s="1"/>
  <c r="V32" i="1" s="1"/>
  <c r="S31" i="1"/>
  <c r="U31" i="1" s="1"/>
  <c r="V31" i="1" s="1"/>
  <c r="U39" i="1"/>
  <c r="V39" i="1" s="1"/>
  <c r="S18" i="1"/>
  <c r="U18" i="1" s="1"/>
  <c r="V18" i="1" s="1"/>
  <c r="U35" i="1"/>
  <c r="V35" i="1" s="1"/>
  <c r="U36" i="1"/>
  <c r="V36" i="1" s="1"/>
  <c r="U38" i="1"/>
  <c r="V38" i="1" s="1"/>
  <c r="U40" i="1"/>
  <c r="V40" i="1" s="1"/>
  <c r="U11" i="1"/>
  <c r="V11" i="1" s="1"/>
  <c r="I38" i="4"/>
  <c r="I18" i="4"/>
  <c r="S13" i="1"/>
  <c r="I39" i="4"/>
  <c r="I35" i="4"/>
  <c r="I40" i="4"/>
  <c r="I30" i="4"/>
  <c r="U9" i="1"/>
  <c r="V9" i="1" l="1"/>
  <c r="E4" i="7"/>
  <c r="U13" i="1"/>
  <c r="V13" i="1" s="1"/>
  <c r="T13" i="1"/>
  <c r="T31" i="1"/>
  <c r="T32" i="1"/>
  <c r="T33" i="1"/>
  <c r="U33" i="1"/>
  <c r="V33" i="1" s="1"/>
  <c r="T9" i="1"/>
  <c r="D4" i="7" s="1"/>
  <c r="T40" i="1"/>
  <c r="T37" i="1"/>
  <c r="T36" i="1"/>
  <c r="T35" i="1"/>
  <c r="T38" i="1"/>
  <c r="T39" i="1"/>
  <c r="I19" i="4"/>
  <c r="J21" i="4" s="1"/>
  <c r="S14" i="1"/>
  <c r="U14" i="1" s="1"/>
  <c r="V14" i="1" s="1"/>
  <c r="I29" i="4"/>
  <c r="S22" i="1"/>
  <c r="U22" i="1" s="1"/>
  <c r="V22" i="1" s="1"/>
  <c r="I33" i="4"/>
  <c r="H49" i="4" s="1"/>
  <c r="S26" i="1"/>
  <c r="U26" i="1" s="1"/>
  <c r="V26" i="1" s="1"/>
  <c r="I37" i="4"/>
  <c r="S30" i="1"/>
  <c r="U30" i="1" s="1"/>
  <c r="V30" i="1" s="1"/>
  <c r="S28" i="1"/>
  <c r="U28" i="1" s="1"/>
  <c r="V28" i="1" s="1"/>
  <c r="I26" i="4"/>
  <c r="S19" i="1"/>
  <c r="U19" i="1" s="1"/>
  <c r="V19" i="1" s="1"/>
  <c r="I36" i="4"/>
  <c r="S29" i="1"/>
  <c r="U29" i="1" s="1"/>
  <c r="V29" i="1" s="1"/>
  <c r="I27" i="4"/>
  <c r="S20" i="1"/>
  <c r="U20" i="1" s="1"/>
  <c r="V20" i="1" s="1"/>
  <c r="I31" i="4"/>
  <c r="S24" i="1"/>
  <c r="U24" i="1" s="1"/>
  <c r="V24" i="1" s="1"/>
  <c r="S23" i="1"/>
  <c r="U23" i="1" s="1"/>
  <c r="V23" i="1" s="1"/>
  <c r="V41" i="1" l="1"/>
  <c r="U41" i="1"/>
  <c r="J40" i="4"/>
  <c r="T29" i="1"/>
  <c r="T28" i="1"/>
  <c r="T30" i="1"/>
  <c r="R9" i="4" l="1"/>
  <c r="S9" i="4" s="1"/>
  <c r="T26" i="1"/>
  <c r="T24" i="1"/>
  <c r="T23" i="1"/>
  <c r="T22" i="1"/>
  <c r="T20" i="1"/>
  <c r="T19" i="1"/>
  <c r="T18" i="1"/>
  <c r="T14" i="1"/>
  <c r="T11" i="1"/>
  <c r="S10" i="4" l="1"/>
  <c r="U43" i="1" l="1"/>
  <c r="U44" i="1" s="1"/>
  <c r="V44" i="1" s="1"/>
  <c r="V45" i="1" s="1"/>
</calcChain>
</file>

<file path=xl/sharedStrings.xml><?xml version="1.0" encoding="utf-8"?>
<sst xmlns="http://schemas.openxmlformats.org/spreadsheetml/2006/main" count="356" uniqueCount="161">
  <si>
    <t>COMPANHIA RIOGRANDENSE DE SANEAMENTO</t>
  </si>
  <si>
    <t xml:space="preserve">PLANILHA DE MEDIÇÃO </t>
  </si>
  <si>
    <t>LOTE 01</t>
  </si>
  <si>
    <t>AL(mês)=(VM x AL / VO)  LOTE 01</t>
  </si>
  <si>
    <t>ITEM</t>
  </si>
  <si>
    <t>DISCRIMINAÇÃO</t>
  </si>
  <si>
    <t>CÓDIGO</t>
  </si>
  <si>
    <t>UN</t>
  </si>
  <si>
    <t>VALOR UNITÁRIO</t>
  </si>
  <si>
    <t>VALOR TOTAL</t>
  </si>
  <si>
    <t>VC = Valor Contrato</t>
  </si>
  <si>
    <t>VM= Valor da Medição do Mês de Referência</t>
  </si>
  <si>
    <t>AL= Administração Local da Obra Total da Planilha</t>
  </si>
  <si>
    <t xml:space="preserve">I - SERVIÇOS INICIAIS </t>
  </si>
  <si>
    <t>VO= Valor Total da Planilha (exceto administração local) = (R$ 9.750.000,00 - R$ 354.187,33)</t>
  </si>
  <si>
    <t>CANTEIRO DE OBRAS</t>
  </si>
  <si>
    <t>01.00.00.00</t>
  </si>
  <si>
    <t>1.1</t>
  </si>
  <si>
    <t>Construção do canteiro</t>
  </si>
  <si>
    <t>01.01.00.00</t>
  </si>
  <si>
    <t>1.1.1</t>
  </si>
  <si>
    <t>Locação de imóvel para canteiro Central</t>
  </si>
  <si>
    <t>₀₀₀</t>
  </si>
  <si>
    <t>mês</t>
  </si>
  <si>
    <t>1.2</t>
  </si>
  <si>
    <t>Placas de Obra</t>
  </si>
  <si>
    <t>01.02.00.00</t>
  </si>
  <si>
    <t>1.2.1</t>
  </si>
  <si>
    <t>Placa da Corsan - 6m²</t>
  </si>
  <si>
    <t>01.02.00.03</t>
  </si>
  <si>
    <t>un</t>
  </si>
  <si>
    <t>1.3</t>
  </si>
  <si>
    <t>Mobilização e Desmobilização</t>
  </si>
  <si>
    <t>01.03.00.00</t>
  </si>
  <si>
    <t>1.3.1</t>
  </si>
  <si>
    <t>Mobilização</t>
  </si>
  <si>
    <t>01.03.00.10</t>
  </si>
  <si>
    <t>1.3.2</t>
  </si>
  <si>
    <t>Desmobilização</t>
  </si>
  <si>
    <t>01.03.00.20</t>
  </si>
  <si>
    <t>1.4</t>
  </si>
  <si>
    <t>Operação e Supervisão do Canteiro</t>
  </si>
  <si>
    <t>01.04.00.00</t>
  </si>
  <si>
    <t>1.4.1</t>
  </si>
  <si>
    <t>Administração local</t>
  </si>
  <si>
    <t>01.04.02.10</t>
  </si>
  <si>
    <t>II - EXECUÇÃO DOS SERVIÇOS</t>
  </si>
  <si>
    <t>Execução de Ramal - Vala a céu aberto</t>
  </si>
  <si>
    <t>2.1</t>
  </si>
  <si>
    <t>Em passeios públicos</t>
  </si>
  <si>
    <t>2.1.1</t>
  </si>
  <si>
    <t>Sem pavimento ou com grama</t>
  </si>
  <si>
    <t>m</t>
  </si>
  <si>
    <t>2.1.2</t>
  </si>
  <si>
    <t>Pavimentadas com placas regulares ou irregulares de basalto</t>
  </si>
  <si>
    <t>2.1.3</t>
  </si>
  <si>
    <t>Pavimentadas com laje de grês, lajotas cerâmicas ou concreto armado</t>
  </si>
  <si>
    <t>2.2</t>
  </si>
  <si>
    <t>Em vias para veículos</t>
  </si>
  <si>
    <t>2.2.1</t>
  </si>
  <si>
    <t>2.2.2</t>
  </si>
  <si>
    <t>Pavimentadas com asfalto CBUQ</t>
  </si>
  <si>
    <t>2.2.3</t>
  </si>
  <si>
    <t>Pavimentadas com paralelepipedos ou pedra irregular ou pavimento articulado</t>
  </si>
  <si>
    <t>Caixas e Poços</t>
  </si>
  <si>
    <t>08.10.00.00</t>
  </si>
  <si>
    <t>3.1</t>
  </si>
  <si>
    <t>Montagem, carga, descarga e transporte de caixa de calçada para ramal predial</t>
  </si>
  <si>
    <t>08.10.02.10</t>
  </si>
  <si>
    <t>Execução da ligação do ramal predial na rede coletora</t>
  </si>
  <si>
    <t>4.1</t>
  </si>
  <si>
    <t xml:space="preserve">    Sondagem e execução da ligação do ramal predial na rede coletora - sem pavimento ou com grama - Até 1,75 m de profundidade</t>
  </si>
  <si>
    <t>4.2</t>
  </si>
  <si>
    <t xml:space="preserve">    Sondagem e execução da ligação do ramal predial na rede coletora - sem pavimento ou com grama - Acima de 1,75 m de profundidade</t>
  </si>
  <si>
    <t>4.3</t>
  </si>
  <si>
    <t xml:space="preserve">   Sondagem e execução da ligação do ramal predial na rede coletora - pavimentada com asfalto CBUQ 6cm - Até 1,75 m de profundidade</t>
  </si>
  <si>
    <t>4.4</t>
  </si>
  <si>
    <t xml:space="preserve">   Sondagem e execução da ligação do ramal predial na rede coletora - pavimentada com asfalto CBUQ 6cm - Acima de 1,75 m de profundidade</t>
  </si>
  <si>
    <t>4.5</t>
  </si>
  <si>
    <t xml:space="preserve">   Sondagem e execução da ligação do ramal predial na rede coletora - pavimentada com papalelepipedos ou pedra irregular ou pavimento articulado - Até 1,75 m de profundidade</t>
  </si>
  <si>
    <t>4.6</t>
  </si>
  <si>
    <t xml:space="preserve">   Sondagem e execução da ligação do ramal predial na rede coletora - pavimentada com papalelepipedos ou pedra irregular ou pavimento articulado - Acima de 1,75 m de profundidade</t>
  </si>
  <si>
    <t>III - FORNECIMENTO DE MATERIAL</t>
  </si>
  <si>
    <t>FORNECIMENTO DE MATERIAIS</t>
  </si>
  <si>
    <t>18.00.00.00</t>
  </si>
  <si>
    <t>5.1</t>
  </si>
  <si>
    <t>Caixa de calçada com tampa e anel de borracha bilabial, DN 400, h=70 cm - GEM 100854</t>
  </si>
  <si>
    <t>18.10.07.01</t>
  </si>
  <si>
    <t>pç</t>
  </si>
  <si>
    <t>5.2</t>
  </si>
  <si>
    <t>Tubo de PVC coletor de esgoto, JEI/JERI, DN 100, L=6m</t>
  </si>
  <si>
    <t>18.05.01.10</t>
  </si>
  <si>
    <t>br</t>
  </si>
  <si>
    <t>5.3</t>
  </si>
  <si>
    <t>Curva 45º de PVC coletor de esgoto, longa, PB, JE, DN 100</t>
  </si>
  <si>
    <t>18.05.02.21</t>
  </si>
  <si>
    <t>5.4</t>
  </si>
  <si>
    <t>Curva 90º de PVC coletor de esgoto, longa, PB, JE, DN 100</t>
  </si>
  <si>
    <t>18.05.02.31</t>
  </si>
  <si>
    <t>5.5</t>
  </si>
  <si>
    <t>Selim de PVC coletor de esgoto, travas e anel, DN 150 x 100</t>
  </si>
  <si>
    <t>18.05.07.02</t>
  </si>
  <si>
    <t>5.6</t>
  </si>
  <si>
    <t>Selim compacto de PVC coletor de esgoto, DN 200 x 100</t>
  </si>
  <si>
    <t>18.05.07.12</t>
  </si>
  <si>
    <t>TOTAL GERAL</t>
  </si>
  <si>
    <t>ASSINATURA GESTOR CONTRATO</t>
  </si>
  <si>
    <t>SOMATÓRIO DAS MEMÓRIAS DE CÁLCULO</t>
  </si>
  <si>
    <t>MED 002 - LOTE 01</t>
  </si>
  <si>
    <t>Período: XX/XX/2020 a XX/XX/2020</t>
  </si>
  <si>
    <t>Gravataí/RS, XX de março de 2020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</si>
  <si>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</si>
  <si>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</si>
  <si>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</si>
  <si>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</si>
  <si>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</si>
  <si>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</si>
  <si>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</si>
  <si>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</si>
  <si>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</si>
  <si>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</si>
  <si>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</si>
  <si>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III-FORNECIMENTO DE MATERIAIS</t>
  </si>
  <si>
    <t>Março</t>
  </si>
  <si>
    <t xml:space="preserve">TOTAL ACUMULADO UNIDADES </t>
  </si>
  <si>
    <t>Início do Contrato: 06/02/2020</t>
  </si>
  <si>
    <t>Quantidade Unitário</t>
  </si>
  <si>
    <t xml:space="preserve">Valor unitário </t>
  </si>
  <si>
    <t>Quantidade</t>
  </si>
  <si>
    <t>Total</t>
  </si>
  <si>
    <t>SALDO RESTANTE UNIDADES</t>
  </si>
  <si>
    <t>SALDO FINANCEIRO UTILIZADO</t>
  </si>
  <si>
    <t>Saldo acumulado unitário e financeiro</t>
  </si>
  <si>
    <t>Total  Utilizado sem Administração</t>
  </si>
  <si>
    <t>Total Administração para Ano</t>
  </si>
  <si>
    <t>Total Administração utilizado</t>
  </si>
  <si>
    <t>Saldo restante Administração</t>
  </si>
  <si>
    <t>SALDO FINANCEIRO RESTANTE SEM ADM</t>
  </si>
  <si>
    <t>SALDO FINANCEIRO RESTANTE COM ADM</t>
  </si>
  <si>
    <t>Gravataí</t>
  </si>
  <si>
    <t>Cachoeirinha</t>
  </si>
  <si>
    <t>Guaíba</t>
  </si>
  <si>
    <t>Alvorada</t>
  </si>
  <si>
    <t>Santa Isabel</t>
  </si>
  <si>
    <t>Viamão</t>
  </si>
  <si>
    <t>Mês</t>
  </si>
  <si>
    <t>US</t>
  </si>
  <si>
    <t>Executado</t>
  </si>
  <si>
    <t>Difereça ExE x Não Exe</t>
  </si>
  <si>
    <t>CT 0029/20: Execução de ramal predial de esgotamento sanitário para as Superintendências Regionais Metropolitana e Sinos – SURMET e SURSIN</t>
  </si>
  <si>
    <t>TC 029/2020</t>
  </si>
  <si>
    <t>Valores previstos Contrato TC29/2020</t>
  </si>
  <si>
    <t>Descrição das cores da coluna V: Saldo Financeiro</t>
  </si>
  <si>
    <t>Amarelo: 50% do saldo do contrato utilizado</t>
  </si>
  <si>
    <t>Laranja: 70% do saldo do contrato utilizado</t>
  </si>
  <si>
    <t>Vermelho: Sem saldo no contrato</t>
  </si>
  <si>
    <t>Verde: menos de 50% do saldo do contrato utilizado</t>
  </si>
  <si>
    <t>Eldorado não tem caixa de esgoto para instalar</t>
  </si>
  <si>
    <t>Total no sistema</t>
  </si>
  <si>
    <t>Municípios</t>
  </si>
  <si>
    <t xml:space="preserve">ASSINATURA RJS ENGENHARIA S.A.                                         ASSINATURA FISCALIZAÇÃO CORSAN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</si>
</sst>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0"/>
    <numFmt numFmtId="166" formatCode="#,##0.00_ ;\-#,##0.00\ "/>
    <numFmt numFmtId="167" formatCode="&quot;R$&quot;\ #,##0.00"/>
    <numFmt numFmtId="168" formatCode="_(* #,##0_);_(* \(#,##0\);_(* \-_);_(@_)"/>
    <numFmt numFmtId="169" formatCode="\$#,##0\ ;\(\$#,##0\)"/>
    <numFmt numFmtId="170" formatCode="_(&quot;R$ &quot;* #,##0.00_);_(&quot;R$ &quot;* \(#,##0.00\);_(&quot;R$ &quot;* &quot;-&quot;??_);_(@_)"/>
    <numFmt numFmtId="171" formatCode="_-&quot;R$ &quot;* #,##0.00_-;&quot;-R$ &quot;* #,##0.00_-;_-&quot;R$ &quot;* \-??_-;_-@_-"/>
    <numFmt numFmtId="172" formatCode="_(* #,##0.00_);_(* \(#,##0.00\);_(* &quot;-&quot;??_);_(@_)"/>
    <numFmt numFmtId="173" formatCode="_(* #,##0.00_);_(* \(#,##0.00\);_(* \-??_);_(@_)"/>
    <numFmt numFmtId="174" formatCode="#,##0_ ;\-#,##0\ 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12"/>
      <color indexed="2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</font>
    <font>
      <b/>
      <sz val="9"/>
      <name val="Calibri"/>
      <family val="2"/>
      <scheme val="minor"/>
    </font>
    <font>
      <sz val="9"/>
      <color indexed="24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24"/>
      <name val="Calibri"/>
      <family val="2"/>
      <scheme val="minor"/>
    </font>
    <font>
      <sz val="10"/>
      <color rgb="FF8080FF"/>
      <name val="Arial"/>
      <family val="2"/>
      <charset val="1"/>
    </font>
    <font>
      <sz val="10"/>
      <color rgb="FFFF0000"/>
      <name val="Calibri"/>
      <family val="2"/>
      <scheme val="minor"/>
    </font>
    <font>
      <sz val="8.5"/>
      <name val="Calibri"/>
      <family val="2"/>
      <scheme val="minor"/>
    </font>
    <font>
      <b/>
      <sz val="8.5"/>
      <name val="Calibri"/>
      <family val="2"/>
      <scheme val="minor"/>
    </font>
    <font>
      <sz val="8.5"/>
      <name val="Arial Narrow"/>
      <family val="2"/>
      <charset val="1"/>
    </font>
    <font>
      <b/>
      <sz val="20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8"/>
      <color indexed="24"/>
      <name val="Arial"/>
      <family val="2"/>
    </font>
    <font>
      <b/>
      <sz val="18"/>
      <color rgb="FF8080FF"/>
      <name val="Arial"/>
      <family val="2"/>
      <charset val="1"/>
    </font>
    <font>
      <b/>
      <sz val="12"/>
      <color indexed="24"/>
      <name val="Arial"/>
      <family val="2"/>
    </font>
    <font>
      <b/>
      <sz val="12"/>
      <color rgb="FF8080FF"/>
      <name val="Arial"/>
      <family val="2"/>
      <charset val="1"/>
    </font>
    <font>
      <u/>
      <sz val="7.5"/>
      <color indexed="12"/>
      <name val="Arial"/>
      <family val="2"/>
    </font>
    <font>
      <sz val="10"/>
      <name val="Arial"/>
      <family val="2"/>
    </font>
    <font>
      <sz val="10"/>
      <color rgb="FF8080FF"/>
      <name val="Arial"/>
      <family val="2"/>
    </font>
    <font>
      <sz val="11"/>
      <color rgb="FF000000"/>
      <name val="Calibri"/>
      <family val="2"/>
      <charset val="1"/>
    </font>
    <font>
      <b/>
      <sz val="9"/>
      <color theme="0"/>
      <name val="Arial"/>
      <family val="2"/>
    </font>
    <font>
      <sz val="8"/>
      <name val="Arial"/>
      <family val="2"/>
    </font>
    <font>
      <b/>
      <sz val="8"/>
      <color indexed="11"/>
      <name val="Arial"/>
      <family val="2"/>
    </font>
    <font>
      <b/>
      <sz val="8"/>
      <name val="Arial"/>
      <family val="2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12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0" fillId="0" borderId="0"/>
    <xf numFmtId="164" fontId="1" fillId="0" borderId="0" applyFont="0" applyFill="0" applyBorder="0" applyAlignment="0" applyProtection="0"/>
    <xf numFmtId="0" fontId="21" fillId="0" borderId="0"/>
    <xf numFmtId="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Border="0" applyProtection="0"/>
    <xf numFmtId="0" fontId="32" fillId="0" borderId="0" applyNumberFormat="0" applyFill="0" applyBorder="0" applyAlignment="0" applyProtection="0"/>
    <xf numFmtId="0" fontId="33" fillId="0" borderId="0" applyBorder="0" applyProtection="0"/>
    <xf numFmtId="0" fontId="34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21" fillId="0" borderId="0" applyBorder="0" applyProtection="0"/>
    <xf numFmtId="0" fontId="35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7" fillId="0" borderId="0"/>
    <xf numFmtId="10" fontId="36" fillId="0" borderId="0" applyBorder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172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" fontId="2" fillId="0" borderId="0" applyFont="0" applyFill="0" applyBorder="0" applyAlignment="0" applyProtection="0"/>
    <xf numFmtId="173" fontId="36" fillId="0" borderId="0" applyBorder="0" applyProtection="0"/>
    <xf numFmtId="173" fontId="36" fillId="0" borderId="0" applyBorder="0" applyProtection="0"/>
    <xf numFmtId="173" fontId="36" fillId="0" borderId="0" applyBorder="0" applyProtection="0"/>
  </cellStyleXfs>
  <cellXfs count="248">
    <xf numFmtId="0" fontId="0" fillId="0" borderId="0" xfId="0"/>
    <xf numFmtId="0" fontId="4" fillId="0" borderId="0" xfId="3" applyFont="1" applyProtection="1">
      <protection locked="0"/>
    </xf>
    <xf numFmtId="0" fontId="8" fillId="0" borderId="0" xfId="3" applyFont="1" applyProtection="1">
      <protection locked="0"/>
    </xf>
    <xf numFmtId="49" fontId="17" fillId="0" borderId="30" xfId="3" applyNumberFormat="1" applyFont="1" applyBorder="1" applyAlignment="1" applyProtection="1">
      <alignment horizontal="center" vertical="center"/>
    </xf>
    <xf numFmtId="49" fontId="17" fillId="0" borderId="31" xfId="3" applyNumberFormat="1" applyFont="1" applyBorder="1" applyAlignment="1" applyProtection="1">
      <alignment horizontal="center" vertical="center"/>
    </xf>
    <xf numFmtId="0" fontId="18" fillId="0" borderId="31" xfId="3" applyFont="1" applyBorder="1" applyAlignment="1" applyProtection="1">
      <alignment horizontal="center" vertical="center"/>
    </xf>
    <xf numFmtId="0" fontId="19" fillId="0" borderId="31" xfId="3" applyFont="1" applyBorder="1" applyProtection="1"/>
    <xf numFmtId="164" fontId="19" fillId="0" borderId="32" xfId="2" applyFont="1" applyBorder="1" applyAlignment="1" applyProtection="1">
      <alignment horizontal="right"/>
    </xf>
    <xf numFmtId="49" fontId="17" fillId="0" borderId="33" xfId="3" applyNumberFormat="1" applyFont="1" applyBorder="1" applyAlignment="1" applyProtection="1">
      <alignment horizontal="center" vertical="center"/>
    </xf>
    <xf numFmtId="49" fontId="17" fillId="0" borderId="34" xfId="3" applyNumberFormat="1" applyFont="1" applyBorder="1" applyAlignment="1" applyProtection="1">
      <alignment horizontal="center" vertical="center"/>
    </xf>
    <xf numFmtId="0" fontId="20" fillId="0" borderId="34" xfId="3" applyFont="1" applyBorder="1" applyAlignment="1" applyProtection="1">
      <alignment horizontal="center" vertical="center"/>
    </xf>
    <xf numFmtId="164" fontId="19" fillId="0" borderId="34" xfId="2" applyFont="1" applyBorder="1" applyProtection="1"/>
    <xf numFmtId="164" fontId="19" fillId="0" borderId="35" xfId="2" applyFont="1" applyBorder="1" applyAlignment="1" applyProtection="1">
      <alignment horizontal="right"/>
    </xf>
    <xf numFmtId="49" fontId="19" fillId="0" borderId="33" xfId="3" applyNumberFormat="1" applyFont="1" applyBorder="1" applyAlignment="1" applyProtection="1">
      <alignment horizontal="center" vertical="center"/>
    </xf>
    <xf numFmtId="49" fontId="19" fillId="0" borderId="34" xfId="3" applyNumberFormat="1" applyFont="1" applyBorder="1" applyAlignment="1" applyProtection="1">
      <alignment horizontal="center" vertical="center"/>
    </xf>
    <xf numFmtId="0" fontId="17" fillId="0" borderId="34" xfId="6" applyFont="1" applyBorder="1" applyAlignment="1" applyProtection="1">
      <alignment horizontal="center" vertical="center"/>
    </xf>
    <xf numFmtId="164" fontId="17" fillId="0" borderId="34" xfId="2" applyFont="1" applyBorder="1" applyProtection="1"/>
    <xf numFmtId="0" fontId="19" fillId="0" borderId="34" xfId="6" applyFont="1" applyBorder="1" applyAlignment="1" applyProtection="1">
      <alignment horizontal="center" vertical="center"/>
    </xf>
    <xf numFmtId="49" fontId="19" fillId="0" borderId="36" xfId="3" applyNumberFormat="1" applyFont="1" applyBorder="1" applyAlignment="1" applyProtection="1">
      <alignment horizontal="center" vertical="center"/>
    </xf>
    <xf numFmtId="49" fontId="19" fillId="0" borderId="37" xfId="3" applyNumberFormat="1" applyFont="1" applyBorder="1" applyAlignment="1" applyProtection="1">
      <alignment horizontal="center" vertical="center"/>
    </xf>
    <xf numFmtId="49" fontId="17" fillId="0" borderId="37" xfId="3" applyNumberFormat="1" applyFont="1" applyBorder="1" applyAlignment="1" applyProtection="1">
      <alignment horizontal="center" vertical="center"/>
    </xf>
    <xf numFmtId="0" fontId="17" fillId="0" borderId="37" xfId="6" applyFont="1" applyBorder="1" applyAlignment="1" applyProtection="1">
      <alignment horizontal="center" vertical="center"/>
    </xf>
    <xf numFmtId="167" fontId="4" fillId="0" borderId="0" xfId="3" applyNumberFormat="1" applyFont="1" applyProtection="1"/>
    <xf numFmtId="49" fontId="19" fillId="0" borderId="31" xfId="3" applyNumberFormat="1" applyFont="1" applyBorder="1" applyAlignment="1" applyProtection="1">
      <alignment horizontal="center" vertical="center"/>
    </xf>
    <xf numFmtId="0" fontId="19" fillId="0" borderId="31" xfId="6" applyFont="1" applyBorder="1" applyAlignment="1" applyProtection="1">
      <alignment horizontal="center" vertical="center"/>
    </xf>
    <xf numFmtId="164" fontId="17" fillId="0" borderId="31" xfId="2" applyFont="1" applyBorder="1" applyProtection="1"/>
    <xf numFmtId="0" fontId="23" fillId="0" borderId="0" xfId="3" applyFont="1" applyProtection="1">
      <protection locked="0"/>
    </xf>
    <xf numFmtId="4" fontId="23" fillId="0" borderId="0" xfId="3" applyNumberFormat="1" applyFont="1" applyFill="1" applyProtection="1">
      <protection locked="0"/>
    </xf>
    <xf numFmtId="168" fontId="25" fillId="0" borderId="42" xfId="6" applyNumberFormat="1" applyFont="1" applyBorder="1" applyAlignment="1" applyProtection="1">
      <alignment horizontal="right" vertical="center"/>
    </xf>
    <xf numFmtId="0" fontId="19" fillId="0" borderId="0" xfId="3" applyFont="1" applyProtection="1">
      <protection locked="0"/>
    </xf>
    <xf numFmtId="41" fontId="4" fillId="0" borderId="0" xfId="3" applyNumberFormat="1" applyFont="1" applyProtection="1">
      <protection locked="0"/>
    </xf>
    <xf numFmtId="164" fontId="4" fillId="0" borderId="0" xfId="2" applyFont="1" applyAlignment="1" applyProtection="1">
      <alignment horizontal="right"/>
      <protection locked="0"/>
    </xf>
    <xf numFmtId="49" fontId="17" fillId="0" borderId="39" xfId="3" applyNumberFormat="1" applyFont="1" applyBorder="1" applyAlignment="1" applyProtection="1">
      <alignment horizontal="center" vertical="center" wrapText="1"/>
    </xf>
    <xf numFmtId="164" fontId="19" fillId="0" borderId="41" xfId="2" applyFont="1" applyBorder="1" applyAlignment="1" applyProtection="1">
      <alignment horizontal="center"/>
    </xf>
    <xf numFmtId="0" fontId="4" fillId="0" borderId="0" xfId="3" applyFont="1" applyBorder="1" applyProtection="1">
      <protection locked="0"/>
    </xf>
    <xf numFmtId="49" fontId="17" fillId="0" borderId="0" xfId="3" applyNumberFormat="1" applyFont="1" applyBorder="1" applyAlignment="1" applyProtection="1">
      <alignment horizontal="center" vertical="center"/>
    </xf>
    <xf numFmtId="0" fontId="18" fillId="0" borderId="0" xfId="3" applyFont="1" applyBorder="1" applyAlignment="1" applyProtection="1">
      <alignment horizontal="center" vertical="center"/>
    </xf>
    <xf numFmtId="0" fontId="20" fillId="0" borderId="0" xfId="3" applyFont="1" applyBorder="1" applyAlignment="1" applyProtection="1">
      <alignment horizontal="center" vertical="center"/>
    </xf>
    <xf numFmtId="0" fontId="17" fillId="0" borderId="0" xfId="6" applyFont="1" applyBorder="1" applyAlignment="1" applyProtection="1">
      <alignment horizontal="center" vertical="center"/>
    </xf>
    <xf numFmtId="0" fontId="19" fillId="0" borderId="0" xfId="6" applyFont="1" applyBorder="1" applyAlignment="1" applyProtection="1">
      <alignment horizontal="center" vertical="center"/>
    </xf>
    <xf numFmtId="0" fontId="4" fillId="0" borderId="0" xfId="3" applyFont="1" applyAlignment="1" applyProtection="1">
      <alignment horizontal="center"/>
      <protection locked="0"/>
    </xf>
    <xf numFmtId="49" fontId="19" fillId="0" borderId="22" xfId="3" applyNumberFormat="1" applyFont="1" applyBorder="1" applyAlignment="1" applyProtection="1">
      <alignment horizontal="center" vertical="center"/>
    </xf>
    <xf numFmtId="0" fontId="17" fillId="0" borderId="22" xfId="6" applyFont="1" applyBorder="1" applyAlignment="1" applyProtection="1">
      <alignment horizontal="center" vertical="center"/>
    </xf>
    <xf numFmtId="0" fontId="19" fillId="0" borderId="22" xfId="6" applyFont="1" applyBorder="1" applyAlignment="1" applyProtection="1">
      <alignment horizontal="center" vertical="center"/>
    </xf>
    <xf numFmtId="0" fontId="4" fillId="0" borderId="0" xfId="3" applyFont="1" applyFill="1" applyProtection="1">
      <protection locked="0"/>
    </xf>
    <xf numFmtId="0" fontId="22" fillId="0" borderId="0" xfId="3" applyFont="1" applyFill="1" applyProtection="1">
      <protection locked="0"/>
    </xf>
    <xf numFmtId="0" fontId="8" fillId="0" borderId="0" xfId="3" applyFont="1" applyFill="1" applyAlignment="1" applyProtection="1">
      <alignment horizontal="center"/>
      <protection locked="0"/>
    </xf>
    <xf numFmtId="0" fontId="23" fillId="0" borderId="0" xfId="3" applyFont="1" applyFill="1" applyProtection="1">
      <protection locked="0"/>
    </xf>
    <xf numFmtId="0" fontId="24" fillId="0" borderId="0" xfId="3" applyFont="1" applyFill="1" applyProtection="1">
      <protection locked="0"/>
    </xf>
    <xf numFmtId="166" fontId="23" fillId="0" borderId="0" xfId="3" applyNumberFormat="1" applyFont="1" applyFill="1" applyProtection="1">
      <protection locked="0"/>
    </xf>
    <xf numFmtId="0" fontId="19" fillId="0" borderId="0" xfId="3" applyFont="1" applyFill="1" applyProtection="1">
      <protection locked="0"/>
    </xf>
    <xf numFmtId="4" fontId="27" fillId="0" borderId="0" xfId="3" applyNumberFormat="1" applyFont="1" applyFill="1" applyProtection="1">
      <protection locked="0"/>
    </xf>
    <xf numFmtId="49" fontId="19" fillId="0" borderId="22" xfId="3" applyNumberFormat="1" applyFont="1" applyBorder="1" applyAlignment="1" applyProtection="1">
      <alignment horizontal="center" vertical="center" wrapText="1"/>
    </xf>
    <xf numFmtId="49" fontId="19" fillId="0" borderId="38" xfId="3" applyNumberFormat="1" applyFont="1" applyBorder="1" applyAlignment="1" applyProtection="1">
      <alignment horizontal="center" vertical="center"/>
    </xf>
    <xf numFmtId="49" fontId="19" fillId="0" borderId="39" xfId="3" applyNumberFormat="1" applyFont="1" applyBorder="1" applyAlignment="1" applyProtection="1">
      <alignment horizontal="center" vertical="center" wrapText="1"/>
    </xf>
    <xf numFmtId="0" fontId="19" fillId="0" borderId="39" xfId="6" applyFont="1" applyBorder="1" applyAlignment="1" applyProtection="1">
      <alignment horizontal="center" vertical="center"/>
    </xf>
    <xf numFmtId="49" fontId="19" fillId="0" borderId="38" xfId="3" applyNumberFormat="1" applyFont="1" applyBorder="1" applyAlignment="1" applyProtection="1">
      <alignment horizontal="center" vertical="center" wrapText="1"/>
    </xf>
    <xf numFmtId="49" fontId="19" fillId="0" borderId="40" xfId="3" applyNumberFormat="1" applyFont="1" applyBorder="1" applyAlignment="1" applyProtection="1">
      <alignment horizontal="center" vertical="center" wrapText="1"/>
    </xf>
    <xf numFmtId="164" fontId="19" fillId="0" borderId="41" xfId="2" applyFont="1" applyBorder="1" applyAlignment="1" applyProtection="1">
      <alignment horizontal="center" vertical="center"/>
    </xf>
    <xf numFmtId="0" fontId="4" fillId="0" borderId="0" xfId="3" applyFont="1" applyAlignment="1" applyProtection="1">
      <alignment vertical="center"/>
      <protection locked="0"/>
    </xf>
    <xf numFmtId="49" fontId="17" fillId="0" borderId="22" xfId="3" applyNumberFormat="1" applyFont="1" applyBorder="1" applyAlignment="1" applyProtection="1">
      <alignment horizontal="center" vertical="center"/>
    </xf>
    <xf numFmtId="164" fontId="17" fillId="0" borderId="34" xfId="2" applyFont="1" applyFill="1" applyBorder="1" applyProtection="1"/>
    <xf numFmtId="164" fontId="17" fillId="0" borderId="39" xfId="2" applyFont="1" applyFill="1" applyBorder="1" applyAlignment="1" applyProtection="1">
      <alignment horizontal="center" vertical="center"/>
    </xf>
    <xf numFmtId="164" fontId="17" fillId="0" borderId="34" xfId="2" applyFont="1" applyFill="1" applyBorder="1" applyAlignment="1" applyProtection="1">
      <alignment horizontal="right" vertical="center"/>
    </xf>
    <xf numFmtId="164" fontId="17" fillId="0" borderId="37" xfId="2" applyFont="1" applyFill="1" applyBorder="1" applyProtection="1"/>
    <xf numFmtId="0" fontId="4" fillId="0" borderId="0" xfId="3" applyFont="1" applyProtection="1"/>
    <xf numFmtId="0" fontId="4" fillId="0" borderId="0" xfId="3" applyFont="1" applyAlignment="1" applyProtection="1">
      <alignment horizontal="center"/>
    </xf>
    <xf numFmtId="0" fontId="9" fillId="0" borderId="0" xfId="3" applyFont="1" applyAlignment="1" applyProtection="1">
      <alignment horizontal="right"/>
    </xf>
    <xf numFmtId="0" fontId="0" fillId="3" borderId="1" xfId="0" applyFill="1" applyBorder="1" applyProtection="1"/>
    <xf numFmtId="0" fontId="39" fillId="3" borderId="2" xfId="0" applyFont="1" applyFill="1" applyBorder="1" applyAlignment="1" applyProtection="1">
      <alignment horizontal="center"/>
    </xf>
    <xf numFmtId="0" fontId="0" fillId="3" borderId="6" xfId="0" applyFill="1" applyBorder="1" applyProtection="1"/>
    <xf numFmtId="0" fontId="0" fillId="3" borderId="7" xfId="0" applyFill="1" applyBorder="1" applyProtection="1"/>
    <xf numFmtId="0" fontId="40" fillId="4" borderId="12" xfId="0" applyFont="1" applyFill="1" applyBorder="1" applyAlignment="1" applyProtection="1">
      <alignment horizontal="center" vertical="center" wrapText="1"/>
    </xf>
    <xf numFmtId="0" fontId="40" fillId="4" borderId="56" xfId="0" applyFont="1" applyFill="1" applyBorder="1" applyAlignment="1" applyProtection="1">
      <alignment horizontal="center" vertical="center" wrapText="1"/>
    </xf>
    <xf numFmtId="0" fontId="40" fillId="4" borderId="58" xfId="0" applyFont="1" applyFill="1" applyBorder="1" applyAlignment="1" applyProtection="1">
      <alignment horizontal="center" vertical="center" wrapText="1"/>
    </xf>
    <xf numFmtId="0" fontId="40" fillId="4" borderId="43" xfId="0" applyFont="1" applyFill="1" applyBorder="1" applyAlignment="1" applyProtection="1">
      <alignment horizontal="center" vertical="top" wrapText="1" readingOrder="1"/>
    </xf>
    <xf numFmtId="0" fontId="40" fillId="4" borderId="44" xfId="0" applyFont="1" applyFill="1" applyBorder="1" applyAlignment="1" applyProtection="1">
      <alignment horizontal="center" vertical="top" wrapText="1" readingOrder="1"/>
    </xf>
    <xf numFmtId="0" fontId="40" fillId="4" borderId="46" xfId="0" applyFont="1" applyFill="1" applyBorder="1" applyAlignment="1" applyProtection="1">
      <alignment horizontal="center" vertical="top" wrapText="1" readingOrder="1"/>
    </xf>
    <xf numFmtId="0" fontId="40" fillId="4" borderId="47" xfId="0" applyFont="1" applyFill="1" applyBorder="1" applyAlignment="1" applyProtection="1">
      <alignment horizontal="center" vertical="top" wrapText="1" readingOrder="1"/>
    </xf>
    <xf numFmtId="0" fontId="4" fillId="0" borderId="48" xfId="3" applyFont="1" applyBorder="1" applyAlignment="1" applyProtection="1">
      <alignment horizontal="center"/>
    </xf>
    <xf numFmtId="164" fontId="4" fillId="0" borderId="22" xfId="2" applyFont="1" applyBorder="1" applyAlignment="1" applyProtection="1">
      <alignment horizontal="center"/>
    </xf>
    <xf numFmtId="0" fontId="4" fillId="0" borderId="22" xfId="3" applyFont="1" applyBorder="1" applyAlignment="1" applyProtection="1">
      <alignment horizontal="center"/>
    </xf>
    <xf numFmtId="44" fontId="4" fillId="0" borderId="22" xfId="3" applyNumberFormat="1" applyFont="1" applyBorder="1" applyAlignment="1" applyProtection="1">
      <alignment horizontal="center"/>
    </xf>
    <xf numFmtId="164" fontId="4" fillId="0" borderId="45" xfId="2" applyFont="1" applyBorder="1" applyAlignment="1" applyProtection="1">
      <alignment horizontal="center"/>
    </xf>
    <xf numFmtId="164" fontId="4" fillId="0" borderId="0" xfId="2" applyFont="1" applyAlignment="1" applyProtection="1">
      <alignment horizontal="center"/>
    </xf>
    <xf numFmtId="0" fontId="40" fillId="4" borderId="52" xfId="0" applyFont="1" applyFill="1" applyBorder="1" applyAlignment="1" applyProtection="1">
      <alignment horizontal="center" vertical="top" wrapText="1" readingOrder="1"/>
    </xf>
    <xf numFmtId="0" fontId="4" fillId="0" borderId="0" xfId="3" applyFont="1" applyBorder="1" applyProtection="1"/>
    <xf numFmtId="44" fontId="4" fillId="0" borderId="0" xfId="3" applyNumberFormat="1" applyFont="1" applyFill="1" applyAlignment="1" applyProtection="1">
      <alignment horizontal="center"/>
    </xf>
    <xf numFmtId="164" fontId="4" fillId="0" borderId="0" xfId="3" applyNumberFormat="1" applyFont="1" applyFill="1" applyAlignment="1" applyProtection="1">
      <alignment horizontal="center"/>
    </xf>
    <xf numFmtId="0" fontId="4" fillId="0" borderId="0" xfId="3" applyFont="1" applyFill="1" applyAlignment="1" applyProtection="1">
      <alignment horizontal="center"/>
    </xf>
    <xf numFmtId="164" fontId="4" fillId="0" borderId="0" xfId="2" applyFont="1" applyFill="1" applyAlignment="1" applyProtection="1">
      <alignment horizontal="center"/>
    </xf>
    <xf numFmtId="44" fontId="4" fillId="6" borderId="0" xfId="3" applyNumberFormat="1" applyFont="1" applyFill="1" applyAlignment="1" applyProtection="1">
      <alignment horizontal="center"/>
    </xf>
    <xf numFmtId="0" fontId="3" fillId="0" borderId="4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164" fontId="3" fillId="0" borderId="5" xfId="2" applyFont="1" applyBorder="1" applyAlignment="1" applyProtection="1">
      <alignment horizontal="right" vertical="center"/>
    </xf>
    <xf numFmtId="0" fontId="5" fillId="0" borderId="4" xfId="3" applyFont="1" applyBorder="1" applyAlignment="1" applyProtection="1">
      <alignment horizontal="center"/>
    </xf>
    <xf numFmtId="0" fontId="7" fillId="0" borderId="4" xfId="3" applyNumberFormat="1" applyFont="1" applyFill="1" applyBorder="1" applyAlignment="1" applyProtection="1">
      <alignment vertical="center"/>
    </xf>
    <xf numFmtId="0" fontId="7" fillId="0" borderId="0" xfId="3" applyNumberFormat="1" applyFont="1" applyFill="1" applyBorder="1" applyAlignment="1" applyProtection="1">
      <alignment vertical="center"/>
    </xf>
    <xf numFmtId="49" fontId="7" fillId="0" borderId="0" xfId="3" applyNumberFormat="1" applyFont="1" applyBorder="1" applyAlignment="1" applyProtection="1">
      <alignment vertical="center"/>
    </xf>
    <xf numFmtId="49" fontId="7" fillId="0" borderId="0" xfId="3" applyNumberFormat="1" applyFont="1" applyBorder="1" applyAlignment="1" applyProtection="1">
      <alignment horizontal="right"/>
    </xf>
    <xf numFmtId="0" fontId="8" fillId="0" borderId="0" xfId="3" applyFont="1" applyProtection="1"/>
    <xf numFmtId="0" fontId="8" fillId="0" borderId="0" xfId="3" applyFont="1" applyAlignment="1" applyProtection="1"/>
    <xf numFmtId="44" fontId="12" fillId="0" borderId="17" xfId="4" applyNumberFormat="1" applyFont="1" applyBorder="1" applyProtection="1"/>
    <xf numFmtId="164" fontId="14" fillId="0" borderId="23" xfId="5" applyFont="1" applyFill="1" applyBorder="1" applyProtection="1"/>
    <xf numFmtId="0" fontId="10" fillId="0" borderId="0" xfId="4" applyProtection="1"/>
    <xf numFmtId="164" fontId="14" fillId="0" borderId="23" xfId="5" applyFont="1" applyBorder="1" applyProtection="1"/>
    <xf numFmtId="44" fontId="10" fillId="0" borderId="0" xfId="4" applyNumberFormat="1" applyProtection="1"/>
    <xf numFmtId="164" fontId="14" fillId="0" borderId="29" xfId="5" applyFont="1" applyBorder="1" applyProtection="1"/>
    <xf numFmtId="167" fontId="22" fillId="0" borderId="0" xfId="3" applyNumberFormat="1" applyFont="1" applyProtection="1"/>
    <xf numFmtId="49" fontId="4" fillId="0" borderId="0" xfId="3" applyNumberFormat="1" applyFont="1" applyProtection="1"/>
    <xf numFmtId="167" fontId="4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</xf>
    <xf numFmtId="0" fontId="4" fillId="0" borderId="0" xfId="3" applyFont="1" applyFill="1" applyProtection="1"/>
    <xf numFmtId="167" fontId="4" fillId="0" borderId="0" xfId="3" applyNumberFormat="1" applyFont="1" applyFill="1" applyAlignment="1" applyProtection="1">
      <alignment horizontal="right"/>
    </xf>
    <xf numFmtId="167" fontId="4" fillId="0" borderId="0" xfId="3" applyNumberFormat="1" applyFont="1" applyFill="1" applyProtection="1"/>
    <xf numFmtId="0" fontId="23" fillId="0" borderId="0" xfId="3" applyFont="1" applyProtection="1"/>
    <xf numFmtId="167" fontId="23" fillId="0" borderId="0" xfId="3" applyNumberFormat="1" applyFont="1" applyFill="1" applyProtection="1"/>
    <xf numFmtId="0" fontId="23" fillId="0" borderId="0" xfId="3" applyFont="1" applyFill="1" applyProtection="1"/>
    <xf numFmtId="4" fontId="23" fillId="0" borderId="0" xfId="3" applyNumberFormat="1" applyFont="1" applyFill="1" applyProtection="1"/>
    <xf numFmtId="167" fontId="23" fillId="0" borderId="0" xfId="3" applyNumberFormat="1" applyFont="1" applyProtection="1"/>
    <xf numFmtId="0" fontId="19" fillId="0" borderId="0" xfId="3" applyFont="1" applyProtection="1"/>
    <xf numFmtId="0" fontId="19" fillId="0" borderId="0" xfId="3" applyFont="1" applyFill="1" applyProtection="1"/>
    <xf numFmtId="0" fontId="28" fillId="2" borderId="2" xfId="0" applyFont="1" applyFill="1" applyBorder="1" applyAlignment="1" applyProtection="1">
      <alignment vertical="top" wrapText="1"/>
    </xf>
    <xf numFmtId="0" fontId="28" fillId="2" borderId="3" xfId="0" applyFont="1" applyFill="1" applyBorder="1" applyAlignment="1" applyProtection="1">
      <alignment vertical="top" wrapText="1"/>
    </xf>
    <xf numFmtId="0" fontId="7" fillId="2" borderId="1" xfId="0" applyFont="1" applyFill="1" applyBorder="1" applyAlignment="1" applyProtection="1"/>
    <xf numFmtId="0" fontId="7" fillId="2" borderId="2" xfId="0" applyFont="1" applyFill="1" applyBorder="1" applyAlignment="1" applyProtection="1"/>
    <xf numFmtId="0" fontId="7" fillId="2" borderId="3" xfId="0" applyFont="1" applyFill="1" applyBorder="1" applyAlignment="1" applyProtection="1"/>
    <xf numFmtId="0" fontId="28" fillId="0" borderId="4" xfId="0" applyFont="1" applyFill="1" applyBorder="1" applyAlignment="1" applyProtection="1">
      <alignment horizontal="left" vertical="top" wrapText="1"/>
    </xf>
    <xf numFmtId="0" fontId="28" fillId="0" borderId="0" xfId="0" applyFont="1" applyFill="1" applyBorder="1" applyAlignment="1" applyProtection="1">
      <alignment horizontal="left" vertical="top" wrapText="1"/>
    </xf>
    <xf numFmtId="0" fontId="28" fillId="2" borderId="0" xfId="0" applyFont="1" applyFill="1" applyBorder="1" applyAlignment="1" applyProtection="1">
      <alignment vertical="top" wrapText="1"/>
    </xf>
    <xf numFmtId="0" fontId="28" fillId="2" borderId="5" xfId="0" applyFont="1" applyFill="1" applyBorder="1" applyAlignment="1" applyProtection="1">
      <alignment vertical="top" wrapText="1"/>
    </xf>
    <xf numFmtId="0" fontId="7" fillId="2" borderId="4" xfId="0" applyFont="1" applyFill="1" applyBorder="1" applyAlignment="1" applyProtection="1"/>
    <xf numFmtId="0" fontId="7" fillId="2" borderId="0" xfId="0" applyFont="1" applyFill="1" applyBorder="1" applyAlignment="1" applyProtection="1"/>
    <xf numFmtId="0" fontId="7" fillId="2" borderId="5" xfId="0" applyFont="1" applyFill="1" applyBorder="1" applyAlignment="1" applyProtection="1"/>
    <xf numFmtId="0" fontId="29" fillId="2" borderId="6" xfId="0" applyFont="1" applyFill="1" applyBorder="1" applyAlignment="1" applyProtection="1">
      <alignment vertical="top" wrapText="1"/>
    </xf>
    <xf numFmtId="0" fontId="29" fillId="2" borderId="7" xfId="0" applyFont="1" applyFill="1" applyBorder="1" applyAlignment="1" applyProtection="1">
      <alignment vertical="top" wrapText="1"/>
    </xf>
    <xf numFmtId="0" fontId="29" fillId="2" borderId="8" xfId="0" applyFont="1" applyFill="1" applyBorder="1" applyAlignment="1" applyProtection="1">
      <alignment vertical="top" wrapText="1"/>
    </xf>
    <xf numFmtId="0" fontId="7" fillId="2" borderId="6" xfId="0" applyFont="1" applyFill="1" applyBorder="1" applyAlignment="1" applyProtection="1"/>
    <xf numFmtId="0" fontId="7" fillId="2" borderId="7" xfId="0" applyFont="1" applyFill="1" applyBorder="1" applyAlignment="1" applyProtection="1"/>
    <xf numFmtId="0" fontId="7" fillId="2" borderId="8" xfId="0" applyFont="1" applyFill="1" applyBorder="1" applyAlignment="1" applyProtection="1"/>
    <xf numFmtId="0" fontId="0" fillId="0" borderId="22" xfId="0" applyBorder="1"/>
    <xf numFmtId="0" fontId="0" fillId="0" borderId="0" xfId="0" applyFill="1" applyBorder="1"/>
    <xf numFmtId="0" fontId="0" fillId="7" borderId="22" xfId="0" applyFill="1" applyBorder="1"/>
    <xf numFmtId="0" fontId="0" fillId="0" borderId="22" xfId="0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4" fillId="0" borderId="22" xfId="3" applyFont="1" applyFill="1" applyBorder="1" applyAlignment="1" applyProtection="1">
      <alignment horizontal="center"/>
    </xf>
    <xf numFmtId="0" fontId="4" fillId="0" borderId="22" xfId="3" applyFont="1" applyBorder="1" applyAlignment="1" applyProtection="1">
      <alignment horizontal="left"/>
      <protection locked="0"/>
    </xf>
    <xf numFmtId="0" fontId="4" fillId="0" borderId="22" xfId="3" applyFont="1" applyFill="1" applyBorder="1" applyAlignment="1" applyProtection="1">
      <alignment horizontal="left"/>
      <protection locked="0"/>
    </xf>
    <xf numFmtId="0" fontId="4" fillId="9" borderId="0" xfId="3" applyFont="1" applyFill="1" applyBorder="1" applyProtection="1">
      <protection locked="0"/>
    </xf>
    <xf numFmtId="0" fontId="4" fillId="8" borderId="0" xfId="3" applyFont="1" applyFill="1" applyBorder="1" applyProtection="1">
      <protection locked="0"/>
    </xf>
    <xf numFmtId="0" fontId="4" fillId="7" borderId="0" xfId="3" applyFont="1" applyFill="1" applyBorder="1" applyProtection="1">
      <protection locked="0"/>
    </xf>
    <xf numFmtId="0" fontId="42" fillId="0" borderId="0" xfId="3" applyFont="1" applyAlignment="1" applyProtection="1">
      <alignment horizontal="center"/>
      <protection locked="0"/>
    </xf>
    <xf numFmtId="0" fontId="42" fillId="10" borderId="12" xfId="3" applyFont="1" applyFill="1" applyBorder="1" applyAlignment="1" applyProtection="1">
      <alignment horizontal="center"/>
      <protection locked="0"/>
    </xf>
    <xf numFmtId="0" fontId="0" fillId="0" borderId="0" xfId="0" applyFill="1"/>
    <xf numFmtId="0" fontId="40" fillId="4" borderId="43" xfId="0" applyFont="1" applyFill="1" applyBorder="1" applyAlignment="1" applyProtection="1">
      <alignment horizontal="center" vertical="center" wrapText="1" readingOrder="1"/>
    </xf>
    <xf numFmtId="0" fontId="40" fillId="4" borderId="59" xfId="0" applyFont="1" applyFill="1" applyBorder="1" applyAlignment="1" applyProtection="1">
      <alignment horizontal="center" vertical="center" wrapText="1"/>
    </xf>
    <xf numFmtId="0" fontId="40" fillId="4" borderId="10" xfId="0" applyFont="1" applyFill="1" applyBorder="1" applyAlignment="1" applyProtection="1">
      <alignment horizontal="center" vertical="center" wrapText="1"/>
    </xf>
    <xf numFmtId="0" fontId="40" fillId="4" borderId="11" xfId="0" applyFont="1" applyFill="1" applyBorder="1" applyAlignment="1" applyProtection="1">
      <alignment horizontal="center" vertical="center" wrapText="1"/>
    </xf>
    <xf numFmtId="49" fontId="41" fillId="5" borderId="22" xfId="0" applyNumberFormat="1" applyFont="1" applyFill="1" applyBorder="1" applyAlignment="1" applyProtection="1">
      <alignment horizontal="center" vertical="center" wrapText="1"/>
    </xf>
    <xf numFmtId="0" fontId="40" fillId="4" borderId="50" xfId="0" applyFont="1" applyFill="1" applyBorder="1" applyAlignment="1" applyProtection="1">
      <alignment horizontal="center" vertical="top" wrapText="1" readingOrder="1"/>
    </xf>
    <xf numFmtId="0" fontId="40" fillId="4" borderId="51" xfId="0" applyFont="1" applyFill="1" applyBorder="1" applyAlignment="1" applyProtection="1">
      <alignment horizontal="center" vertical="top" wrapText="1" readingOrder="1"/>
    </xf>
    <xf numFmtId="0" fontId="38" fillId="3" borderId="1" xfId="0" applyFont="1" applyFill="1" applyBorder="1" applyAlignment="1" applyProtection="1">
      <alignment horizontal="center" vertical="center"/>
    </xf>
    <xf numFmtId="0" fontId="38" fillId="3" borderId="6" xfId="0" applyFont="1" applyFill="1" applyBorder="1" applyAlignment="1" applyProtection="1">
      <alignment horizontal="center" vertical="center"/>
    </xf>
    <xf numFmtId="0" fontId="40" fillId="4" borderId="9" xfId="0" applyFont="1" applyFill="1" applyBorder="1" applyAlignment="1" applyProtection="1">
      <alignment horizontal="center" vertical="center" wrapText="1"/>
    </xf>
    <xf numFmtId="0" fontId="40" fillId="4" borderId="57" xfId="0" applyFont="1" applyFill="1" applyBorder="1" applyAlignment="1" applyProtection="1">
      <alignment horizontal="center" vertical="center" wrapText="1"/>
    </xf>
    <xf numFmtId="0" fontId="4" fillId="0" borderId="0" xfId="3" applyFont="1" applyFill="1" applyAlignment="1" applyProtection="1">
      <alignment horizontal="center"/>
    </xf>
    <xf numFmtId="0" fontId="40" fillId="4" borderId="4" xfId="0" applyFont="1" applyFill="1" applyBorder="1" applyAlignment="1" applyProtection="1">
      <alignment horizontal="center" vertical="center" wrapText="1"/>
    </xf>
    <xf numFmtId="0" fontId="40" fillId="4" borderId="0" xfId="0" applyFont="1" applyFill="1" applyBorder="1" applyAlignment="1" applyProtection="1">
      <alignment horizontal="center" vertical="center" wrapText="1"/>
    </xf>
    <xf numFmtId="0" fontId="4" fillId="0" borderId="49" xfId="3" applyFont="1" applyFill="1" applyBorder="1" applyAlignment="1" applyProtection="1">
      <alignment horizontal="center"/>
    </xf>
    <xf numFmtId="0" fontId="7" fillId="2" borderId="4" xfId="0" applyFont="1" applyFill="1" applyBorder="1" applyAlignment="1" applyProtection="1">
      <alignment horizontal="center" vertical="top" wrapText="1"/>
    </xf>
    <xf numFmtId="0" fontId="7" fillId="2" borderId="0" xfId="0" applyFont="1" applyFill="1" applyBorder="1" applyAlignment="1" applyProtection="1">
      <alignment horizontal="center" vertical="top" wrapText="1"/>
    </xf>
    <xf numFmtId="0" fontId="7" fillId="2" borderId="5" xfId="0" applyFont="1" applyFill="1" applyBorder="1" applyAlignment="1" applyProtection="1">
      <alignment horizontal="center" vertical="top" wrapText="1"/>
    </xf>
    <xf numFmtId="0" fontId="7" fillId="2" borderId="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5" xfId="0" applyFont="1" applyFill="1" applyBorder="1" applyAlignment="1" applyProtection="1">
      <alignment horizontal="center"/>
    </xf>
    <xf numFmtId="166" fontId="19" fillId="0" borderId="34" xfId="3" applyNumberFormat="1" applyFont="1" applyBorder="1" applyAlignment="1" applyProtection="1">
      <alignment horizontal="right" vertical="center" wrapText="1"/>
    </xf>
    <xf numFmtId="174" fontId="19" fillId="0" borderId="34" xfId="2" applyNumberFormat="1" applyFont="1" applyBorder="1" applyAlignment="1" applyProtection="1">
      <alignment horizontal="right" vertical="center" wrapText="1"/>
    </xf>
    <xf numFmtId="49" fontId="9" fillId="0" borderId="1" xfId="3" applyNumberFormat="1" applyFont="1" applyBorder="1" applyAlignment="1" applyProtection="1">
      <alignment horizontal="center" vertical="center"/>
    </xf>
    <xf numFmtId="49" fontId="9" fillId="0" borderId="2" xfId="3" applyNumberFormat="1" applyFont="1" applyBorder="1" applyAlignment="1" applyProtection="1">
      <alignment horizontal="center" vertical="center"/>
    </xf>
    <xf numFmtId="49" fontId="9" fillId="0" borderId="3" xfId="3" applyNumberFormat="1" applyFont="1" applyBorder="1" applyAlignment="1" applyProtection="1">
      <alignment horizontal="center" vertical="center"/>
    </xf>
    <xf numFmtId="49" fontId="9" fillId="0" borderId="4" xfId="3" applyNumberFormat="1" applyFont="1" applyBorder="1" applyAlignment="1" applyProtection="1">
      <alignment horizontal="center" vertical="center"/>
    </xf>
    <xf numFmtId="49" fontId="9" fillId="0" borderId="0" xfId="3" applyNumberFormat="1" applyFont="1" applyBorder="1" applyAlignment="1" applyProtection="1">
      <alignment horizontal="center" vertical="center"/>
    </xf>
    <xf numFmtId="49" fontId="9" fillId="0" borderId="5" xfId="3" applyNumberFormat="1" applyFont="1" applyBorder="1" applyAlignment="1" applyProtection="1">
      <alignment horizontal="center" vertical="center"/>
    </xf>
    <xf numFmtId="167" fontId="26" fillId="0" borderId="1" xfId="3" applyNumberFormat="1" applyFont="1" applyBorder="1" applyAlignment="1" applyProtection="1">
      <alignment horizontal="right" vertical="center"/>
    </xf>
    <xf numFmtId="167" fontId="26" fillId="0" borderId="3" xfId="3" applyNumberFormat="1" applyFont="1" applyBorder="1" applyAlignment="1" applyProtection="1">
      <alignment horizontal="right" vertical="center"/>
    </xf>
    <xf numFmtId="167" fontId="26" fillId="0" borderId="4" xfId="3" applyNumberFormat="1" applyFont="1" applyBorder="1" applyAlignment="1" applyProtection="1">
      <alignment horizontal="right" vertical="center"/>
    </xf>
    <xf numFmtId="167" fontId="26" fillId="0" borderId="5" xfId="3" applyNumberFormat="1" applyFont="1" applyBorder="1" applyAlignment="1" applyProtection="1">
      <alignment horizontal="right" vertical="center"/>
    </xf>
    <xf numFmtId="0" fontId="28" fillId="0" borderId="1" xfId="0" applyFont="1" applyFill="1" applyBorder="1" applyAlignment="1" applyProtection="1">
      <alignment horizontal="center" vertical="top" wrapText="1"/>
    </xf>
    <xf numFmtId="0" fontId="28" fillId="0" borderId="2" xfId="0" applyFont="1" applyFill="1" applyBorder="1" applyAlignment="1" applyProtection="1">
      <alignment horizontal="center" vertical="top" wrapText="1"/>
    </xf>
    <xf numFmtId="0" fontId="28" fillId="2" borderId="4" xfId="0" applyFont="1" applyFill="1" applyBorder="1" applyAlignment="1" applyProtection="1">
      <alignment horizontal="center" vertical="top" wrapText="1"/>
    </xf>
    <xf numFmtId="0" fontId="28" fillId="2" borderId="0" xfId="0" applyFont="1" applyFill="1" applyBorder="1" applyAlignment="1" applyProtection="1">
      <alignment horizontal="center" vertical="top" wrapText="1"/>
    </xf>
    <xf numFmtId="0" fontId="28" fillId="2" borderId="5" xfId="0" applyFont="1" applyFill="1" applyBorder="1" applyAlignment="1" applyProtection="1">
      <alignment horizontal="center" vertical="top" wrapText="1"/>
    </xf>
    <xf numFmtId="49" fontId="15" fillId="0" borderId="9" xfId="3" applyNumberFormat="1" applyFont="1" applyBorder="1" applyAlignment="1" applyProtection="1">
      <alignment horizontal="center" vertical="center"/>
    </xf>
    <xf numFmtId="49" fontId="15" fillId="0" borderId="10" xfId="3" applyNumberFormat="1" applyFont="1" applyBorder="1" applyAlignment="1" applyProtection="1">
      <alignment horizontal="center" vertical="center"/>
    </xf>
    <xf numFmtId="49" fontId="15" fillId="0" borderId="11" xfId="3" applyNumberFormat="1" applyFont="1" applyBorder="1" applyAlignment="1" applyProtection="1">
      <alignment horizontal="center" vertical="center"/>
    </xf>
    <xf numFmtId="174" fontId="19" fillId="0" borderId="34" xfId="3" applyNumberFormat="1" applyFont="1" applyBorder="1" applyAlignment="1" applyProtection="1">
      <alignment horizontal="right" vertical="center" wrapText="1"/>
    </xf>
    <xf numFmtId="174" fontId="19" fillId="0" borderId="53" xfId="3" applyNumberFormat="1" applyFont="1" applyBorder="1" applyAlignment="1" applyProtection="1">
      <alignment horizontal="right" vertical="center" wrapText="1"/>
    </xf>
    <xf numFmtId="174" fontId="19" fillId="0" borderId="54" xfId="3" applyNumberFormat="1" applyFont="1" applyBorder="1" applyAlignment="1" applyProtection="1">
      <alignment horizontal="right" vertical="center" wrapText="1"/>
    </xf>
    <xf numFmtId="174" fontId="19" fillId="0" borderId="55" xfId="3" applyNumberFormat="1" applyFont="1" applyBorder="1" applyAlignment="1" applyProtection="1">
      <alignment horizontal="right" vertical="center" wrapText="1"/>
    </xf>
    <xf numFmtId="43" fontId="19" fillId="0" borderId="60" xfId="1" applyNumberFormat="1" applyFont="1" applyBorder="1" applyAlignment="1" applyProtection="1">
      <alignment horizontal="right" vertical="center" wrapText="1"/>
    </xf>
    <xf numFmtId="43" fontId="19" fillId="0" borderId="61" xfId="1" applyNumberFormat="1" applyFont="1" applyBorder="1" applyAlignment="1" applyProtection="1">
      <alignment horizontal="right" vertical="center" wrapText="1"/>
    </xf>
    <xf numFmtId="43" fontId="19" fillId="0" borderId="62" xfId="1" applyNumberFormat="1" applyFont="1" applyBorder="1" applyAlignment="1" applyProtection="1">
      <alignment horizontal="right" vertical="center" wrapText="1"/>
    </xf>
    <xf numFmtId="166" fontId="19" fillId="0" borderId="31" xfId="3" applyNumberFormat="1" applyFont="1" applyBorder="1" applyAlignment="1" applyProtection="1">
      <alignment horizontal="right" vertical="center" wrapText="1"/>
    </xf>
    <xf numFmtId="49" fontId="7" fillId="0" borderId="12" xfId="3" applyNumberFormat="1" applyFont="1" applyBorder="1" applyAlignment="1" applyProtection="1">
      <alignment horizontal="center" vertical="center"/>
    </xf>
    <xf numFmtId="49" fontId="7" fillId="0" borderId="18" xfId="3" applyNumberFormat="1" applyFont="1" applyBorder="1" applyAlignment="1" applyProtection="1">
      <alignment horizontal="center" vertical="center"/>
    </xf>
    <xf numFmtId="49" fontId="7" fillId="0" borderId="24" xfId="3" applyNumberFormat="1" applyFont="1" applyBorder="1" applyAlignment="1" applyProtection="1">
      <alignment horizontal="center" vertical="center"/>
    </xf>
    <xf numFmtId="0" fontId="7" fillId="0" borderId="12" xfId="3" applyFont="1" applyBorder="1" applyAlignment="1" applyProtection="1">
      <alignment horizontal="center" vertical="center"/>
    </xf>
    <xf numFmtId="0" fontId="7" fillId="0" borderId="18" xfId="3" applyFont="1" applyBorder="1" applyAlignment="1" applyProtection="1">
      <alignment horizontal="center" vertical="center"/>
    </xf>
    <xf numFmtId="0" fontId="7" fillId="0" borderId="24" xfId="3" applyFont="1" applyBorder="1" applyAlignment="1" applyProtection="1">
      <alignment horizontal="center" vertical="center"/>
    </xf>
    <xf numFmtId="165" fontId="7" fillId="0" borderId="13" xfId="3" applyNumberFormat="1" applyFont="1" applyBorder="1" applyAlignment="1" applyProtection="1">
      <alignment horizontal="center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25" xfId="3" applyFont="1" applyBorder="1" applyAlignment="1" applyProtection="1">
      <alignment horizontal="center" vertical="center"/>
    </xf>
    <xf numFmtId="41" fontId="7" fillId="0" borderId="12" xfId="3" applyNumberFormat="1" applyFont="1" applyBorder="1" applyAlignment="1" applyProtection="1">
      <alignment horizontal="center" vertical="center" wrapText="1"/>
    </xf>
    <xf numFmtId="41" fontId="7" fillId="0" borderId="18" xfId="3" applyNumberFormat="1" applyFont="1" applyBorder="1" applyAlignment="1" applyProtection="1">
      <alignment horizontal="center" vertical="center" wrapText="1"/>
    </xf>
    <xf numFmtId="41" fontId="7" fillId="0" borderId="24" xfId="3" applyNumberFormat="1" applyFont="1" applyBorder="1" applyAlignment="1" applyProtection="1">
      <alignment horizontal="center" vertical="center" wrapText="1"/>
    </xf>
    <xf numFmtId="0" fontId="7" fillId="0" borderId="14" xfId="3" applyFont="1" applyBorder="1" applyAlignment="1" applyProtection="1">
      <alignment horizontal="center" vertical="center" wrapText="1"/>
    </xf>
    <xf numFmtId="0" fontId="7" fillId="0" borderId="20" xfId="3" applyFont="1" applyBorder="1" applyAlignment="1" applyProtection="1">
      <alignment horizontal="center" vertical="center" wrapText="1"/>
    </xf>
    <xf numFmtId="0" fontId="7" fillId="0" borderId="26" xfId="3" applyFont="1" applyBorder="1" applyAlignment="1" applyProtection="1">
      <alignment horizontal="center" vertical="center" wrapText="1"/>
    </xf>
    <xf numFmtId="0" fontId="11" fillId="0" borderId="9" xfId="4" applyFont="1" applyBorder="1" applyAlignment="1" applyProtection="1">
      <alignment horizontal="center"/>
    </xf>
    <xf numFmtId="0" fontId="11" fillId="0" borderId="10" xfId="4" applyFont="1" applyBorder="1" applyAlignment="1" applyProtection="1">
      <alignment horizontal="center"/>
    </xf>
    <xf numFmtId="0" fontId="11" fillId="0" borderId="11" xfId="4" applyFont="1" applyBorder="1" applyAlignment="1" applyProtection="1">
      <alignment horizontal="center"/>
    </xf>
    <xf numFmtId="0" fontId="3" fillId="0" borderId="1" xfId="3" applyFont="1" applyBorder="1" applyAlignment="1" applyProtection="1">
      <alignment horizontal="center" vertical="center"/>
    </xf>
    <xf numFmtId="0" fontId="3" fillId="0" borderId="2" xfId="3" applyFont="1" applyBorder="1" applyAlignment="1" applyProtection="1">
      <alignment horizontal="center" vertical="center"/>
    </xf>
    <xf numFmtId="0" fontId="3" fillId="0" borderId="3" xfId="3" applyFont="1" applyBorder="1" applyAlignment="1" applyProtection="1">
      <alignment horizontal="center" vertical="center"/>
    </xf>
    <xf numFmtId="0" fontId="6" fillId="0" borderId="0" xfId="3" applyFont="1" applyBorder="1" applyAlignment="1" applyProtection="1">
      <alignment horizontal="center" vertical="center"/>
    </xf>
    <xf numFmtId="0" fontId="6" fillId="0" borderId="5" xfId="3" applyFont="1" applyBorder="1" applyAlignment="1" applyProtection="1">
      <alignment horizontal="center" vertical="center"/>
    </xf>
    <xf numFmtId="49" fontId="7" fillId="0" borderId="0" xfId="3" applyNumberFormat="1" applyFont="1" applyFill="1" applyBorder="1" applyAlignment="1" applyProtection="1">
      <alignment horizontal="center"/>
    </xf>
    <xf numFmtId="49" fontId="7" fillId="0" borderId="5" xfId="3" applyNumberFormat="1" applyFont="1" applyFill="1" applyBorder="1" applyAlignment="1" applyProtection="1">
      <alignment horizontal="center"/>
    </xf>
    <xf numFmtId="49" fontId="7" fillId="0" borderId="6" xfId="3" applyNumberFormat="1" applyFont="1" applyBorder="1" applyAlignment="1" applyProtection="1">
      <alignment horizontal="center" vertical="center"/>
    </xf>
    <xf numFmtId="49" fontId="7" fillId="0" borderId="7" xfId="3" applyNumberFormat="1" applyFont="1" applyBorder="1" applyAlignment="1" applyProtection="1">
      <alignment horizontal="center" vertical="center"/>
    </xf>
    <xf numFmtId="49" fontId="7" fillId="0" borderId="8" xfId="3" applyNumberFormat="1" applyFont="1" applyBorder="1" applyAlignment="1" applyProtection="1">
      <alignment horizontal="center" vertical="center"/>
    </xf>
    <xf numFmtId="49" fontId="9" fillId="0" borderId="1" xfId="3" applyNumberFormat="1" applyFont="1" applyBorder="1" applyAlignment="1" applyProtection="1">
      <alignment horizontal="center" vertical="center" wrapText="1"/>
    </xf>
    <xf numFmtId="49" fontId="9" fillId="0" borderId="2" xfId="3" applyNumberFormat="1" applyFont="1" applyBorder="1" applyAlignment="1" applyProtection="1">
      <alignment horizontal="center" vertical="center" wrapText="1"/>
    </xf>
    <xf numFmtId="49" fontId="9" fillId="0" borderId="3" xfId="3" applyNumberFormat="1" applyFont="1" applyBorder="1" applyAlignment="1" applyProtection="1">
      <alignment horizontal="center" vertical="center" wrapText="1"/>
    </xf>
    <xf numFmtId="49" fontId="9" fillId="0" borderId="6" xfId="3" applyNumberFormat="1" applyFont="1" applyBorder="1" applyAlignment="1" applyProtection="1">
      <alignment horizontal="center" vertical="center" wrapText="1"/>
    </xf>
    <xf numFmtId="49" fontId="9" fillId="0" borderId="7" xfId="3" applyNumberFormat="1" applyFont="1" applyBorder="1" applyAlignment="1" applyProtection="1">
      <alignment horizontal="center" vertical="center" wrapText="1"/>
    </xf>
    <xf numFmtId="49" fontId="9" fillId="0" borderId="8" xfId="3" applyNumberFormat="1" applyFont="1" applyBorder="1" applyAlignment="1" applyProtection="1">
      <alignment horizontal="center" vertical="center" wrapText="1"/>
    </xf>
    <xf numFmtId="164" fontId="7" fillId="0" borderId="14" xfId="2" applyFont="1" applyBorder="1" applyAlignment="1" applyProtection="1">
      <alignment horizontal="right" vertical="center"/>
    </xf>
    <xf numFmtId="164" fontId="7" fillId="0" borderId="20" xfId="2" applyFont="1" applyBorder="1" applyAlignment="1" applyProtection="1">
      <alignment horizontal="right" vertical="center"/>
    </xf>
    <xf numFmtId="164" fontId="7" fillId="0" borderId="26" xfId="2" applyFont="1" applyBorder="1" applyAlignment="1" applyProtection="1">
      <alignment horizontal="right" vertical="center"/>
    </xf>
    <xf numFmtId="0" fontId="12" fillId="0" borderId="15" xfId="4" applyFont="1" applyBorder="1" applyAlignment="1" applyProtection="1">
      <alignment horizontal="left"/>
    </xf>
    <xf numFmtId="0" fontId="12" fillId="0" borderId="16" xfId="4" applyFont="1" applyBorder="1" applyAlignment="1" applyProtection="1">
      <alignment horizontal="left"/>
    </xf>
    <xf numFmtId="0" fontId="12" fillId="0" borderId="21" xfId="4" applyFont="1" applyBorder="1" applyAlignment="1" applyProtection="1">
      <alignment horizontal="left"/>
    </xf>
    <xf numFmtId="0" fontId="12" fillId="0" borderId="22" xfId="4" applyFont="1" applyBorder="1" applyAlignment="1" applyProtection="1">
      <alignment horizontal="left"/>
    </xf>
    <xf numFmtId="0" fontId="16" fillId="0" borderId="27" xfId="4" applyFont="1" applyBorder="1" applyAlignment="1" applyProtection="1">
      <alignment horizontal="left"/>
    </xf>
    <xf numFmtId="0" fontId="12" fillId="0" borderId="28" xfId="4" applyFont="1" applyBorder="1" applyAlignment="1" applyProtection="1">
      <alignment horizontal="left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</cellXfs>
  <cellStyles count="34">
    <cellStyle name="Comma0" xfId="7" xr:uid="{00000000-0005-0000-0000-000000000000}"/>
    <cellStyle name="Currency0" xfId="8" xr:uid="{00000000-0005-0000-0000-000001000000}"/>
    <cellStyle name="Date" xfId="9" xr:uid="{00000000-0005-0000-0000-000002000000}"/>
    <cellStyle name="Fixed" xfId="10" xr:uid="{00000000-0005-0000-0000-000003000000}"/>
    <cellStyle name="Heading 1" xfId="11" xr:uid="{00000000-0005-0000-0000-000004000000}"/>
    <cellStyle name="Heading 1 1" xfId="12" xr:uid="{00000000-0005-0000-0000-000005000000}"/>
    <cellStyle name="Heading 2" xfId="13" xr:uid="{00000000-0005-0000-0000-000006000000}"/>
    <cellStyle name="Heading 2 2" xfId="14" xr:uid="{00000000-0005-0000-0000-000007000000}"/>
    <cellStyle name="Hyperlink 2" xfId="15" xr:uid="{00000000-0005-0000-0000-000008000000}"/>
    <cellStyle name="Moeda" xfId="2" builtinId="4"/>
    <cellStyle name="Moeda 2" xfId="16" xr:uid="{00000000-0005-0000-0000-00000A000000}"/>
    <cellStyle name="Moeda 2 2" xfId="17" xr:uid="{00000000-0005-0000-0000-00000B000000}"/>
    <cellStyle name="Moeda 3" xfId="5" xr:uid="{00000000-0005-0000-0000-00000C000000}"/>
    <cellStyle name="Moeda 3 2" xfId="18" xr:uid="{00000000-0005-0000-0000-00000D000000}"/>
    <cellStyle name="Normal" xfId="0" builtinId="0"/>
    <cellStyle name="Normal 2" xfId="3" xr:uid="{00000000-0005-0000-0000-00000F000000}"/>
    <cellStyle name="Normal 2 2" xfId="19" xr:uid="{00000000-0005-0000-0000-000010000000}"/>
    <cellStyle name="Normal 2 3" xfId="6" xr:uid="{00000000-0005-0000-0000-000011000000}"/>
    <cellStyle name="Normal 3" xfId="20" xr:uid="{00000000-0005-0000-0000-000012000000}"/>
    <cellStyle name="Normal 4" xfId="21" xr:uid="{00000000-0005-0000-0000-000013000000}"/>
    <cellStyle name="Normal 5" xfId="4" xr:uid="{00000000-0005-0000-0000-000014000000}"/>
    <cellStyle name="Normal 6" xfId="22" xr:uid="{00000000-0005-0000-0000-000015000000}"/>
    <cellStyle name="Normal 7" xfId="23" xr:uid="{00000000-0005-0000-0000-000016000000}"/>
    <cellStyle name="Normal 8" xfId="24" xr:uid="{00000000-0005-0000-0000-000017000000}"/>
    <cellStyle name="Porcentagem 2" xfId="25" xr:uid="{00000000-0005-0000-0000-000018000000}"/>
    <cellStyle name="Separador de milhares 2" xfId="26" xr:uid="{00000000-0005-0000-0000-00001A000000}"/>
    <cellStyle name="Separador de milhares 3" xfId="27" xr:uid="{00000000-0005-0000-0000-00001B000000}"/>
    <cellStyle name="Separador de milhares 4" xfId="28" xr:uid="{00000000-0005-0000-0000-00001C000000}"/>
    <cellStyle name="Separador de milhares 4 2" xfId="29" xr:uid="{00000000-0005-0000-0000-00001D000000}"/>
    <cellStyle name="Separador de milhares 5" xfId="30" xr:uid="{00000000-0005-0000-0000-00001E000000}"/>
    <cellStyle name="Separador de milhares 6" xfId="31" xr:uid="{00000000-0005-0000-0000-00001F000000}"/>
    <cellStyle name="Vírgula" xfId="1" builtinId="3"/>
    <cellStyle name="Vírgula 2" xfId="32" xr:uid="{00000000-0005-0000-0000-000020000000}"/>
    <cellStyle name="Vírgula 3" xfId="33" xr:uid="{00000000-0005-0000-0000-000021000000}"/>
  </cellStyles>
  <dxfs count="1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Serviços</a:t>
            </a:r>
            <a:r>
              <a:rPr lang="pt-BR" baseline="0"/>
              <a:t> executados</a:t>
            </a:r>
            <a:endParaRPr lang="pt-B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E4-45DD-B61E-5EC0340B526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E4-45DD-B61E-5EC0340B52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('Total de caixas instaladas'!$P$4,'Total de caixas instaladas'!$Q$4)</c:f>
              <c:strCache>
                <c:ptCount val="2"/>
                <c:pt idx="0">
                  <c:v>Executado</c:v>
                </c:pt>
                <c:pt idx="1">
                  <c:v>Total no sistema</c:v>
                </c:pt>
              </c:strCache>
            </c:strRef>
          </c:cat>
          <c:val>
            <c:numRef>
              <c:f>('Total de caixas instaladas'!$P$11,'Total de caixas instaladas'!$Q$11)</c:f>
              <c:numCache>
                <c:formatCode>General</c:formatCode>
                <c:ptCount val="2"/>
                <c:pt idx="0">
                  <c:v>1463</c:v>
                </c:pt>
                <c:pt idx="1">
                  <c:v>10045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4-45DD-B61E-5EC0340B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0</xdr:row>
      <xdr:rowOff>31750</xdr:rowOff>
    </xdr:from>
    <xdr:to>
      <xdr:col>1</xdr:col>
      <xdr:colOff>622300</xdr:colOff>
      <xdr:row>2</xdr:row>
      <xdr:rowOff>175683</xdr:rowOff>
    </xdr:to>
    <xdr:pic>
      <xdr:nvPicPr>
        <xdr:cNvPr id="3" name="Imagem 227" descr="CORSAN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3" y="31750"/>
          <a:ext cx="8763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29217</xdr:colOff>
      <xdr:row>0</xdr:row>
      <xdr:rowOff>29104</xdr:rowOff>
    </xdr:from>
    <xdr:to>
      <xdr:col>1</xdr:col>
      <xdr:colOff>613834</xdr:colOff>
      <xdr:row>2</xdr:row>
      <xdr:rowOff>318348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217" y="29104"/>
          <a:ext cx="946567" cy="6702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66675</xdr:rowOff>
    </xdr:from>
    <xdr:to>
      <xdr:col>14</xdr:col>
      <xdr:colOff>342900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-pae-bk02\SURMET-COPE\GRAVATAI\RGS%20TC-003_20\Medi&#231;&#227;o%20m&#234;s%20a%20m&#234;s\Planilha%20todos%20os%20meses\Medi&#231;&#227;o%20RGS%20Gravata&#237;%20todos%20os%20meses%20TC%2000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-pae-bk02\SURMET-COPE\GRAVATAI\RGS%20TC-003_20\Medi&#231;&#227;o%20m&#234;s%20a%20m&#234;s\Planilha%20todos%20os%20meses\Medi&#231;&#227;o%20RGS%20Cachoeirinha%20todos%20os%20meses%20TC%20003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-pae-bk02\SURMET-COPE\GRAVATAI\RGS%20TC-003_20\Medi&#231;&#227;o%20m&#234;s%20a%20m&#234;s\Planilha%20todos%20os%20meses\Medi&#231;&#227;o%20RGS%20Alvorada%20todos%20os%20meses%20TC%2000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-pae-bk02\SURMET-COPE\GRAVATAI\RGS%20TC-003_20\Medi&#231;&#227;o%20m&#234;s%20a%20m&#234;s\Planilha%20todos%20os%20meses\Medi&#231;&#227;o%20RGS%20Viam&#227;o%20todos%20os%20meses%20TC%20003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-pae-bk02\SURMET-COPE\GRAVATAI\RGS%20TC-003_20\Medi&#231;&#227;o%20m&#234;s%20a%20m&#234;s\Planilha%20todos%20os%20meses\Medi&#231;&#227;o%20RGS%20Santa%20Isabel%20todos%20os%20meses%20TC%20003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-pae-bk02\SURMET-COPE\GRAVATAI\RGS%20TC-003_20\Medi&#231;&#227;o%20m&#234;s%20a%20m&#234;s\Planilha%20todos%20os%20meses\Medi&#231;&#227;o%20RGS%20Gua&#237;ba%20todos%20os%20meses%20TC%20003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queline/Downloads/RGS%20ENGENHARIA/PER&#205;ODO%20CANOAS/OBRA%20RAMAIS%20CT%20N&#186;%20003/medi&#231;&#227;o/Med%20001%20RGS%20ENGENHARIA%20S.A.%20CT%20003_2020%20-%20RAMAIS%20PREDIAIS%20SURMET%20E%20SURSIN%20-%20LOTES%2001%20E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Janeiro"/>
      <sheetName val="Fevereiro"/>
      <sheetName val="Valores Contrato"/>
    </sheetNames>
    <sheetDataSet>
      <sheetData sheetId="0" refreshError="1">
        <row r="7">
          <cell r="D7">
            <v>1</v>
          </cell>
        </row>
        <row r="34">
          <cell r="D34">
            <v>3687</v>
          </cell>
        </row>
        <row r="35">
          <cell r="D35">
            <v>2212</v>
          </cell>
        </row>
        <row r="36">
          <cell r="D36">
            <v>2212</v>
          </cell>
        </row>
        <row r="37">
          <cell r="D37">
            <v>1991</v>
          </cell>
        </row>
        <row r="38">
          <cell r="D38">
            <v>221</v>
          </cell>
        </row>
        <row r="40">
          <cell r="BIT40">
            <v>22255.010715159147</v>
          </cell>
        </row>
        <row r="41">
          <cell r="C41">
            <v>0</v>
          </cell>
        </row>
      </sheetData>
      <sheetData sheetId="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0">
          <cell r="BIT40">
            <v>0</v>
          </cell>
        </row>
        <row r="41">
          <cell r="C41">
            <v>0</v>
          </cell>
        </row>
      </sheetData>
      <sheetData sheetId="2" refreshError="1">
        <row r="7">
          <cell r="BJT7">
            <v>2</v>
          </cell>
        </row>
        <row r="9">
          <cell r="BJT9">
            <v>0</v>
          </cell>
        </row>
        <row r="11">
          <cell r="BJT11">
            <v>1</v>
          </cell>
        </row>
        <row r="12">
          <cell r="BJT12">
            <v>0</v>
          </cell>
        </row>
        <row r="16">
          <cell r="BJT16">
            <v>0</v>
          </cell>
        </row>
        <row r="17">
          <cell r="BJT17">
            <v>0</v>
          </cell>
        </row>
        <row r="18">
          <cell r="BJT18">
            <v>0</v>
          </cell>
        </row>
        <row r="20">
          <cell r="BJT20">
            <v>0</v>
          </cell>
        </row>
        <row r="21">
          <cell r="BJT21">
            <v>288.08999999999992</v>
          </cell>
        </row>
        <row r="22">
          <cell r="BJT22">
            <v>0</v>
          </cell>
        </row>
        <row r="24">
          <cell r="BJT24">
            <v>57</v>
          </cell>
        </row>
        <row r="26">
          <cell r="BJT26">
            <v>0</v>
          </cell>
        </row>
        <row r="27">
          <cell r="BJT27">
            <v>0</v>
          </cell>
        </row>
        <row r="28">
          <cell r="BJT28">
            <v>24</v>
          </cell>
        </row>
        <row r="29">
          <cell r="BJT29">
            <v>33</v>
          </cell>
        </row>
        <row r="30">
          <cell r="BJT30">
            <v>0</v>
          </cell>
        </row>
        <row r="31">
          <cell r="BJT31">
            <v>0</v>
          </cell>
        </row>
        <row r="33">
          <cell r="BJT33">
            <v>200</v>
          </cell>
        </row>
        <row r="40">
          <cell r="BJV40">
            <v>4059.9042844625128</v>
          </cell>
        </row>
        <row r="41">
          <cell r="C41">
            <v>58</v>
          </cell>
        </row>
      </sheetData>
      <sheetData sheetId="3" refreshError="1">
        <row r="7">
          <cell r="BNW7">
            <v>1</v>
          </cell>
        </row>
        <row r="9">
          <cell r="BNW9">
            <v>0</v>
          </cell>
        </row>
        <row r="11">
          <cell r="BNW11">
            <v>0</v>
          </cell>
        </row>
        <row r="12">
          <cell r="BNW12">
            <v>0</v>
          </cell>
        </row>
        <row r="16">
          <cell r="BNW16">
            <v>38.5</v>
          </cell>
        </row>
        <row r="17">
          <cell r="BNW17">
            <v>0</v>
          </cell>
        </row>
        <row r="18">
          <cell r="BNW18">
            <v>0</v>
          </cell>
        </row>
        <row r="20">
          <cell r="BNW20">
            <v>0</v>
          </cell>
        </row>
        <row r="21">
          <cell r="BNW21">
            <v>692.79000000000042</v>
          </cell>
        </row>
        <row r="22">
          <cell r="BNW22">
            <v>0</v>
          </cell>
        </row>
        <row r="24">
          <cell r="BNW24">
            <v>135</v>
          </cell>
        </row>
        <row r="26">
          <cell r="BNW26">
            <v>10</v>
          </cell>
        </row>
        <row r="27">
          <cell r="BNW27">
            <v>0</v>
          </cell>
        </row>
        <row r="28">
          <cell r="BNW28">
            <v>57</v>
          </cell>
        </row>
        <row r="29">
          <cell r="BNW29">
            <v>68</v>
          </cell>
        </row>
        <row r="30">
          <cell r="BNW30">
            <v>0</v>
          </cell>
        </row>
        <row r="31">
          <cell r="BNW31">
            <v>0</v>
          </cell>
        </row>
        <row r="33">
          <cell r="BNW33">
            <v>467</v>
          </cell>
        </row>
        <row r="40">
          <cell r="BNY40">
            <v>8907.1544293347943</v>
          </cell>
        </row>
        <row r="41">
          <cell r="C41">
            <v>135</v>
          </cell>
        </row>
      </sheetData>
      <sheetData sheetId="4" refreshError="1">
        <row r="7">
          <cell r="BPK7">
            <v>1</v>
          </cell>
        </row>
        <row r="9">
          <cell r="BPK9">
            <v>0</v>
          </cell>
        </row>
        <row r="11">
          <cell r="BPK11">
            <v>0</v>
          </cell>
        </row>
        <row r="12">
          <cell r="BPK12">
            <v>0</v>
          </cell>
        </row>
        <row r="16">
          <cell r="BPK16">
            <v>0</v>
          </cell>
        </row>
        <row r="17">
          <cell r="BPK17">
            <v>0</v>
          </cell>
        </row>
        <row r="18">
          <cell r="BPK18">
            <v>0</v>
          </cell>
        </row>
        <row r="20">
          <cell r="BPK20">
            <v>214</v>
          </cell>
        </row>
        <row r="21">
          <cell r="BPK21">
            <v>376.14000000000004</v>
          </cell>
        </row>
        <row r="22">
          <cell r="BPK22">
            <v>0</v>
          </cell>
        </row>
        <row r="24">
          <cell r="BPK24">
            <v>177</v>
          </cell>
        </row>
        <row r="26">
          <cell r="BPK26">
            <v>103</v>
          </cell>
        </row>
        <row r="27">
          <cell r="BPK27">
            <v>0</v>
          </cell>
        </row>
        <row r="28">
          <cell r="BPK28">
            <v>43</v>
          </cell>
        </row>
        <row r="29">
          <cell r="BPK29">
            <v>33</v>
          </cell>
        </row>
        <row r="30">
          <cell r="BPK30">
            <v>0</v>
          </cell>
        </row>
        <row r="31">
          <cell r="BPK31">
            <v>0</v>
          </cell>
        </row>
        <row r="33">
          <cell r="BPK33">
            <v>1545</v>
          </cell>
        </row>
        <row r="41">
          <cell r="C41">
            <v>179</v>
          </cell>
        </row>
      </sheetData>
      <sheetData sheetId="5" refreshError="1">
        <row r="7">
          <cell r="BNK7">
            <v>1</v>
          </cell>
        </row>
        <row r="9">
          <cell r="BNK9">
            <v>0</v>
          </cell>
        </row>
        <row r="11">
          <cell r="BNK11">
            <v>0</v>
          </cell>
        </row>
        <row r="12">
          <cell r="BNK12">
            <v>0</v>
          </cell>
        </row>
        <row r="16">
          <cell r="BNK16">
            <v>4</v>
          </cell>
        </row>
        <row r="17">
          <cell r="BNK17">
            <v>0</v>
          </cell>
        </row>
        <row r="18">
          <cell r="BNK18">
            <v>0</v>
          </cell>
        </row>
        <row r="20">
          <cell r="BNK20">
            <v>58</v>
          </cell>
        </row>
        <row r="21">
          <cell r="BNK21">
            <v>1062.82</v>
          </cell>
        </row>
        <row r="22">
          <cell r="BNK22">
            <v>0</v>
          </cell>
        </row>
        <row r="24">
          <cell r="BNK24">
            <v>164</v>
          </cell>
        </row>
        <row r="26">
          <cell r="BNK26">
            <v>31</v>
          </cell>
        </row>
        <row r="27">
          <cell r="BNK27">
            <v>0</v>
          </cell>
        </row>
        <row r="28">
          <cell r="BNK28">
            <v>40</v>
          </cell>
        </row>
        <row r="29">
          <cell r="BNK29">
            <v>207</v>
          </cell>
        </row>
        <row r="30">
          <cell r="BNK30">
            <v>0</v>
          </cell>
        </row>
        <row r="31">
          <cell r="BNK31">
            <v>0</v>
          </cell>
        </row>
        <row r="41">
          <cell r="C41">
            <v>137</v>
          </cell>
        </row>
      </sheetData>
      <sheetData sheetId="6" refreshError="1">
        <row r="7">
          <cell r="BOI7">
            <v>1</v>
          </cell>
        </row>
        <row r="9">
          <cell r="BOI9">
            <v>0</v>
          </cell>
        </row>
        <row r="11">
          <cell r="BOI11">
            <v>0</v>
          </cell>
        </row>
        <row r="12">
          <cell r="BOI12">
            <v>0</v>
          </cell>
        </row>
        <row r="16">
          <cell r="BOI16">
            <v>0</v>
          </cell>
        </row>
        <row r="17">
          <cell r="BOI17">
            <v>0</v>
          </cell>
        </row>
        <row r="18">
          <cell r="BOI18">
            <v>157.95000000000002</v>
          </cell>
        </row>
        <row r="20">
          <cell r="BOI20">
            <v>86</v>
          </cell>
        </row>
        <row r="21">
          <cell r="BOI21">
            <v>1019.31</v>
          </cell>
        </row>
        <row r="22">
          <cell r="BOI22">
            <v>0</v>
          </cell>
        </row>
        <row r="24">
          <cell r="BOI24">
            <v>215</v>
          </cell>
        </row>
        <row r="26">
          <cell r="BOI26">
            <v>44</v>
          </cell>
        </row>
        <row r="27">
          <cell r="BOI27">
            <v>0</v>
          </cell>
        </row>
        <row r="28">
          <cell r="BOI28">
            <v>109.72</v>
          </cell>
        </row>
        <row r="29">
          <cell r="BOI29">
            <v>82</v>
          </cell>
        </row>
        <row r="30">
          <cell r="BOI30">
            <v>0</v>
          </cell>
        </row>
        <row r="31">
          <cell r="BOI31">
            <v>0</v>
          </cell>
        </row>
        <row r="41">
          <cell r="C41">
            <v>185</v>
          </cell>
        </row>
      </sheetData>
      <sheetData sheetId="7" refreshError="1">
        <row r="7">
          <cell r="BQY7">
            <v>1</v>
          </cell>
        </row>
        <row r="9">
          <cell r="BQY9">
            <v>0</v>
          </cell>
        </row>
        <row r="11">
          <cell r="BQY11">
            <v>0</v>
          </cell>
        </row>
        <row r="12">
          <cell r="BQY12">
            <v>0</v>
          </cell>
        </row>
        <row r="16">
          <cell r="BQY16">
            <v>276.61</v>
          </cell>
        </row>
        <row r="17">
          <cell r="BQY17">
            <v>44.7</v>
          </cell>
        </row>
        <row r="18">
          <cell r="BQY18">
            <v>47.85</v>
          </cell>
        </row>
        <row r="20">
          <cell r="BQY20">
            <v>189.46</v>
          </cell>
        </row>
        <row r="21">
          <cell r="BQY21">
            <v>871.67000000000019</v>
          </cell>
        </row>
        <row r="22">
          <cell r="BQY22">
            <v>269.12000000000006</v>
          </cell>
        </row>
        <row r="24">
          <cell r="BQY24">
            <v>279</v>
          </cell>
        </row>
        <row r="26">
          <cell r="BQY26">
            <v>51</v>
          </cell>
        </row>
        <row r="27">
          <cell r="BQY27">
            <v>11</v>
          </cell>
        </row>
        <row r="28">
          <cell r="BQY28">
            <v>75</v>
          </cell>
        </row>
        <row r="29">
          <cell r="BQY29">
            <v>87.86</v>
          </cell>
        </row>
        <row r="30">
          <cell r="BQY30">
            <v>36</v>
          </cell>
        </row>
        <row r="31">
          <cell r="BQY31">
            <v>1</v>
          </cell>
        </row>
        <row r="41">
          <cell r="C41">
            <v>282</v>
          </cell>
        </row>
      </sheetData>
      <sheetData sheetId="8" refreshError="1">
        <row r="7">
          <cell r="BPZ7">
            <v>1</v>
          </cell>
        </row>
        <row r="9">
          <cell r="BPZ9">
            <v>0</v>
          </cell>
        </row>
        <row r="11">
          <cell r="BPZ11">
            <v>0</v>
          </cell>
        </row>
        <row r="12">
          <cell r="BPZ12">
            <v>0</v>
          </cell>
        </row>
        <row r="16">
          <cell r="BPZ16">
            <v>278.14</v>
          </cell>
        </row>
        <row r="17">
          <cell r="BPZ17">
            <v>11.41</v>
          </cell>
        </row>
        <row r="18">
          <cell r="BPZ18">
            <v>174.27999999999994</v>
          </cell>
        </row>
        <row r="20">
          <cell r="BPZ20">
            <v>175.75999999999996</v>
          </cell>
        </row>
        <row r="21">
          <cell r="BPZ21">
            <v>1253.6899999999994</v>
          </cell>
        </row>
        <row r="22">
          <cell r="BPZ22">
            <v>293.91000000000003</v>
          </cell>
        </row>
        <row r="24">
          <cell r="BPZ24">
            <v>275</v>
          </cell>
        </row>
        <row r="26">
          <cell r="BPZ26">
            <v>34</v>
          </cell>
        </row>
        <row r="27">
          <cell r="BPZ27">
            <v>4</v>
          </cell>
        </row>
        <row r="28">
          <cell r="BPZ28">
            <v>89</v>
          </cell>
        </row>
        <row r="29">
          <cell r="BPZ29">
            <v>84</v>
          </cell>
        </row>
        <row r="30">
          <cell r="BPZ30">
            <v>17</v>
          </cell>
        </row>
        <row r="31">
          <cell r="BPZ31">
            <v>3</v>
          </cell>
        </row>
        <row r="41">
          <cell r="C41">
            <v>279</v>
          </cell>
        </row>
      </sheetData>
      <sheetData sheetId="9" refreshError="1">
        <row r="7">
          <cell r="BKP7">
            <v>1</v>
          </cell>
        </row>
        <row r="9">
          <cell r="BKP9">
            <v>0</v>
          </cell>
        </row>
        <row r="11">
          <cell r="BKP11">
            <v>0</v>
          </cell>
        </row>
        <row r="12">
          <cell r="BKP12">
            <v>0</v>
          </cell>
        </row>
        <row r="16">
          <cell r="BKP16">
            <v>52.83</v>
          </cell>
        </row>
        <row r="17">
          <cell r="BKP17">
            <v>0</v>
          </cell>
        </row>
        <row r="18">
          <cell r="BKP18">
            <v>31.96</v>
          </cell>
        </row>
        <row r="20">
          <cell r="BKP20">
            <v>0</v>
          </cell>
        </row>
        <row r="21">
          <cell r="BKP21">
            <v>174.34</v>
          </cell>
        </row>
        <row r="22">
          <cell r="BKP22">
            <v>268.52</v>
          </cell>
        </row>
        <row r="24">
          <cell r="BKP24">
            <v>57</v>
          </cell>
        </row>
        <row r="26">
          <cell r="BKP26">
            <v>11</v>
          </cell>
        </row>
        <row r="27">
          <cell r="BKP27">
            <v>0</v>
          </cell>
        </row>
        <row r="28">
          <cell r="BKP28">
            <v>15</v>
          </cell>
        </row>
        <row r="29">
          <cell r="BKP29">
            <v>16</v>
          </cell>
        </row>
        <row r="30">
          <cell r="BKP30">
            <v>10</v>
          </cell>
        </row>
        <row r="31">
          <cell r="BKP31">
            <v>0</v>
          </cell>
        </row>
        <row r="41">
          <cell r="C41">
            <v>59</v>
          </cell>
        </row>
      </sheetData>
      <sheetData sheetId="1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0">
          <cell r="BIT40">
            <v>0</v>
          </cell>
        </row>
        <row r="41">
          <cell r="C41">
            <v>0</v>
          </cell>
        </row>
      </sheetData>
      <sheetData sheetId="1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0">
          <cell r="BIT40">
            <v>0</v>
          </cell>
        </row>
        <row r="41">
          <cell r="C41">
            <v>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Janeiro"/>
      <sheetName val="Fevereiro"/>
      <sheetName val="Valores Contrato"/>
    </sheetNames>
    <sheetDataSet>
      <sheetData sheetId="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34">
          <cell r="BIR34">
            <v>0</v>
          </cell>
        </row>
        <row r="35">
          <cell r="BIR35">
            <v>0</v>
          </cell>
        </row>
        <row r="36">
          <cell r="BIR36">
            <v>0</v>
          </cell>
        </row>
        <row r="37">
          <cell r="BIR37">
            <v>0</v>
          </cell>
        </row>
        <row r="38">
          <cell r="BIR38">
            <v>0</v>
          </cell>
        </row>
        <row r="41">
          <cell r="C41">
            <v>0</v>
          </cell>
        </row>
      </sheetData>
      <sheetData sheetId="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2" refreshError="1">
        <row r="7">
          <cell r="BJT7">
            <v>0</v>
          </cell>
        </row>
        <row r="9">
          <cell r="BJT9">
            <v>0</v>
          </cell>
        </row>
        <row r="11">
          <cell r="BJT11">
            <v>0</v>
          </cell>
        </row>
        <row r="12">
          <cell r="BJT12">
            <v>0</v>
          </cell>
        </row>
        <row r="16">
          <cell r="BJT16">
            <v>0</v>
          </cell>
        </row>
        <row r="17">
          <cell r="BJT17">
            <v>0</v>
          </cell>
        </row>
        <row r="18">
          <cell r="BJT18">
            <v>0</v>
          </cell>
        </row>
        <row r="20">
          <cell r="BJT20">
            <v>0</v>
          </cell>
        </row>
        <row r="21">
          <cell r="BJT21">
            <v>0</v>
          </cell>
        </row>
        <row r="22">
          <cell r="BJT22">
            <v>0</v>
          </cell>
        </row>
        <row r="24">
          <cell r="BJT24">
            <v>0</v>
          </cell>
        </row>
        <row r="26">
          <cell r="BJT26">
            <v>0</v>
          </cell>
        </row>
        <row r="27">
          <cell r="BJT27">
            <v>0</v>
          </cell>
        </row>
        <row r="28">
          <cell r="BJT28">
            <v>0</v>
          </cell>
        </row>
        <row r="29">
          <cell r="BJT29">
            <v>0</v>
          </cell>
        </row>
        <row r="30">
          <cell r="BJT30">
            <v>0</v>
          </cell>
        </row>
        <row r="31">
          <cell r="BJT31">
            <v>0</v>
          </cell>
        </row>
        <row r="33">
          <cell r="BJT33">
            <v>0</v>
          </cell>
        </row>
        <row r="41">
          <cell r="C41">
            <v>0</v>
          </cell>
        </row>
      </sheetData>
      <sheetData sheetId="3" refreshError="1">
        <row r="7">
          <cell r="BNW7">
            <v>0</v>
          </cell>
        </row>
        <row r="9">
          <cell r="BNW9">
            <v>0</v>
          </cell>
        </row>
        <row r="11">
          <cell r="BNW11">
            <v>0</v>
          </cell>
        </row>
        <row r="12">
          <cell r="BNW12">
            <v>0</v>
          </cell>
        </row>
        <row r="16">
          <cell r="BNW16">
            <v>0</v>
          </cell>
        </row>
        <row r="17">
          <cell r="BNW17">
            <v>0</v>
          </cell>
        </row>
        <row r="18">
          <cell r="BNW18">
            <v>0</v>
          </cell>
        </row>
        <row r="20">
          <cell r="BNW20">
            <v>0</v>
          </cell>
        </row>
        <row r="21">
          <cell r="BNW21">
            <v>0</v>
          </cell>
        </row>
        <row r="22">
          <cell r="BNW22">
            <v>0</v>
          </cell>
        </row>
        <row r="24">
          <cell r="BNW24">
            <v>0</v>
          </cell>
        </row>
        <row r="26">
          <cell r="BNW26">
            <v>0</v>
          </cell>
        </row>
        <row r="27">
          <cell r="BNW27">
            <v>0</v>
          </cell>
        </row>
        <row r="28">
          <cell r="BNW28">
            <v>0</v>
          </cell>
        </row>
        <row r="29">
          <cell r="BNW29">
            <v>0</v>
          </cell>
        </row>
        <row r="30">
          <cell r="BNW30">
            <v>0</v>
          </cell>
        </row>
        <row r="31">
          <cell r="BNW31">
            <v>0</v>
          </cell>
        </row>
        <row r="33">
          <cell r="BNW33">
            <v>0</v>
          </cell>
        </row>
        <row r="41">
          <cell r="C41">
            <v>0</v>
          </cell>
        </row>
      </sheetData>
      <sheetData sheetId="4" refreshError="1">
        <row r="41">
          <cell r="C41">
            <v>0</v>
          </cell>
        </row>
      </sheetData>
      <sheetData sheetId="5" refreshError="1">
        <row r="7">
          <cell r="BJJ7">
            <v>0</v>
          </cell>
        </row>
        <row r="9">
          <cell r="BJJ9">
            <v>0</v>
          </cell>
        </row>
        <row r="11">
          <cell r="BJJ11">
            <v>0</v>
          </cell>
        </row>
        <row r="12">
          <cell r="BJJ12">
            <v>0</v>
          </cell>
        </row>
        <row r="16">
          <cell r="BJJ16">
            <v>0</v>
          </cell>
        </row>
        <row r="17">
          <cell r="BJJ17">
            <v>0</v>
          </cell>
        </row>
        <row r="18">
          <cell r="BJJ18">
            <v>1</v>
          </cell>
        </row>
        <row r="20">
          <cell r="BJJ20">
            <v>42.15</v>
          </cell>
        </row>
        <row r="21">
          <cell r="BJJ21">
            <v>104.65000000000002</v>
          </cell>
        </row>
        <row r="22">
          <cell r="BJJ22">
            <v>0</v>
          </cell>
        </row>
        <row r="24">
          <cell r="BJJ24">
            <v>32</v>
          </cell>
        </row>
        <row r="26">
          <cell r="BJJ26">
            <v>15</v>
          </cell>
        </row>
        <row r="27">
          <cell r="BJJ27">
            <v>0</v>
          </cell>
        </row>
        <row r="28">
          <cell r="BJJ28">
            <v>6</v>
          </cell>
        </row>
        <row r="29">
          <cell r="BJJ29">
            <v>12</v>
          </cell>
        </row>
        <row r="30">
          <cell r="BJJ30">
            <v>0</v>
          </cell>
        </row>
        <row r="31">
          <cell r="BJJ31">
            <v>0</v>
          </cell>
        </row>
        <row r="41">
          <cell r="C41">
            <v>32</v>
          </cell>
        </row>
      </sheetData>
      <sheetData sheetId="6" refreshError="1">
        <row r="7">
          <cell r="BJB7">
            <v>0</v>
          </cell>
        </row>
        <row r="9">
          <cell r="BJB9">
            <v>0</v>
          </cell>
        </row>
        <row r="11">
          <cell r="BJB11">
            <v>0</v>
          </cell>
        </row>
        <row r="12">
          <cell r="BJB12">
            <v>0</v>
          </cell>
        </row>
        <row r="16">
          <cell r="BJB16">
            <v>0</v>
          </cell>
        </row>
        <row r="17">
          <cell r="BJB17">
            <v>8.5500000000000007</v>
          </cell>
        </row>
        <row r="18">
          <cell r="BJB18">
            <v>14.55</v>
          </cell>
        </row>
        <row r="20">
          <cell r="BJB20">
            <v>18.45</v>
          </cell>
        </row>
        <row r="21">
          <cell r="BJB21">
            <v>121.29999999999998</v>
          </cell>
        </row>
        <row r="22">
          <cell r="BJB22">
            <v>0</v>
          </cell>
        </row>
        <row r="24">
          <cell r="BJB24">
            <v>22</v>
          </cell>
        </row>
        <row r="26">
          <cell r="BJB26">
            <v>3</v>
          </cell>
        </row>
        <row r="27">
          <cell r="BJB27">
            <v>0</v>
          </cell>
        </row>
        <row r="28">
          <cell r="BJB28">
            <v>9</v>
          </cell>
        </row>
        <row r="29">
          <cell r="BJB29">
            <v>8</v>
          </cell>
        </row>
        <row r="30">
          <cell r="BJB30">
            <v>0</v>
          </cell>
        </row>
        <row r="31">
          <cell r="BJB31">
            <v>0</v>
          </cell>
        </row>
        <row r="41">
          <cell r="C41">
            <v>22</v>
          </cell>
        </row>
      </sheetData>
      <sheetData sheetId="7" refreshError="1">
        <row r="7">
          <cell r="BJM7">
            <v>0</v>
          </cell>
        </row>
        <row r="9">
          <cell r="BJM9">
            <v>0</v>
          </cell>
        </row>
        <row r="11">
          <cell r="BJM11">
            <v>0</v>
          </cell>
        </row>
        <row r="12">
          <cell r="BJM12">
            <v>0</v>
          </cell>
        </row>
        <row r="16">
          <cell r="BJM16">
            <v>0</v>
          </cell>
        </row>
        <row r="17">
          <cell r="BJM17">
            <v>0</v>
          </cell>
        </row>
        <row r="18">
          <cell r="BJM18">
            <v>0</v>
          </cell>
        </row>
        <row r="20">
          <cell r="BJM20">
            <v>23.4</v>
          </cell>
        </row>
        <row r="21">
          <cell r="BJM21">
            <v>151.35999999999999</v>
          </cell>
        </row>
        <row r="22">
          <cell r="BJM22">
            <v>8.35</v>
          </cell>
        </row>
        <row r="24">
          <cell r="BJM24">
            <v>34</v>
          </cell>
        </row>
        <row r="26">
          <cell r="BJM26">
            <v>4</v>
          </cell>
        </row>
        <row r="27">
          <cell r="BJM27">
            <v>0</v>
          </cell>
        </row>
        <row r="28">
          <cell r="BJM28">
            <v>27</v>
          </cell>
        </row>
        <row r="29">
          <cell r="BJM29">
            <v>2</v>
          </cell>
        </row>
        <row r="30">
          <cell r="BJM30">
            <v>1</v>
          </cell>
        </row>
        <row r="31">
          <cell r="BJM31">
            <v>0</v>
          </cell>
        </row>
        <row r="41">
          <cell r="C41">
            <v>34</v>
          </cell>
        </row>
      </sheetData>
      <sheetData sheetId="8" refreshError="1">
        <row r="7">
          <cell r="BIW7">
            <v>0</v>
          </cell>
        </row>
        <row r="9">
          <cell r="BIW9">
            <v>0</v>
          </cell>
        </row>
        <row r="11">
          <cell r="BIW11">
            <v>0</v>
          </cell>
        </row>
        <row r="12">
          <cell r="BIW12">
            <v>0</v>
          </cell>
        </row>
        <row r="16">
          <cell r="BIW16">
            <v>2</v>
          </cell>
        </row>
        <row r="17">
          <cell r="BIW17">
            <v>4</v>
          </cell>
        </row>
        <row r="18">
          <cell r="BIW18">
            <v>11.66</v>
          </cell>
        </row>
        <row r="20">
          <cell r="BIW20">
            <v>2</v>
          </cell>
        </row>
        <row r="21">
          <cell r="BIW21">
            <v>55.539999999999992</v>
          </cell>
        </row>
        <row r="22">
          <cell r="BIW22">
            <v>0</v>
          </cell>
        </row>
        <row r="24">
          <cell r="BIW24">
            <v>17</v>
          </cell>
        </row>
        <row r="26">
          <cell r="BIW26">
            <v>8</v>
          </cell>
        </row>
        <row r="27">
          <cell r="BIW27">
            <v>0</v>
          </cell>
        </row>
        <row r="28">
          <cell r="BIW28">
            <v>2</v>
          </cell>
        </row>
        <row r="29">
          <cell r="BIW29">
            <v>7</v>
          </cell>
        </row>
        <row r="30">
          <cell r="BIW30">
            <v>0</v>
          </cell>
        </row>
        <row r="31">
          <cell r="BIW31">
            <v>0</v>
          </cell>
        </row>
        <row r="41">
          <cell r="C41">
            <v>17</v>
          </cell>
        </row>
      </sheetData>
      <sheetData sheetId="9" refreshError="1">
        <row r="9">
          <cell r="BIR9">
            <v>0</v>
          </cell>
        </row>
        <row r="41">
          <cell r="C41">
            <v>0</v>
          </cell>
        </row>
      </sheetData>
      <sheetData sheetId="1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1" refreshError="1">
        <row r="32">
          <cell r="BIR32">
            <v>0</v>
          </cell>
        </row>
        <row r="41">
          <cell r="C41">
            <v>0</v>
          </cell>
        </row>
      </sheetData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Janeiro"/>
      <sheetName val="Fevereiro"/>
      <sheetName val="Valores Contrato"/>
    </sheetNames>
    <sheetDataSet>
      <sheetData sheetId="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34">
          <cell r="BIR34">
            <v>0</v>
          </cell>
        </row>
        <row r="35">
          <cell r="BIR35">
            <v>0</v>
          </cell>
        </row>
        <row r="36">
          <cell r="BIR36">
            <v>0</v>
          </cell>
        </row>
        <row r="37">
          <cell r="BIR37">
            <v>0</v>
          </cell>
        </row>
        <row r="38">
          <cell r="BIR38">
            <v>0</v>
          </cell>
        </row>
        <row r="41">
          <cell r="C41">
            <v>0</v>
          </cell>
        </row>
      </sheetData>
      <sheetData sheetId="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2" refreshError="1">
        <row r="7">
          <cell r="BJT7">
            <v>0</v>
          </cell>
        </row>
        <row r="9">
          <cell r="BJT9">
            <v>0</v>
          </cell>
        </row>
        <row r="11">
          <cell r="BJT11">
            <v>0</v>
          </cell>
        </row>
        <row r="12">
          <cell r="BJT12">
            <v>0</v>
          </cell>
        </row>
        <row r="16">
          <cell r="BJT16">
            <v>0</v>
          </cell>
        </row>
        <row r="17">
          <cell r="BJT17">
            <v>0</v>
          </cell>
        </row>
        <row r="18">
          <cell r="BJT18">
            <v>0</v>
          </cell>
        </row>
        <row r="20">
          <cell r="BJT20">
            <v>0</v>
          </cell>
        </row>
        <row r="21">
          <cell r="BJT21">
            <v>0</v>
          </cell>
        </row>
        <row r="22">
          <cell r="BJT22">
            <v>0</v>
          </cell>
        </row>
        <row r="24">
          <cell r="BJT24">
            <v>0</v>
          </cell>
        </row>
        <row r="26">
          <cell r="BJT26">
            <v>0</v>
          </cell>
        </row>
        <row r="27">
          <cell r="BJT27">
            <v>0</v>
          </cell>
        </row>
        <row r="28">
          <cell r="BJT28">
            <v>0</v>
          </cell>
        </row>
        <row r="29">
          <cell r="BJT29">
            <v>0</v>
          </cell>
        </row>
        <row r="30">
          <cell r="BJT30">
            <v>0</v>
          </cell>
        </row>
        <row r="31">
          <cell r="BJT31">
            <v>0</v>
          </cell>
        </row>
        <row r="33">
          <cell r="BJT33">
            <v>0</v>
          </cell>
        </row>
        <row r="41">
          <cell r="C41">
            <v>0</v>
          </cell>
        </row>
      </sheetData>
      <sheetData sheetId="3" refreshError="1">
        <row r="7">
          <cell r="BNW7">
            <v>0</v>
          </cell>
        </row>
        <row r="9">
          <cell r="BNW9">
            <v>0</v>
          </cell>
        </row>
        <row r="11">
          <cell r="BNW11">
            <v>0</v>
          </cell>
        </row>
        <row r="12">
          <cell r="BNW12">
            <v>0</v>
          </cell>
        </row>
        <row r="16">
          <cell r="BNW16">
            <v>0</v>
          </cell>
        </row>
        <row r="17">
          <cell r="BNW17">
            <v>0</v>
          </cell>
        </row>
        <row r="18">
          <cell r="BNW18">
            <v>0</v>
          </cell>
        </row>
        <row r="20">
          <cell r="BNW20">
            <v>0</v>
          </cell>
        </row>
        <row r="21">
          <cell r="BNW21">
            <v>0</v>
          </cell>
        </row>
        <row r="22">
          <cell r="BNW22">
            <v>0</v>
          </cell>
        </row>
        <row r="24">
          <cell r="BNW24">
            <v>0</v>
          </cell>
        </row>
        <row r="26">
          <cell r="BNW26">
            <v>0</v>
          </cell>
        </row>
        <row r="27">
          <cell r="BNW27">
            <v>0</v>
          </cell>
        </row>
        <row r="28">
          <cell r="BNW28">
            <v>0</v>
          </cell>
        </row>
        <row r="29">
          <cell r="BNW29">
            <v>0</v>
          </cell>
        </row>
        <row r="30">
          <cell r="BNW30">
            <v>0</v>
          </cell>
        </row>
        <row r="31">
          <cell r="BNW31">
            <v>0</v>
          </cell>
        </row>
        <row r="33">
          <cell r="BNW33">
            <v>0</v>
          </cell>
        </row>
        <row r="41">
          <cell r="C41">
            <v>0</v>
          </cell>
        </row>
      </sheetData>
      <sheetData sheetId="4" refreshError="1">
        <row r="41">
          <cell r="C41">
            <v>0</v>
          </cell>
        </row>
      </sheetData>
      <sheetData sheetId="5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6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7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8" refreshError="1">
        <row r="7">
          <cell r="BJF7">
            <v>0</v>
          </cell>
        </row>
        <row r="9">
          <cell r="BJF9">
            <v>0</v>
          </cell>
        </row>
        <row r="11">
          <cell r="BJF11">
            <v>0</v>
          </cell>
        </row>
        <row r="12">
          <cell r="BJF12">
            <v>0</v>
          </cell>
        </row>
        <row r="16">
          <cell r="BJF16">
            <v>40.96</v>
          </cell>
        </row>
        <row r="17">
          <cell r="BJF17">
            <v>0</v>
          </cell>
        </row>
        <row r="18">
          <cell r="BJF18">
            <v>33.22</v>
          </cell>
        </row>
        <row r="20">
          <cell r="BJF20">
            <v>95.81</v>
          </cell>
        </row>
        <row r="21">
          <cell r="BJF21">
            <v>0</v>
          </cell>
        </row>
        <row r="22">
          <cell r="BJF22">
            <v>75.13000000000001</v>
          </cell>
        </row>
        <row r="24">
          <cell r="BJF24">
            <v>29</v>
          </cell>
        </row>
        <row r="26">
          <cell r="BJF26">
            <v>4</v>
          </cell>
        </row>
        <row r="27">
          <cell r="BJF27">
            <v>9</v>
          </cell>
        </row>
        <row r="28">
          <cell r="BJF28">
            <v>0</v>
          </cell>
        </row>
        <row r="29">
          <cell r="BJF29">
            <v>0</v>
          </cell>
        </row>
        <row r="30">
          <cell r="BJF30">
            <v>4</v>
          </cell>
        </row>
        <row r="31">
          <cell r="BJF31">
            <v>5</v>
          </cell>
        </row>
        <row r="41">
          <cell r="C41">
            <v>29</v>
          </cell>
        </row>
      </sheetData>
      <sheetData sheetId="9" refreshError="1">
        <row r="7">
          <cell r="BIW7">
            <v>0</v>
          </cell>
        </row>
        <row r="9">
          <cell r="BIW9">
            <v>0</v>
          </cell>
        </row>
        <row r="11">
          <cell r="BIW11">
            <v>0</v>
          </cell>
        </row>
        <row r="12">
          <cell r="BIW12">
            <v>0</v>
          </cell>
        </row>
        <row r="16">
          <cell r="BIW16">
            <v>2.8</v>
          </cell>
        </row>
        <row r="17">
          <cell r="BIW17">
            <v>0</v>
          </cell>
        </row>
        <row r="18">
          <cell r="BIW18">
            <v>0</v>
          </cell>
        </row>
        <row r="20">
          <cell r="BIW20">
            <v>0</v>
          </cell>
        </row>
        <row r="21">
          <cell r="BIW21">
            <v>53.370000000000005</v>
          </cell>
        </row>
        <row r="22">
          <cell r="BIW22">
            <v>48.220000000000006</v>
          </cell>
        </row>
        <row r="24">
          <cell r="BIW24">
            <v>13</v>
          </cell>
        </row>
        <row r="26">
          <cell r="BIW26">
            <v>0</v>
          </cell>
        </row>
        <row r="27">
          <cell r="BIW27">
            <v>0</v>
          </cell>
        </row>
        <row r="28">
          <cell r="BIW28">
            <v>0</v>
          </cell>
        </row>
        <row r="29">
          <cell r="BIW29">
            <v>7</v>
          </cell>
        </row>
        <row r="30">
          <cell r="BIW30">
            <v>0</v>
          </cell>
        </row>
        <row r="31">
          <cell r="BIW31">
            <v>5</v>
          </cell>
        </row>
        <row r="41">
          <cell r="C41">
            <v>13</v>
          </cell>
        </row>
      </sheetData>
      <sheetData sheetId="1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Janeiro"/>
      <sheetName val="Fevereiro"/>
      <sheetName val="Valores Contrato"/>
    </sheetNames>
    <sheetDataSet>
      <sheetData sheetId="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34">
          <cell r="BIR34">
            <v>0</v>
          </cell>
        </row>
        <row r="35">
          <cell r="BIR35">
            <v>0</v>
          </cell>
        </row>
        <row r="36">
          <cell r="BIR36">
            <v>0</v>
          </cell>
        </row>
        <row r="37">
          <cell r="BIR37">
            <v>0</v>
          </cell>
        </row>
        <row r="38">
          <cell r="BIR38">
            <v>0</v>
          </cell>
        </row>
        <row r="41">
          <cell r="C41">
            <v>0</v>
          </cell>
        </row>
      </sheetData>
      <sheetData sheetId="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2" refreshError="1">
        <row r="7">
          <cell r="BJT7">
            <v>0</v>
          </cell>
        </row>
        <row r="9">
          <cell r="BJT9">
            <v>0</v>
          </cell>
        </row>
        <row r="11">
          <cell r="BJT11">
            <v>0</v>
          </cell>
        </row>
        <row r="12">
          <cell r="BJT12">
            <v>0</v>
          </cell>
        </row>
        <row r="16">
          <cell r="BJT16">
            <v>0</v>
          </cell>
        </row>
        <row r="17">
          <cell r="BJT17">
            <v>0</v>
          </cell>
        </row>
        <row r="18">
          <cell r="BJT18">
            <v>0</v>
          </cell>
        </row>
        <row r="20">
          <cell r="BJT20">
            <v>0</v>
          </cell>
        </row>
        <row r="21">
          <cell r="BJT21">
            <v>0</v>
          </cell>
        </row>
        <row r="22">
          <cell r="BJT22">
            <v>0</v>
          </cell>
        </row>
        <row r="24">
          <cell r="BJT24">
            <v>0</v>
          </cell>
        </row>
        <row r="26">
          <cell r="BJT26">
            <v>0</v>
          </cell>
        </row>
        <row r="27">
          <cell r="BJT27">
            <v>0</v>
          </cell>
        </row>
        <row r="28">
          <cell r="BJT28">
            <v>0</v>
          </cell>
        </row>
        <row r="29">
          <cell r="BJT29">
            <v>0</v>
          </cell>
        </row>
        <row r="30">
          <cell r="BJT30">
            <v>0</v>
          </cell>
        </row>
        <row r="31">
          <cell r="BJT31">
            <v>0</v>
          </cell>
        </row>
        <row r="33">
          <cell r="BJT33">
            <v>0</v>
          </cell>
        </row>
        <row r="41">
          <cell r="C41">
            <v>0</v>
          </cell>
        </row>
      </sheetData>
      <sheetData sheetId="3" refreshError="1">
        <row r="7">
          <cell r="BNW7">
            <v>0</v>
          </cell>
        </row>
        <row r="9">
          <cell r="BNW9">
            <v>0</v>
          </cell>
        </row>
        <row r="11">
          <cell r="BNW11">
            <v>0</v>
          </cell>
        </row>
        <row r="12">
          <cell r="BNW12">
            <v>0</v>
          </cell>
        </row>
        <row r="16">
          <cell r="BNW16">
            <v>0</v>
          </cell>
        </row>
        <row r="17">
          <cell r="BNW17">
            <v>0</v>
          </cell>
        </row>
        <row r="18">
          <cell r="BNW18">
            <v>0</v>
          </cell>
        </row>
        <row r="20">
          <cell r="BNW20">
            <v>0</v>
          </cell>
        </row>
        <row r="21">
          <cell r="BNW21">
            <v>0</v>
          </cell>
        </row>
        <row r="22">
          <cell r="BNW22">
            <v>0</v>
          </cell>
        </row>
        <row r="24">
          <cell r="BNW24">
            <v>0</v>
          </cell>
        </row>
        <row r="26">
          <cell r="BNW26">
            <v>0</v>
          </cell>
        </row>
        <row r="27">
          <cell r="BNW27">
            <v>0</v>
          </cell>
        </row>
        <row r="28">
          <cell r="BNW28">
            <v>0</v>
          </cell>
        </row>
        <row r="29">
          <cell r="BNW29">
            <v>0</v>
          </cell>
        </row>
        <row r="30">
          <cell r="BNW30">
            <v>0</v>
          </cell>
        </row>
        <row r="31">
          <cell r="BNW31">
            <v>0</v>
          </cell>
        </row>
        <row r="33">
          <cell r="BNW33">
            <v>0</v>
          </cell>
        </row>
        <row r="41">
          <cell r="C41">
            <v>0</v>
          </cell>
        </row>
      </sheetData>
      <sheetData sheetId="4" refreshError="1">
        <row r="41">
          <cell r="C41">
            <v>0</v>
          </cell>
        </row>
      </sheetData>
      <sheetData sheetId="5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6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7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8" refreshError="1">
        <row r="9">
          <cell r="BIR9">
            <v>0</v>
          </cell>
        </row>
        <row r="41">
          <cell r="C41">
            <v>0</v>
          </cell>
        </row>
      </sheetData>
      <sheetData sheetId="9" refreshError="1">
        <row r="9">
          <cell r="BIR9">
            <v>0</v>
          </cell>
        </row>
        <row r="41">
          <cell r="C41">
            <v>0</v>
          </cell>
        </row>
      </sheetData>
      <sheetData sheetId="1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Janeiro"/>
      <sheetName val="Fevereiro"/>
      <sheetName val="Valores Contrato"/>
    </sheetNames>
    <sheetDataSet>
      <sheetData sheetId="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34">
          <cell r="BIR34">
            <v>0</v>
          </cell>
        </row>
        <row r="35">
          <cell r="BIR35">
            <v>0</v>
          </cell>
        </row>
        <row r="36">
          <cell r="BIR36">
            <v>0</v>
          </cell>
        </row>
        <row r="37">
          <cell r="BIR37">
            <v>0</v>
          </cell>
        </row>
        <row r="38">
          <cell r="BIR38">
            <v>0</v>
          </cell>
        </row>
        <row r="41">
          <cell r="C41">
            <v>0</v>
          </cell>
        </row>
      </sheetData>
      <sheetData sheetId="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2" refreshError="1">
        <row r="7">
          <cell r="BJT7">
            <v>0</v>
          </cell>
        </row>
        <row r="9">
          <cell r="BJT9">
            <v>0</v>
          </cell>
        </row>
        <row r="11">
          <cell r="BJT11">
            <v>0</v>
          </cell>
        </row>
        <row r="12">
          <cell r="BJT12">
            <v>0</v>
          </cell>
        </row>
        <row r="16">
          <cell r="BJT16">
            <v>0</v>
          </cell>
        </row>
        <row r="17">
          <cell r="BJT17">
            <v>0</v>
          </cell>
        </row>
        <row r="18">
          <cell r="BJT18">
            <v>0</v>
          </cell>
        </row>
        <row r="20">
          <cell r="BJT20">
            <v>0</v>
          </cell>
        </row>
        <row r="21">
          <cell r="BJT21">
            <v>0</v>
          </cell>
        </row>
        <row r="22">
          <cell r="BJT22">
            <v>0</v>
          </cell>
        </row>
        <row r="24">
          <cell r="BJT24">
            <v>0</v>
          </cell>
        </row>
        <row r="26">
          <cell r="BJT26">
            <v>0</v>
          </cell>
        </row>
        <row r="27">
          <cell r="BJT27">
            <v>0</v>
          </cell>
        </row>
        <row r="28">
          <cell r="BJT28">
            <v>0</v>
          </cell>
        </row>
        <row r="29">
          <cell r="BJT29">
            <v>0</v>
          </cell>
        </row>
        <row r="30">
          <cell r="BJT30">
            <v>0</v>
          </cell>
        </row>
        <row r="31">
          <cell r="BJT31">
            <v>0</v>
          </cell>
        </row>
        <row r="33">
          <cell r="BJT33">
            <v>0</v>
          </cell>
        </row>
        <row r="41">
          <cell r="C41">
            <v>0</v>
          </cell>
        </row>
      </sheetData>
      <sheetData sheetId="3" refreshError="1">
        <row r="7">
          <cell r="BNW7">
            <v>0</v>
          </cell>
        </row>
        <row r="9">
          <cell r="BNW9">
            <v>0</v>
          </cell>
        </row>
        <row r="11">
          <cell r="BNW11">
            <v>0</v>
          </cell>
        </row>
        <row r="12">
          <cell r="BNW12">
            <v>0</v>
          </cell>
        </row>
        <row r="16">
          <cell r="BNW16">
            <v>0</v>
          </cell>
        </row>
        <row r="17">
          <cell r="BNW17">
            <v>0</v>
          </cell>
        </row>
        <row r="18">
          <cell r="BNW18">
            <v>0</v>
          </cell>
        </row>
        <row r="20">
          <cell r="BNW20">
            <v>0</v>
          </cell>
        </row>
        <row r="21">
          <cell r="BNW21">
            <v>0</v>
          </cell>
        </row>
        <row r="22">
          <cell r="BNW22">
            <v>0</v>
          </cell>
        </row>
        <row r="24">
          <cell r="BNW24">
            <v>0</v>
          </cell>
        </row>
        <row r="26">
          <cell r="BNW26">
            <v>0</v>
          </cell>
        </row>
        <row r="27">
          <cell r="BNW27">
            <v>0</v>
          </cell>
        </row>
        <row r="28">
          <cell r="BNW28">
            <v>0</v>
          </cell>
        </row>
        <row r="29">
          <cell r="BNW29">
            <v>0</v>
          </cell>
        </row>
        <row r="30">
          <cell r="BNW30">
            <v>0</v>
          </cell>
        </row>
        <row r="31">
          <cell r="BNW31">
            <v>0</v>
          </cell>
        </row>
        <row r="33">
          <cell r="BNW33">
            <v>0</v>
          </cell>
        </row>
        <row r="41">
          <cell r="C41">
            <v>0</v>
          </cell>
        </row>
      </sheetData>
      <sheetData sheetId="4" refreshError="1">
        <row r="41">
          <cell r="C41">
            <v>0</v>
          </cell>
        </row>
      </sheetData>
      <sheetData sheetId="5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6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7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8" refreshError="1">
        <row r="7">
          <cell r="BIR7">
            <v>0</v>
          </cell>
        </row>
        <row r="41">
          <cell r="C41">
            <v>0</v>
          </cell>
        </row>
      </sheetData>
      <sheetData sheetId="9" refreshError="1">
        <row r="7">
          <cell r="BIR7">
            <v>0</v>
          </cell>
        </row>
        <row r="41">
          <cell r="C41">
            <v>0</v>
          </cell>
        </row>
      </sheetData>
      <sheetData sheetId="10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1" refreshError="1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Janeiro"/>
      <sheetName val="Fevereiro"/>
      <sheetName val="Valores Contrato"/>
    </sheetNames>
    <sheetDataSet>
      <sheetData sheetId="0">
        <row r="41">
          <cell r="C41">
            <v>0</v>
          </cell>
        </row>
      </sheetData>
      <sheetData sheetId="1">
        <row r="41">
          <cell r="C41">
            <v>0</v>
          </cell>
        </row>
      </sheetData>
      <sheetData sheetId="2">
        <row r="41">
          <cell r="C41">
            <v>0</v>
          </cell>
        </row>
      </sheetData>
      <sheetData sheetId="3">
        <row r="41">
          <cell r="C41">
            <v>0</v>
          </cell>
        </row>
      </sheetData>
      <sheetData sheetId="4">
        <row r="41">
          <cell r="C41">
            <v>0</v>
          </cell>
        </row>
      </sheetData>
      <sheetData sheetId="5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6">
        <row r="7">
          <cell r="BIR7">
            <v>0</v>
          </cell>
        </row>
        <row r="9">
          <cell r="BIR9">
            <v>0</v>
          </cell>
        </row>
        <row r="11">
          <cell r="BIR11">
            <v>0</v>
          </cell>
        </row>
        <row r="12">
          <cell r="BIR12">
            <v>0</v>
          </cell>
        </row>
        <row r="16">
          <cell r="BIR16">
            <v>0</v>
          </cell>
        </row>
        <row r="17">
          <cell r="BIR17">
            <v>0</v>
          </cell>
        </row>
        <row r="18">
          <cell r="BIR18">
            <v>0</v>
          </cell>
        </row>
        <row r="20">
          <cell r="BIR20">
            <v>0</v>
          </cell>
        </row>
        <row r="21">
          <cell r="BIR21">
            <v>0</v>
          </cell>
        </row>
        <row r="22">
          <cell r="BIR22">
            <v>0</v>
          </cell>
        </row>
        <row r="24">
          <cell r="BIR24">
            <v>0</v>
          </cell>
        </row>
        <row r="26">
          <cell r="BIR26">
            <v>0</v>
          </cell>
        </row>
        <row r="27">
          <cell r="BIR27">
            <v>0</v>
          </cell>
        </row>
        <row r="28">
          <cell r="BIR28">
            <v>0</v>
          </cell>
        </row>
        <row r="29">
          <cell r="BIR29">
            <v>0</v>
          </cell>
        </row>
        <row r="30">
          <cell r="BIR30">
            <v>0</v>
          </cell>
        </row>
        <row r="31">
          <cell r="BIR31">
            <v>0</v>
          </cell>
        </row>
        <row r="41">
          <cell r="C41">
            <v>0</v>
          </cell>
        </row>
      </sheetData>
      <sheetData sheetId="7">
        <row r="7">
          <cell r="BIS7">
            <v>0</v>
          </cell>
        </row>
        <row r="9">
          <cell r="BIS9">
            <v>0</v>
          </cell>
        </row>
        <row r="11">
          <cell r="BIS11">
            <v>0</v>
          </cell>
        </row>
        <row r="12">
          <cell r="BIS12">
            <v>0</v>
          </cell>
        </row>
        <row r="16">
          <cell r="BIS16">
            <v>0</v>
          </cell>
        </row>
        <row r="17">
          <cell r="BIS17">
            <v>0</v>
          </cell>
        </row>
        <row r="18">
          <cell r="BIS18">
            <v>24</v>
          </cell>
        </row>
        <row r="20">
          <cell r="BIS20">
            <v>0</v>
          </cell>
        </row>
        <row r="21">
          <cell r="BIS21">
            <v>17.649999999999999</v>
          </cell>
        </row>
        <row r="22">
          <cell r="BIS22">
            <v>0</v>
          </cell>
        </row>
        <row r="24">
          <cell r="BIS24">
            <v>2</v>
          </cell>
        </row>
        <row r="26">
          <cell r="BIS26">
            <v>0</v>
          </cell>
        </row>
        <row r="27">
          <cell r="BIS27">
            <v>0</v>
          </cell>
        </row>
        <row r="28">
          <cell r="BIS28">
            <v>0</v>
          </cell>
        </row>
        <row r="29">
          <cell r="BIS29">
            <v>0</v>
          </cell>
        </row>
        <row r="30">
          <cell r="BIS30">
            <v>0</v>
          </cell>
        </row>
        <row r="31">
          <cell r="BIS31">
            <v>0</v>
          </cell>
        </row>
        <row r="41">
          <cell r="C41">
            <v>2</v>
          </cell>
        </row>
      </sheetData>
      <sheetData sheetId="8">
        <row r="41">
          <cell r="C41">
            <v>0</v>
          </cell>
        </row>
      </sheetData>
      <sheetData sheetId="9">
        <row r="41">
          <cell r="C41">
            <v>0</v>
          </cell>
        </row>
      </sheetData>
      <sheetData sheetId="10">
        <row r="41">
          <cell r="C41">
            <v>0</v>
          </cell>
        </row>
      </sheetData>
      <sheetData sheetId="11">
        <row r="41">
          <cell r="C41">
            <v>0</v>
          </cell>
        </row>
      </sheetData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TE 01"/>
      <sheetName val="BM 01 LOTE 01"/>
      <sheetName val="LOTE 02"/>
      <sheetName val="BM 02 LOTE 02"/>
      <sheetName val="Memória de cálculo nfs"/>
      <sheetName val="resumo memória cálculo nfs"/>
    </sheetNames>
    <sheetDataSet>
      <sheetData sheetId="0" refreshError="1">
        <row r="12">
          <cell r="J12">
            <v>2480</v>
          </cell>
        </row>
        <row r="14">
          <cell r="J14">
            <v>1319.48</v>
          </cell>
        </row>
        <row r="16">
          <cell r="J16">
            <v>3418.74</v>
          </cell>
        </row>
        <row r="17">
          <cell r="J17">
            <v>2175.5700000000002</v>
          </cell>
        </row>
        <row r="19">
          <cell r="J19">
            <v>354187.33</v>
          </cell>
        </row>
        <row r="49">
          <cell r="J49">
            <v>37.94</v>
          </cell>
        </row>
        <row r="50">
          <cell r="J50">
            <v>62.43</v>
          </cell>
        </row>
        <row r="51">
          <cell r="J51">
            <v>64.86</v>
          </cell>
        </row>
        <row r="53">
          <cell r="J53">
            <v>37.549999999999997</v>
          </cell>
        </row>
        <row r="54">
          <cell r="J54">
            <v>86.8</v>
          </cell>
        </row>
        <row r="55">
          <cell r="J55">
            <v>52.77</v>
          </cell>
        </row>
        <row r="57">
          <cell r="J57">
            <v>37.200000000000003</v>
          </cell>
        </row>
        <row r="59">
          <cell r="J59">
            <v>111.6</v>
          </cell>
        </row>
        <row r="61">
          <cell r="J61">
            <v>204.6</v>
          </cell>
        </row>
        <row r="63">
          <cell r="J63">
            <v>260.39999999999998</v>
          </cell>
        </row>
        <row r="65">
          <cell r="J65">
            <v>303.8</v>
          </cell>
        </row>
        <row r="67">
          <cell r="J67">
            <v>180.54</v>
          </cell>
        </row>
        <row r="69">
          <cell r="J69">
            <v>246.26</v>
          </cell>
        </row>
        <row r="85">
          <cell r="J85">
            <v>279.60000000000002</v>
          </cell>
        </row>
        <row r="86">
          <cell r="J86">
            <v>100.31</v>
          </cell>
        </row>
        <row r="87">
          <cell r="J87">
            <v>29.52</v>
          </cell>
        </row>
        <row r="88">
          <cell r="J88">
            <v>40.6</v>
          </cell>
        </row>
        <row r="89">
          <cell r="J89">
            <v>24.69</v>
          </cell>
        </row>
        <row r="90">
          <cell r="J90">
            <v>62.4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2"/>
  <sheetViews>
    <sheetView tabSelected="1" zoomScale="90" zoomScaleNormal="90" workbookViewId="0">
      <pane xSplit="3" ySplit="6" topLeftCell="S7" activePane="bottomRight" state="frozen"/>
      <selection pane="topRight" activeCell="D1" sqref="D1"/>
      <selection pane="bottomLeft" activeCell="A7" sqref="A7"/>
      <selection pane="bottomRight" activeCell="T35" sqref="T35"/>
    </sheetView>
  </sheetViews>
  <sheetFormatPr defaultColWidth="58.5703125" defaultRowHeight="18" customHeight="1" x14ac:dyDescent="0.2"/>
  <cols>
    <col min="1" max="1" width="5.42578125" style="1" customWidth="1"/>
    <col min="2" max="2" width="76.140625" style="1" customWidth="1"/>
    <col min="3" max="3" width="4.28515625" style="1" customWidth="1"/>
    <col min="4" max="5" width="14.7109375" style="40" customWidth="1"/>
    <col min="6" max="6" width="16.28515625" style="40" customWidth="1"/>
    <col min="7" max="8" width="9.140625" style="40" customWidth="1"/>
    <col min="9" max="12" width="9.140625" style="1" customWidth="1"/>
    <col min="13" max="13" width="9.85546875" style="1" customWidth="1"/>
    <col min="14" max="14" width="8.5703125" style="1" customWidth="1"/>
    <col min="15" max="15" width="12" style="1" customWidth="1"/>
    <col min="16" max="16" width="10.140625" style="1" customWidth="1"/>
    <col min="17" max="17" width="9.140625" style="1" customWidth="1"/>
    <col min="18" max="18" width="10.7109375" style="1" customWidth="1"/>
    <col min="19" max="19" width="14" style="40" customWidth="1"/>
    <col min="20" max="20" width="18.5703125" style="40" customWidth="1"/>
    <col min="21" max="21" width="20.28515625" style="40" customWidth="1"/>
    <col min="22" max="22" width="17.7109375" style="40" customWidth="1"/>
    <col min="23" max="145" width="9.140625" style="1" customWidth="1"/>
    <col min="146" max="146" width="1.5703125" style="1" customWidth="1"/>
    <col min="147" max="147" width="4.7109375" style="1" bestFit="1" customWidth="1"/>
    <col min="148" max="16384" width="58.5703125" style="1"/>
  </cols>
  <sheetData>
    <row r="1" spans="1:22" ht="18" customHeight="1" x14ac:dyDescent="0.2">
      <c r="A1" s="65"/>
      <c r="B1" s="65"/>
      <c r="C1" s="65"/>
      <c r="D1" s="66"/>
      <c r="E1" s="66"/>
      <c r="F1" s="66"/>
      <c r="G1" s="66"/>
      <c r="H1" s="66"/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  <c r="T1" s="66"/>
      <c r="U1" s="66"/>
      <c r="V1" s="66"/>
    </row>
    <row r="2" spans="1:22" ht="18" customHeight="1" x14ac:dyDescent="0.35">
      <c r="A2" s="65"/>
      <c r="B2" s="67" t="s">
        <v>150</v>
      </c>
      <c r="C2" s="65"/>
      <c r="D2" s="66"/>
      <c r="E2" s="66"/>
      <c r="F2" s="66"/>
      <c r="G2" s="66"/>
      <c r="H2" s="66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  <c r="U2" s="66"/>
      <c r="V2" s="66"/>
    </row>
    <row r="3" spans="1:22" ht="18" customHeight="1" thickBot="1" x14ac:dyDescent="0.25">
      <c r="A3" s="65"/>
      <c r="B3" s="65"/>
      <c r="C3" s="65"/>
      <c r="D3" s="66"/>
      <c r="E3" s="66"/>
      <c r="F3" s="66"/>
      <c r="G3" s="66"/>
      <c r="H3" s="66"/>
      <c r="I3" s="65"/>
      <c r="J3" s="65"/>
      <c r="K3" s="65"/>
      <c r="L3" s="65"/>
      <c r="M3" s="65"/>
      <c r="N3" s="65"/>
      <c r="O3" s="65"/>
      <c r="P3" s="65"/>
      <c r="Q3" s="65"/>
      <c r="R3" s="65"/>
      <c r="S3" s="66"/>
      <c r="T3" s="66"/>
      <c r="U3" s="66"/>
      <c r="V3" s="66"/>
    </row>
    <row r="4" spans="1:22" customFormat="1" ht="15" customHeight="1" thickBot="1" x14ac:dyDescent="0.3">
      <c r="A4" s="68"/>
      <c r="B4" s="161" t="s">
        <v>107</v>
      </c>
      <c r="C4" s="69"/>
      <c r="D4" s="163" t="s">
        <v>151</v>
      </c>
      <c r="E4" s="156"/>
      <c r="F4" s="164"/>
      <c r="G4" s="158" t="s">
        <v>123</v>
      </c>
      <c r="H4" s="158" t="s">
        <v>111</v>
      </c>
      <c r="I4" s="158" t="s">
        <v>112</v>
      </c>
      <c r="J4" s="158" t="s">
        <v>113</v>
      </c>
      <c r="K4" s="158" t="s">
        <v>114</v>
      </c>
      <c r="L4" s="158" t="s">
        <v>115</v>
      </c>
      <c r="M4" s="158" t="s">
        <v>116</v>
      </c>
      <c r="N4" s="158" t="s">
        <v>117</v>
      </c>
      <c r="O4" s="158" t="s">
        <v>118</v>
      </c>
      <c r="P4" s="158" t="s">
        <v>119</v>
      </c>
      <c r="Q4" s="158" t="s">
        <v>120</v>
      </c>
      <c r="R4" s="158" t="s">
        <v>121</v>
      </c>
      <c r="S4" s="155" t="s">
        <v>132</v>
      </c>
      <c r="T4" s="156"/>
      <c r="U4" s="156"/>
      <c r="V4" s="157"/>
    </row>
    <row r="5" spans="1:22" customFormat="1" ht="69" customHeight="1" thickBot="1" x14ac:dyDescent="0.3">
      <c r="A5" s="70"/>
      <c r="B5" s="162"/>
      <c r="C5" s="71"/>
      <c r="D5" s="72" t="s">
        <v>127</v>
      </c>
      <c r="E5" s="72" t="s">
        <v>128</v>
      </c>
      <c r="F5" s="73" t="s">
        <v>129</v>
      </c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74" t="s">
        <v>124</v>
      </c>
      <c r="T5" s="72" t="s">
        <v>130</v>
      </c>
      <c r="U5" s="72" t="s">
        <v>131</v>
      </c>
      <c r="V5" s="72" t="s">
        <v>137</v>
      </c>
    </row>
    <row r="6" spans="1:22" ht="15" customHeight="1" x14ac:dyDescent="0.2">
      <c r="A6" s="75"/>
      <c r="B6" s="75" t="s">
        <v>13</v>
      </c>
      <c r="C6" s="75"/>
      <c r="D6" s="75"/>
      <c r="E6" s="75"/>
      <c r="F6" s="75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s="78"/>
      <c r="T6" s="78"/>
      <c r="U6" s="78"/>
      <c r="V6" s="78"/>
    </row>
    <row r="7" spans="1:22" ht="12.75" x14ac:dyDescent="0.2">
      <c r="A7" s="35">
        <v>1</v>
      </c>
      <c r="B7" s="35" t="s">
        <v>15</v>
      </c>
      <c r="C7" s="36"/>
      <c r="D7" s="66"/>
      <c r="E7" s="66"/>
      <c r="F7" s="66"/>
      <c r="G7" s="66"/>
      <c r="H7" s="66"/>
      <c r="I7" s="65"/>
      <c r="J7" s="65"/>
      <c r="K7" s="65"/>
      <c r="L7" s="65"/>
      <c r="M7" s="65"/>
      <c r="N7" s="65"/>
      <c r="O7" s="65"/>
      <c r="P7" s="65"/>
      <c r="Q7" s="65"/>
      <c r="R7" s="65"/>
      <c r="S7" s="79"/>
      <c r="T7" s="79"/>
      <c r="U7" s="79"/>
      <c r="V7" s="79"/>
    </row>
    <row r="8" spans="1:22" ht="15" customHeight="1" x14ac:dyDescent="0.2">
      <c r="A8" s="35" t="s">
        <v>17</v>
      </c>
      <c r="B8" s="35" t="s">
        <v>18</v>
      </c>
      <c r="C8" s="37"/>
      <c r="D8" s="66"/>
      <c r="E8" s="66"/>
      <c r="F8" s="66"/>
      <c r="G8" s="66"/>
      <c r="H8" s="66"/>
      <c r="I8" s="65"/>
      <c r="J8" s="65"/>
      <c r="K8" s="65"/>
      <c r="L8" s="65"/>
      <c r="M8" s="65"/>
      <c r="N8" s="65"/>
      <c r="O8" s="65"/>
      <c r="P8" s="65"/>
      <c r="Q8" s="65"/>
      <c r="R8" s="65"/>
      <c r="S8" s="79"/>
      <c r="T8" s="79"/>
      <c r="U8" s="79"/>
      <c r="V8" s="79"/>
    </row>
    <row r="9" spans="1:22" ht="15" customHeight="1" x14ac:dyDescent="0.2">
      <c r="A9" s="41" t="s">
        <v>20</v>
      </c>
      <c r="B9" s="41" t="s">
        <v>21</v>
      </c>
      <c r="C9" s="42" t="s">
        <v>23</v>
      </c>
      <c r="D9" s="80">
        <v>2480</v>
      </c>
      <c r="E9" s="81">
        <v>12</v>
      </c>
      <c r="F9" s="82">
        <f>D9*E9</f>
        <v>29760</v>
      </c>
      <c r="G9" s="81">
        <f>([1]Março!D7)+([2]Março!BIR7)+[3]Março!BIR7+[4]Março!BIR7+[5]Março!BIR7</f>
        <v>1</v>
      </c>
      <c r="H9" s="81">
        <f>([1]Abril!BIR7)+([2]Abril!BIR7)+[3]Abril!BIR7+[4]Abril!BIR7+[5]Abril!BIR7</f>
        <v>0</v>
      </c>
      <c r="I9" s="81">
        <f>([1]Maio!BJT7)+([2]Maio!BJT7)+[3]Maio!BJT7+[4]Maio!BJT7+[5]Maio!BJT7</f>
        <v>2</v>
      </c>
      <c r="J9" s="81">
        <f>([1]Junho!BNW7)+([2]Junho!BNW7)+[3]Junho!BNW7+[4]Junho!BNW7+[5]Junho!BNW7</f>
        <v>1</v>
      </c>
      <c r="K9" s="81">
        <f>([1]Julho!BPK7)+([2]Julho!BPK7)+[3]Julho!BPK7+[4]Julho!BPK7+[5]Julho!BPK7</f>
        <v>1</v>
      </c>
      <c r="L9" s="81">
        <f>[3]Agosto!BIR7+[1]Agosto!BNK7+[2]Agosto!BJJ7+[6]Agosto!BIR7+[5]Agosto!BIR7+[4]Agosto!BIR7</f>
        <v>1</v>
      </c>
      <c r="M9" s="81">
        <f>[3]Setembro!BIR7+[1]Setembro!BOI7+[2]Setembro!BJB7+[6]Setembro!BIR7+[5]Setembro!BIR7+[4]Setembro!BIR7</f>
        <v>1</v>
      </c>
      <c r="N9" s="81">
        <f>[3]Outubro!BIR7+[1]Outubro!BQY7+[2]Outubro!BJM7+[6]Outubro!BIS7+[5]Outubro!BIR7+[4]Outubro!BIR7</f>
        <v>1</v>
      </c>
      <c r="O9" s="81">
        <f>[3]Novembro!$BJF7+[2]Novembro!$BIW7+[1]Novembro!$BPZ7</f>
        <v>1</v>
      </c>
      <c r="P9" s="81">
        <f>[3]Dezembro!$BIW7+[1]Dezembro!$BKP7</f>
        <v>1</v>
      </c>
      <c r="Q9" s="81">
        <f>[1]Janeiro!BIR7+[2]Janeiro!BIR7+[3]Janeiro!BIR7+[4]Janeiro!BIR7+[5]Janeiro!BIR7</f>
        <v>0</v>
      </c>
      <c r="R9" s="81">
        <f>[1]Fevereiro!BIR7+[2]Fevereiro!BIR7+[3]Fevereiro!BIR7+[4]Fevereiro!BIR7+[5]Fevereiro!BIR7</f>
        <v>0</v>
      </c>
      <c r="S9" s="81">
        <f>SUM(G9:R9)</f>
        <v>10</v>
      </c>
      <c r="T9" s="81">
        <f>E9-S9</f>
        <v>2</v>
      </c>
      <c r="U9" s="82">
        <f>S9*D9</f>
        <v>24800</v>
      </c>
      <c r="V9" s="83">
        <f>F9-U9</f>
        <v>4960</v>
      </c>
    </row>
    <row r="10" spans="1:22" ht="12.75" x14ac:dyDescent="0.2">
      <c r="A10" s="35" t="s">
        <v>24</v>
      </c>
      <c r="B10" s="35" t="s">
        <v>25</v>
      </c>
      <c r="C10" s="39"/>
      <c r="D10" s="84"/>
      <c r="E10" s="66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79"/>
      <c r="U10" s="82"/>
      <c r="V10" s="83"/>
    </row>
    <row r="11" spans="1:22" ht="13.5" customHeight="1" x14ac:dyDescent="0.2">
      <c r="A11" s="41" t="s">
        <v>27</v>
      </c>
      <c r="B11" s="41" t="s">
        <v>28</v>
      </c>
      <c r="C11" s="43" t="s">
        <v>30</v>
      </c>
      <c r="D11" s="80">
        <v>1319.48</v>
      </c>
      <c r="E11" s="81">
        <v>1</v>
      </c>
      <c r="F11" s="82">
        <f>D11*E11</f>
        <v>1319.48</v>
      </c>
      <c r="G11" s="81">
        <f>([1]Março!D9)+([2]Março!BIR9)+[3]Março!BIR9+[4]Março!BIR9+[5]Março!BIR9</f>
        <v>0</v>
      </c>
      <c r="H11" s="81">
        <f>([1]Abril!BIR9)+([2]Abril!BIR9)+[3]Abril!BIR9+[4]Abril!BIR9+[5]Abril!BIR9</f>
        <v>0</v>
      </c>
      <c r="I11" s="81">
        <f>([1]Maio!BJT9)+([2]Maio!BJT9)+[3]Maio!BJT9+[4]Maio!BJT9+[5]Maio!BJT9</f>
        <v>0</v>
      </c>
      <c r="J11" s="81">
        <f>([1]Junho!BNW9)+([2]Junho!BNW9)+[3]Junho!BNW9+[4]Junho!BNW9+[5]Junho!BNW9</f>
        <v>0</v>
      </c>
      <c r="K11" s="81">
        <f>([1]Julho!BPK9)+([2]Julho!BPK9)+[3]Julho!BPK9+[4]Julho!BPK9+[5]Julho!BPK9</f>
        <v>0</v>
      </c>
      <c r="L11" s="81">
        <f>[3]Agosto!BIR9+[1]Agosto!BNK9+[2]Agosto!BJJ9+[6]Agosto!BIR9+[5]Agosto!BIR9+[4]Agosto!BIR9</f>
        <v>0</v>
      </c>
      <c r="M11" s="81">
        <f>[3]Setembro!BIR9+[1]Setembro!BOI9+[2]Setembro!BJB9+[6]Setembro!BIR9+[5]Setembro!BIR9+[4]Setembro!BIR9</f>
        <v>0</v>
      </c>
      <c r="N11" s="81">
        <f>[3]Outubro!BIR9+[1]Outubro!BQY9+[2]Outubro!BJM9+[6]Outubro!BIS9+[5]Outubro!BIR9+[4]Outubro!BIR9</f>
        <v>0</v>
      </c>
      <c r="O11" s="81">
        <f>[3]Novembro!$BJF9+[2]Novembro!$BIW9+[1]Novembro!$BPZ9</f>
        <v>0</v>
      </c>
      <c r="P11" s="81">
        <f>[3]Dezembro!$BIW9+[1]Dezembro!$BKP9</f>
        <v>0</v>
      </c>
      <c r="Q11" s="81">
        <f>[1]Janeiro!BIR9+[2]Janeiro!BIR9+[3]Janeiro!BIR9+[4]Janeiro!BIR9+[5]Janeiro!BIR9</f>
        <v>0</v>
      </c>
      <c r="R11" s="81">
        <f>[1]Fevereiro!BIR9+[2]Fevereiro!BIR9+[3]Fevereiro!BIR9+[4]Fevereiro!BIR9+[5]Fevereiro!BIR9</f>
        <v>0</v>
      </c>
      <c r="S11" s="81">
        <f>SUM(G11:R11)</f>
        <v>0</v>
      </c>
      <c r="T11" s="81">
        <f>E11-S11</f>
        <v>1</v>
      </c>
      <c r="U11" s="82">
        <f>S11*D11</f>
        <v>0</v>
      </c>
      <c r="V11" s="83">
        <f t="shared" ref="V11:V40" si="0">F11-U11</f>
        <v>1319.48</v>
      </c>
    </row>
    <row r="12" spans="1:22" ht="16.5" customHeight="1" x14ac:dyDescent="0.2">
      <c r="A12" s="35" t="s">
        <v>31</v>
      </c>
      <c r="B12" s="35" t="s">
        <v>32</v>
      </c>
      <c r="C12" s="38"/>
      <c r="D12" s="84"/>
      <c r="E12" s="66"/>
      <c r="F12" s="82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79"/>
      <c r="U12" s="82"/>
      <c r="V12" s="83"/>
    </row>
    <row r="13" spans="1:22" ht="15" customHeight="1" x14ac:dyDescent="0.2">
      <c r="A13" s="41" t="s">
        <v>34</v>
      </c>
      <c r="B13" s="41" t="s">
        <v>35</v>
      </c>
      <c r="C13" s="43" t="s">
        <v>30</v>
      </c>
      <c r="D13" s="80">
        <v>3418.74</v>
      </c>
      <c r="E13" s="81">
        <v>1</v>
      </c>
      <c r="F13" s="82">
        <f>D13*E13</f>
        <v>3418.74</v>
      </c>
      <c r="G13" s="81">
        <f>([1]Março!D11)+([2]Março!BIR11)+[3]Março!BIR11+[4]Março!BIR11+[5]Março!BIR11</f>
        <v>0</v>
      </c>
      <c r="H13" s="81">
        <f>([1]Abril!BIR11)+([2]Abril!BIR11)+[3]Abril!BIR11+[4]Abril!BIR11+[5]Abril!BIR11</f>
        <v>0</v>
      </c>
      <c r="I13" s="81">
        <f>([1]Maio!BJT11)+([2]Maio!BJT11)+[3]Maio!BJT11+[4]Maio!BJT11+[5]Maio!BJT11</f>
        <v>1</v>
      </c>
      <c r="J13" s="81">
        <f>([1]Junho!BNW11)+([2]Junho!BNW11)+[3]Junho!BNW11+[4]Junho!BNW11+[5]Junho!BNW11</f>
        <v>0</v>
      </c>
      <c r="K13" s="81">
        <f>([1]Julho!BPK11)+([2]Julho!BPK11)+[3]Julho!BPK11+[4]Julho!BPK11+[5]Julho!BPK11</f>
        <v>0</v>
      </c>
      <c r="L13" s="81">
        <f>[3]Agosto!BIR11+[1]Agosto!BNK11+[2]Agosto!BJJ11+[6]Agosto!BIR11+[5]Agosto!BIR11+[4]Agosto!BIR11</f>
        <v>0</v>
      </c>
      <c r="M13" s="81">
        <f>[3]Setembro!BIR11+[1]Setembro!BOI11+[2]Setembro!BJB11+[6]Setembro!BIR11+[5]Setembro!BIR11+[4]Setembro!BIR11</f>
        <v>0</v>
      </c>
      <c r="N13" s="81">
        <f>[3]Outubro!BIR11+[1]Outubro!BQY11+[2]Outubro!BJM11+[6]Outubro!BIS11+[5]Outubro!BIR11+[4]Outubro!BIR11</f>
        <v>0</v>
      </c>
      <c r="O13" s="81">
        <f>[3]Novembro!$BJF11+[2]Novembro!$BIW11+[1]Novembro!$BPZ11</f>
        <v>0</v>
      </c>
      <c r="P13" s="81">
        <f>[3]Dezembro!$BIW11+[1]Dezembro!$BKP11</f>
        <v>0</v>
      </c>
      <c r="Q13" s="81">
        <f>[1]Janeiro!BIR11+[2]Janeiro!BIR11+[3]Janeiro!BIR11+[4]Janeiro!BIR11+[5]Janeiro!BIR11</f>
        <v>0</v>
      </c>
      <c r="R13" s="81">
        <f>[1]Fevereiro!BIR11+[2]Fevereiro!BIR11+[3]Fevereiro!BIR11+[4]Fevereiro!BIR11+[5]Fevereiro!BIR11</f>
        <v>0</v>
      </c>
      <c r="S13" s="81">
        <f>SUM(G13:R13)</f>
        <v>1</v>
      </c>
      <c r="T13" s="81">
        <f>E13-S13</f>
        <v>0</v>
      </c>
      <c r="U13" s="82">
        <f t="shared" ref="U13:U14" si="1">S13*D13</f>
        <v>3418.74</v>
      </c>
      <c r="V13" s="83">
        <f t="shared" si="0"/>
        <v>0</v>
      </c>
    </row>
    <row r="14" spans="1:22" ht="15.75" customHeight="1" x14ac:dyDescent="0.2">
      <c r="A14" s="41" t="s">
        <v>37</v>
      </c>
      <c r="B14" s="41" t="s">
        <v>38</v>
      </c>
      <c r="C14" s="43" t="s">
        <v>30</v>
      </c>
      <c r="D14" s="80">
        <v>2175.5700000000002</v>
      </c>
      <c r="E14" s="81">
        <v>1</v>
      </c>
      <c r="F14" s="82">
        <f>D14*E14</f>
        <v>2175.5700000000002</v>
      </c>
      <c r="G14" s="81">
        <f>([1]Março!D12)+([2]Março!BIR12)+[3]Março!BIR12+[4]Março!BIR12+[5]Março!BIR12</f>
        <v>0</v>
      </c>
      <c r="H14" s="81">
        <f>([1]Abril!BIR12)+([2]Abril!BIR12)+[3]Abril!BIR12+[4]Abril!BIR12+[5]Abril!BIR12</f>
        <v>0</v>
      </c>
      <c r="I14" s="81">
        <f>([1]Maio!BJT12)+([2]Maio!BJT12)+[3]Maio!BJT12+[4]Maio!BJT12+[5]Maio!BJT12</f>
        <v>0</v>
      </c>
      <c r="J14" s="81">
        <f>([1]Junho!BNW12)+([2]Junho!BNW12)+[3]Junho!BNW12+[4]Junho!BNW12+[5]Junho!BNW12</f>
        <v>0</v>
      </c>
      <c r="K14" s="81">
        <f>([1]Julho!BPK12)+([2]Julho!BPK12)+[3]Julho!BPK12+[4]Julho!BPK12+[5]Julho!BPK12</f>
        <v>0</v>
      </c>
      <c r="L14" s="81">
        <f>[3]Agosto!BIR12+[1]Agosto!BNK12+[2]Agosto!BJJ12+[6]Agosto!BIR12+[5]Agosto!BIR12+[4]Agosto!BIR12</f>
        <v>0</v>
      </c>
      <c r="M14" s="81">
        <f>[3]Setembro!BIR12+[1]Setembro!BOI12+[2]Setembro!BJB12+[6]Setembro!BIR12+[5]Setembro!BIR12+[4]Setembro!BIR12</f>
        <v>0</v>
      </c>
      <c r="N14" s="81">
        <f>[3]Outubro!BIR12+[1]Outubro!BQY12+[2]Outubro!BJM12+[6]Outubro!BIS12+[5]Outubro!BIR12+[4]Outubro!BIR12</f>
        <v>0</v>
      </c>
      <c r="O14" s="81">
        <f>[3]Novembro!$BJF12+[2]Novembro!$BIW12+[1]Novembro!$BPZ12</f>
        <v>0</v>
      </c>
      <c r="P14" s="81">
        <f>[3]Dezembro!$BIW12+[1]Dezembro!$BKP12</f>
        <v>0</v>
      </c>
      <c r="Q14" s="81">
        <f>[1]Janeiro!BIR12+[2]Janeiro!BIR12+[3]Janeiro!BIR12+[4]Janeiro!BIR12+[5]Janeiro!BIR12</f>
        <v>0</v>
      </c>
      <c r="R14" s="81">
        <f>[1]Fevereiro!BIR12+[2]Fevereiro!BIR12+[3]Fevereiro!BIR12+[4]Fevereiro!BIR12+[5]Fevereiro!BIR12</f>
        <v>0</v>
      </c>
      <c r="S14" s="81">
        <f>SUM(G14:R14)</f>
        <v>0</v>
      </c>
      <c r="T14" s="81">
        <f>E14-S14</f>
        <v>1</v>
      </c>
      <c r="U14" s="82">
        <f t="shared" si="1"/>
        <v>0</v>
      </c>
      <c r="V14" s="83">
        <f t="shared" si="0"/>
        <v>2175.5700000000002</v>
      </c>
    </row>
    <row r="15" spans="1:22" ht="15" customHeight="1" x14ac:dyDescent="0.2">
      <c r="A15" s="85"/>
      <c r="B15" s="85" t="s">
        <v>46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2.75" x14ac:dyDescent="0.2">
      <c r="A16" s="60">
        <v>2</v>
      </c>
      <c r="B16" s="60" t="s">
        <v>47</v>
      </c>
      <c r="C16" s="43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3"/>
    </row>
    <row r="17" spans="1:22" ht="15.75" customHeight="1" x14ac:dyDescent="0.2">
      <c r="A17" s="60" t="s">
        <v>48</v>
      </c>
      <c r="B17" s="60" t="s">
        <v>49</v>
      </c>
      <c r="C17" s="43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3"/>
    </row>
    <row r="18" spans="1:22" ht="15.75" customHeight="1" x14ac:dyDescent="0.2">
      <c r="A18" s="41" t="s">
        <v>50</v>
      </c>
      <c r="B18" s="41" t="s">
        <v>51</v>
      </c>
      <c r="C18" s="43" t="s">
        <v>52</v>
      </c>
      <c r="D18" s="80">
        <v>37.94</v>
      </c>
      <c r="E18" s="81">
        <v>13221</v>
      </c>
      <c r="F18" s="82">
        <f>D18*E18</f>
        <v>501604.74</v>
      </c>
      <c r="G18" s="81">
        <f>([1]Março!D16)+([2]Março!BIR16)+[3]Março!BIR16+[4]Março!BIR16+[5]Março!BIR16</f>
        <v>0</v>
      </c>
      <c r="H18" s="81">
        <f>([1]Abril!BIR16)+([2]Abril!BIR16)+[3]Abril!BIR16+[4]Abril!BIR16+[5]Abril!BIR16</f>
        <v>0</v>
      </c>
      <c r="I18" s="81">
        <f>([1]Maio!BJT16)+([2]Maio!BJT16)+[3]Maio!BJT16+[4]Maio!BJT16+[5]Maio!BJT16</f>
        <v>0</v>
      </c>
      <c r="J18" s="81">
        <f>([1]Junho!BNW16)+([2]Junho!BNW16)+[3]Junho!BNW16+[4]Junho!BNW16+[5]Junho!BNW16</f>
        <v>38.5</v>
      </c>
      <c r="K18" s="81">
        <f>([1]Julho!BPK16)+([2]Julho!BPK16)+[3]Julho!BPK16+[4]Julho!BPK16+[5]Julho!BPK16</f>
        <v>0</v>
      </c>
      <c r="L18" s="81">
        <f>[3]Agosto!BIR16+[1]Agosto!BNK16+[2]Agosto!BJJ16+[6]Agosto!BIR16+[5]Agosto!BIR16+[4]Agosto!BIR16</f>
        <v>4</v>
      </c>
      <c r="M18" s="81">
        <f>[3]Setembro!BIR16+[1]Setembro!BOI16+[2]Setembro!BJB16+[6]Setembro!BIR16+[5]Setembro!BIR16+[4]Setembro!BIR16</f>
        <v>0</v>
      </c>
      <c r="N18" s="81">
        <f>[3]Outubro!BIR16+[1]Outubro!BQY16+[2]Outubro!BJM16+[6]Outubro!BIS16+[5]Outubro!BIR16+[4]Outubro!BIR16</f>
        <v>276.61</v>
      </c>
      <c r="O18" s="81">
        <f>[3]Novembro!$BJF16+[2]Novembro!$BIW16+[1]Novembro!$BPZ16</f>
        <v>321.09999999999997</v>
      </c>
      <c r="P18" s="81">
        <f>[3]Dezembro!$BIW16+[1]Dezembro!$BKP16</f>
        <v>55.629999999999995</v>
      </c>
      <c r="Q18" s="81">
        <f>[1]Janeiro!BIR16+[2]Janeiro!BIR16+[3]Janeiro!BIR16+[4]Janeiro!BIR16+[5]Janeiro!BIR16</f>
        <v>0</v>
      </c>
      <c r="R18" s="81">
        <f>[1]Fevereiro!BIR16+[2]Fevereiro!BIR16+[3]Fevereiro!BIR16+[4]Fevereiro!BIR16+[5]Fevereiro!BIR16</f>
        <v>0</v>
      </c>
      <c r="S18" s="81">
        <f t="shared" ref="S18:S33" si="2">SUM(G18:R18)</f>
        <v>695.84</v>
      </c>
      <c r="T18" s="81">
        <f>E18-S18</f>
        <v>12525.16</v>
      </c>
      <c r="U18" s="82">
        <f>S18*D18</f>
        <v>26400.169600000001</v>
      </c>
      <c r="V18" s="83">
        <f t="shared" si="0"/>
        <v>475204.57039999997</v>
      </c>
    </row>
    <row r="19" spans="1:22" ht="15.75" customHeight="1" x14ac:dyDescent="0.2">
      <c r="A19" s="41" t="s">
        <v>53</v>
      </c>
      <c r="B19" s="41" t="s">
        <v>54</v>
      </c>
      <c r="C19" s="43" t="s">
        <v>52</v>
      </c>
      <c r="D19" s="80">
        <v>62.43</v>
      </c>
      <c r="E19" s="81">
        <v>4824</v>
      </c>
      <c r="F19" s="82">
        <f>D19*E19</f>
        <v>301162.32</v>
      </c>
      <c r="G19" s="81">
        <f>([1]Março!D17)+([2]Março!BIR17)+[3]Março!BIR17+[4]Março!BIR17+[5]Março!BIR17</f>
        <v>0</v>
      </c>
      <c r="H19" s="81">
        <f>([1]Abril!BIR17)+([2]Abril!BIR17)+[3]Abril!BIR17+[4]Abril!BIR17+[5]Abril!BIR17</f>
        <v>0</v>
      </c>
      <c r="I19" s="81">
        <f>([1]Maio!BJT17)+([2]Maio!BJT17)+[3]Maio!BJT17+[4]Maio!BJT17+[5]Maio!BJT17</f>
        <v>0</v>
      </c>
      <c r="J19" s="81">
        <f>([1]Junho!BNW17)+([2]Junho!BNW17)+[3]Junho!BNW17+[4]Junho!BNW17+[5]Junho!BNW17</f>
        <v>0</v>
      </c>
      <c r="K19" s="81">
        <f>([1]Julho!BPK17)+([2]Julho!BPK17)+[3]Julho!BPK17+[4]Julho!BPK17+[5]Julho!BPK17</f>
        <v>0</v>
      </c>
      <c r="L19" s="81">
        <f>[3]Agosto!BIR17+[1]Agosto!BNK17+[2]Agosto!BJJ17+[6]Agosto!BIR17+[5]Agosto!BIR17+[4]Agosto!BIR17</f>
        <v>0</v>
      </c>
      <c r="M19" s="81">
        <f>[3]Setembro!BIR17+[1]Setembro!BOI17+[2]Setembro!BJB17+[6]Setembro!BIR17+[5]Setembro!BIR17+[4]Setembro!BIR17</f>
        <v>8.5500000000000007</v>
      </c>
      <c r="N19" s="81">
        <f>[3]Outubro!BIR17+[1]Outubro!BQY17+[2]Outubro!BJM17+[6]Outubro!BIS17+[5]Outubro!BIR17+[4]Outubro!BIR17</f>
        <v>44.7</v>
      </c>
      <c r="O19" s="81">
        <f>[3]Novembro!$BJF17+[2]Novembro!$BIW17+[1]Novembro!$BPZ17</f>
        <v>15.41</v>
      </c>
      <c r="P19" s="81">
        <f>[3]Dezembro!$BIW17+[1]Dezembro!$BKP17</f>
        <v>0</v>
      </c>
      <c r="Q19" s="81">
        <f>[1]Janeiro!BIR17+[2]Janeiro!BIR17+[3]Janeiro!BIR17+[4]Janeiro!BIR17+[5]Janeiro!BIR17</f>
        <v>0</v>
      </c>
      <c r="R19" s="81">
        <f>[1]Fevereiro!BIR17+[2]Fevereiro!BIR17+[3]Fevereiro!BIR17+[4]Fevereiro!BIR17+[5]Fevereiro!BIR17</f>
        <v>0</v>
      </c>
      <c r="S19" s="81">
        <f t="shared" si="2"/>
        <v>68.66</v>
      </c>
      <c r="T19" s="81">
        <f>E19-S19</f>
        <v>4755.34</v>
      </c>
      <c r="U19" s="82">
        <f t="shared" ref="U19:U32" si="3">S19*D19</f>
        <v>4286.4438</v>
      </c>
      <c r="V19" s="83">
        <f t="shared" si="0"/>
        <v>296875.8762</v>
      </c>
    </row>
    <row r="20" spans="1:22" ht="15.75" customHeight="1" x14ac:dyDescent="0.2">
      <c r="A20" s="41" t="s">
        <v>55</v>
      </c>
      <c r="B20" s="41" t="s">
        <v>56</v>
      </c>
      <c r="C20" s="43" t="s">
        <v>52</v>
      </c>
      <c r="D20" s="80">
        <v>64.86</v>
      </c>
      <c r="E20" s="81">
        <v>8496</v>
      </c>
      <c r="F20" s="82">
        <f>D20*E20</f>
        <v>551050.55999999994</v>
      </c>
      <c r="G20" s="81">
        <f>([1]Março!D18)+([2]Março!BIR18)+[3]Março!BIR18+[4]Março!BIR18+[5]Março!BIR18</f>
        <v>0</v>
      </c>
      <c r="H20" s="81">
        <f>([1]Abril!BIR18)+([2]Abril!BIR18)+[3]Abril!BIR18+[4]Abril!BIR18+[5]Abril!BIR18</f>
        <v>0</v>
      </c>
      <c r="I20" s="81">
        <f>([1]Maio!BJT18)+([2]Maio!BJT18)+[3]Maio!BJT18+[4]Maio!BJT18+[5]Maio!BJT18</f>
        <v>0</v>
      </c>
      <c r="J20" s="81">
        <f>([1]Junho!BNW18)+([2]Junho!BNW18)+[3]Junho!BNW18+[4]Junho!BNW18+[5]Junho!BNW18</f>
        <v>0</v>
      </c>
      <c r="K20" s="81">
        <f>([1]Julho!BPK18)+([2]Julho!BPK18)+[3]Julho!BPK18+[4]Julho!BPK18+[5]Julho!BPK18</f>
        <v>0</v>
      </c>
      <c r="L20" s="81">
        <f>[3]Agosto!BIR18+[1]Agosto!BNK18+[2]Agosto!BJJ18+[6]Agosto!BIR18+[5]Agosto!BIR18+[4]Agosto!BIR18</f>
        <v>1</v>
      </c>
      <c r="M20" s="81">
        <f>[3]Setembro!BIR18+[1]Setembro!BOI18+[2]Setembro!BJB18+[6]Setembro!BIR18+[5]Setembro!BIR18+[4]Setembro!BIR18</f>
        <v>172.50000000000003</v>
      </c>
      <c r="N20" s="81">
        <f>[3]Outubro!BIR18+[1]Outubro!BQY18+[2]Outubro!BJM18+[6]Outubro!BIS18+[5]Outubro!BIR18+[4]Outubro!BIR18</f>
        <v>71.849999999999994</v>
      </c>
      <c r="O20" s="81">
        <f>[3]Novembro!$BJF18+[2]Novembro!$BIW18+[1]Novembro!$BPZ18</f>
        <v>219.15999999999994</v>
      </c>
      <c r="P20" s="81">
        <f>[3]Dezembro!$BIW18+[1]Dezembro!$BKP18</f>
        <v>31.96</v>
      </c>
      <c r="Q20" s="81">
        <f>[1]Janeiro!BIR18+[2]Janeiro!BIR18+[3]Janeiro!BIR18+[4]Janeiro!BIR18+[5]Janeiro!BIR18</f>
        <v>0</v>
      </c>
      <c r="R20" s="81">
        <f>[1]Fevereiro!BIR18+[2]Fevereiro!BIR18+[3]Fevereiro!BIR18+[4]Fevereiro!BIR18+[5]Fevereiro!BIR18</f>
        <v>0</v>
      </c>
      <c r="S20" s="81">
        <f t="shared" si="2"/>
        <v>496.46999999999997</v>
      </c>
      <c r="T20" s="81">
        <f>E20-S20</f>
        <v>7999.53</v>
      </c>
      <c r="U20" s="82">
        <f t="shared" si="3"/>
        <v>32201.044199999997</v>
      </c>
      <c r="V20" s="83">
        <f t="shared" si="0"/>
        <v>518849.51579999994</v>
      </c>
    </row>
    <row r="21" spans="1:22" ht="15.75" customHeight="1" x14ac:dyDescent="0.2">
      <c r="A21" s="35" t="s">
        <v>57</v>
      </c>
      <c r="B21" s="35" t="s">
        <v>58</v>
      </c>
      <c r="C21" s="39"/>
      <c r="D21" s="84"/>
      <c r="E21" s="66"/>
      <c r="F21" s="82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79"/>
      <c r="U21" s="82"/>
      <c r="V21" s="83"/>
    </row>
    <row r="22" spans="1:22" ht="15.75" customHeight="1" x14ac:dyDescent="0.2">
      <c r="A22" s="41" t="s">
        <v>59</v>
      </c>
      <c r="B22" s="41" t="s">
        <v>51</v>
      </c>
      <c r="C22" s="43" t="s">
        <v>52</v>
      </c>
      <c r="D22" s="80">
        <v>37.549999999999997</v>
      </c>
      <c r="E22" s="81">
        <v>13804</v>
      </c>
      <c r="F22" s="82">
        <f>D22*E22</f>
        <v>518340.19999999995</v>
      </c>
      <c r="G22" s="81">
        <f>([1]Março!D20)+([2]Março!BIR20)+[3]Março!BIR20+[4]Março!BIR20+[5]Março!BIR20</f>
        <v>0</v>
      </c>
      <c r="H22" s="81">
        <f>([1]Abril!BIR20)+([2]Abril!BIR20)+[3]Abril!BIR20+[4]Abril!BIR20+[5]Abril!BIR20</f>
        <v>0</v>
      </c>
      <c r="I22" s="81">
        <f>([1]Maio!BJT20)+([2]Maio!BJT20)+[3]Maio!BJT20+[4]Maio!BJT20+[5]Maio!BJT20</f>
        <v>0</v>
      </c>
      <c r="J22" s="81">
        <f>([1]Junho!BNW20)+([2]Junho!BNW20)+[3]Junho!BNW20+[4]Junho!BNW20+[5]Junho!BNW20</f>
        <v>0</v>
      </c>
      <c r="K22" s="81">
        <f>([1]Julho!BPK20)+([2]Julho!BPK20)+[3]Julho!BPK20+[4]Julho!BPK20+[5]Julho!BPK20</f>
        <v>214</v>
      </c>
      <c r="L22" s="81">
        <f>[3]Agosto!BIR20+[1]Agosto!BNK20+[2]Agosto!BJJ20+[6]Agosto!BIR20+[5]Agosto!BIR20+[4]Agosto!BIR20</f>
        <v>100.15</v>
      </c>
      <c r="M22" s="81">
        <f>[3]Setembro!BIR20+[1]Setembro!BOI20+[2]Setembro!BJB20+[6]Setembro!BIR20+[5]Setembro!BIR20+[4]Setembro!BIR20</f>
        <v>104.45</v>
      </c>
      <c r="N22" s="81">
        <f>[3]Outubro!BIR20+[1]Outubro!BQY20+[2]Outubro!BJM20+[6]Outubro!BIS20+[5]Outubro!BIR20+[4]Outubro!BIR20</f>
        <v>212.86</v>
      </c>
      <c r="O22" s="81">
        <f>[3]Novembro!$BJF20+[2]Novembro!$BIW20+[1]Novembro!$BPZ20</f>
        <v>273.56999999999994</v>
      </c>
      <c r="P22" s="81">
        <f>[3]Dezembro!$BIW20+[1]Dezembro!$BKP20</f>
        <v>0</v>
      </c>
      <c r="Q22" s="81">
        <f>[1]Janeiro!BIR20+[2]Janeiro!BIR20+[3]Janeiro!BIR20+[4]Janeiro!BIR20+[5]Janeiro!BIR20</f>
        <v>0</v>
      </c>
      <c r="R22" s="81">
        <f>[1]Fevereiro!BIR20+[2]Fevereiro!BIR20+[3]Fevereiro!BIR20+[4]Fevereiro!BIR20+[5]Fevereiro!BIR20</f>
        <v>0</v>
      </c>
      <c r="S22" s="81">
        <f t="shared" si="2"/>
        <v>905.03</v>
      </c>
      <c r="T22" s="81">
        <f>E22-S22</f>
        <v>12898.97</v>
      </c>
      <c r="U22" s="82">
        <f t="shared" si="3"/>
        <v>33983.876499999998</v>
      </c>
      <c r="V22" s="83">
        <f t="shared" si="0"/>
        <v>484356.32349999994</v>
      </c>
    </row>
    <row r="23" spans="1:22" ht="15.75" customHeight="1" x14ac:dyDescent="0.2">
      <c r="A23" s="41" t="s">
        <v>60</v>
      </c>
      <c r="B23" s="41" t="s">
        <v>61</v>
      </c>
      <c r="C23" s="43" t="s">
        <v>52</v>
      </c>
      <c r="D23" s="80">
        <v>86.8</v>
      </c>
      <c r="E23" s="81">
        <v>37247</v>
      </c>
      <c r="F23" s="82">
        <f>D23*E23</f>
        <v>3233039.6</v>
      </c>
      <c r="G23" s="81">
        <f>([1]Março!D21)+([2]Março!BIR21)+[3]Março!BIR21+[4]Março!BIR21+[5]Março!BIR21</f>
        <v>0</v>
      </c>
      <c r="H23" s="81">
        <f>([1]Abril!BIR21)+([2]Abril!BIR21)+[3]Abril!BIR21+[4]Abril!BIR21+[5]Abril!BIR21</f>
        <v>0</v>
      </c>
      <c r="I23" s="81">
        <f>([1]Maio!BJT21)+([2]Maio!BJT21)+[3]Maio!BJT21+[4]Maio!BJT21+[5]Maio!BJT21</f>
        <v>288.08999999999992</v>
      </c>
      <c r="J23" s="81">
        <f>([1]Junho!BNW21)+([2]Junho!BNW21)+[3]Junho!BNW21+[4]Junho!BNW21+[5]Junho!BNW21</f>
        <v>692.79000000000042</v>
      </c>
      <c r="K23" s="81">
        <f>([1]Julho!BPK21)+([2]Julho!BPK21)+[3]Julho!BPK21+[4]Julho!BPK21+[5]Julho!BPK21</f>
        <v>376.14000000000004</v>
      </c>
      <c r="L23" s="81">
        <f>[3]Agosto!BIR21+[1]Agosto!BNK21+[2]Agosto!BJJ21+[6]Agosto!BIR21+[5]Agosto!BIR21+[4]Agosto!BIR21</f>
        <v>1167.47</v>
      </c>
      <c r="M23" s="81">
        <f>[3]Setembro!BIR21+[1]Setembro!BOI21+[2]Setembro!BJB21+[6]Setembro!BIR21+[5]Setembro!BIR21+[4]Setembro!BIR21</f>
        <v>1140.6099999999999</v>
      </c>
      <c r="N23" s="81">
        <f>[3]Outubro!BIR21+[1]Outubro!BQY21+[2]Outubro!BJM21+[6]Outubro!BIS21+[5]Outubro!BIR21+[4]Outubro!BIR21</f>
        <v>1040.6800000000003</v>
      </c>
      <c r="O23" s="81">
        <f>[3]Novembro!$BJF21+[2]Novembro!$BIW21+[1]Novembro!$BPZ21</f>
        <v>1309.2299999999993</v>
      </c>
      <c r="P23" s="81">
        <f>[3]Dezembro!$BIW21+[1]Dezembro!$BKP21</f>
        <v>227.71</v>
      </c>
      <c r="Q23" s="81">
        <f>[1]Janeiro!BIR21+[2]Janeiro!BIR21+[3]Janeiro!BIR21+[4]Janeiro!BIR21+[5]Janeiro!BIR21</f>
        <v>0</v>
      </c>
      <c r="R23" s="81">
        <f>[1]Fevereiro!BIR21+[2]Fevereiro!BIR21+[3]Fevereiro!BIR21+[4]Fevereiro!BIR21+[5]Fevereiro!BIR21</f>
        <v>0</v>
      </c>
      <c r="S23" s="81">
        <f t="shared" si="2"/>
        <v>6242.72</v>
      </c>
      <c r="T23" s="81">
        <f>E23-S23</f>
        <v>31004.28</v>
      </c>
      <c r="U23" s="82">
        <f t="shared" si="3"/>
        <v>541868.09600000002</v>
      </c>
      <c r="V23" s="83">
        <f t="shared" si="0"/>
        <v>2691171.5040000002</v>
      </c>
    </row>
    <row r="24" spans="1:22" ht="15.75" customHeight="1" x14ac:dyDescent="0.2">
      <c r="A24" s="41" t="s">
        <v>62</v>
      </c>
      <c r="B24" s="41" t="s">
        <v>63</v>
      </c>
      <c r="C24" s="43" t="s">
        <v>52</v>
      </c>
      <c r="D24" s="80">
        <v>52.77</v>
      </c>
      <c r="E24" s="81">
        <v>10878</v>
      </c>
      <c r="F24" s="82">
        <f>D24*E24</f>
        <v>574032.06000000006</v>
      </c>
      <c r="G24" s="81">
        <f>([1]Março!D22)+([2]Março!BIR22)+[3]Março!BIR22+[4]Março!BIR22+[5]Março!BIR22</f>
        <v>0</v>
      </c>
      <c r="H24" s="81">
        <f>([1]Abril!BIR22)+([2]Abril!BIR22)+[3]Abril!BIR22+[4]Abril!BIR22+[5]Abril!BIR22</f>
        <v>0</v>
      </c>
      <c r="I24" s="81">
        <f>([1]Maio!BJT22)+([2]Maio!BJT22)+[3]Maio!BJT22+[4]Maio!BJT22+[5]Maio!BJT22</f>
        <v>0</v>
      </c>
      <c r="J24" s="81">
        <f>([1]Junho!BNW22)+([2]Junho!BNW22)+[3]Junho!BNW22+[4]Junho!BNW22+[5]Junho!BNW22</f>
        <v>0</v>
      </c>
      <c r="K24" s="81">
        <f>([1]Julho!BPK22)+([2]Julho!BPK22)+[3]Julho!BPK22+[4]Julho!BPK22+[5]Julho!BPK22</f>
        <v>0</v>
      </c>
      <c r="L24" s="81">
        <f>[3]Agosto!BIR22+[1]Agosto!BNK22+[2]Agosto!BJJ22+[6]Agosto!BIR22+[5]Agosto!BIR22+[4]Agosto!BIR22</f>
        <v>0</v>
      </c>
      <c r="M24" s="81">
        <f>[3]Setembro!BIR22+[1]Setembro!BOI22+[2]Setembro!BJB22+[6]Setembro!BIR22+[5]Setembro!BIR22+[4]Setembro!BIR22</f>
        <v>0</v>
      </c>
      <c r="N24" s="81">
        <f>[3]Outubro!BIR22+[1]Outubro!BQY22+[2]Outubro!BJM22+[6]Outubro!BIS22+[5]Outubro!BIR22+[4]Outubro!BIR22</f>
        <v>277.47000000000008</v>
      </c>
      <c r="O24" s="81">
        <f>[3]Novembro!$BJF22+[2]Novembro!$BIW22+[1]Novembro!$BPZ22</f>
        <v>369.04</v>
      </c>
      <c r="P24" s="81">
        <f>[3]Dezembro!$BIW22+[1]Dezembro!$BKP22</f>
        <v>316.74</v>
      </c>
      <c r="Q24" s="81">
        <f>[1]Janeiro!BIR22+[2]Janeiro!BIR22+[3]Janeiro!BIR22+[4]Janeiro!BIR22+[5]Janeiro!BIR22</f>
        <v>0</v>
      </c>
      <c r="R24" s="81">
        <f>[1]Fevereiro!BIR22+[2]Fevereiro!BIR22+[3]Fevereiro!BIR22+[4]Fevereiro!BIR22+[5]Fevereiro!BIR22</f>
        <v>0</v>
      </c>
      <c r="S24" s="81">
        <f t="shared" si="2"/>
        <v>963.25000000000011</v>
      </c>
      <c r="T24" s="81">
        <f>E24-S24</f>
        <v>9914.75</v>
      </c>
      <c r="U24" s="82">
        <f t="shared" si="3"/>
        <v>50830.702500000007</v>
      </c>
      <c r="V24" s="83">
        <f t="shared" si="0"/>
        <v>523201.35750000004</v>
      </c>
    </row>
    <row r="25" spans="1:22" ht="15.75" customHeight="1" x14ac:dyDescent="0.2">
      <c r="A25" s="35">
        <v>3</v>
      </c>
      <c r="B25" s="35" t="s">
        <v>64</v>
      </c>
      <c r="C25" s="39"/>
      <c r="D25" s="84"/>
      <c r="E25" s="66"/>
      <c r="F25" s="82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79"/>
      <c r="U25" s="82"/>
      <c r="V25" s="83"/>
    </row>
    <row r="26" spans="1:22" ht="15.75" customHeight="1" x14ac:dyDescent="0.2">
      <c r="A26" s="41" t="s">
        <v>66</v>
      </c>
      <c r="B26" s="41" t="s">
        <v>67</v>
      </c>
      <c r="C26" s="43" t="s">
        <v>30</v>
      </c>
      <c r="D26" s="80">
        <v>37.200000000000003</v>
      </c>
      <c r="E26" s="81">
        <v>8847</v>
      </c>
      <c r="F26" s="82">
        <f>D26*E26</f>
        <v>329108.40000000002</v>
      </c>
      <c r="G26" s="81">
        <f>([1]Março!D24)+([2]Março!BIR24)+[3]Março!BIR24+[4]Março!BIR24+[5]Março!BIR24</f>
        <v>0</v>
      </c>
      <c r="H26" s="81">
        <f>([1]Abril!BIR24)+([2]Abril!BIR24)+[3]Abril!BIR24+[4]Abril!BIR24+[5]Abril!BIR24</f>
        <v>0</v>
      </c>
      <c r="I26" s="81">
        <f>([1]Maio!BJT24)+([2]Maio!BJT24)+[3]Maio!BJT24+[4]Maio!BJT24+[5]Maio!BJT24</f>
        <v>57</v>
      </c>
      <c r="J26" s="81">
        <f>([1]Junho!BNW24)+([2]Junho!BNW24)+[3]Junho!BNW24+[4]Junho!BNW24+[5]Junho!BNW24</f>
        <v>135</v>
      </c>
      <c r="K26" s="81">
        <f>([1]Julho!BPK24)+([2]Julho!BPK24)+[3]Julho!BPK24+[4]Julho!BPK24+[5]Julho!BPK24</f>
        <v>177</v>
      </c>
      <c r="L26" s="81">
        <f>[3]Agosto!BIR24+[1]Agosto!BNK24+[2]Agosto!BJJ24+[6]Agosto!BIR24+[5]Agosto!BIR24+[4]Agosto!BIR24</f>
        <v>196</v>
      </c>
      <c r="M26" s="81">
        <f>[3]Setembro!BIR24+[1]Setembro!BOI24+[2]Setembro!BJB24+[6]Setembro!BIR24+[5]Setembro!BIR24+[4]Setembro!BIR24</f>
        <v>237</v>
      </c>
      <c r="N26" s="81">
        <f>[3]Outubro!BIR24+[1]Outubro!BQY24+[2]Outubro!BJM24+[6]Outubro!BIS24+[5]Outubro!BIR24+[4]Outubro!BIR24</f>
        <v>315</v>
      </c>
      <c r="O26" s="81">
        <f>[3]Novembro!$BJF24+[2]Novembro!$BIW24+[1]Novembro!$BPZ24</f>
        <v>321</v>
      </c>
      <c r="P26" s="81">
        <f>[3]Dezembro!$BIW24+[1]Dezembro!$BKP24</f>
        <v>70</v>
      </c>
      <c r="Q26" s="81">
        <f>[1]Janeiro!BIR24+[2]Janeiro!BIR24+[3]Janeiro!BIR24+[4]Janeiro!BIR24+[5]Janeiro!BIR24</f>
        <v>0</v>
      </c>
      <c r="R26" s="81">
        <f>[1]Fevereiro!BIR24+[2]Fevereiro!BIR24+[3]Fevereiro!BIR24+[4]Fevereiro!BIR24+[5]Fevereiro!BIR24</f>
        <v>0</v>
      </c>
      <c r="S26" s="81">
        <f t="shared" si="2"/>
        <v>1508</v>
      </c>
      <c r="T26" s="81">
        <f>E26-S26</f>
        <v>7339</v>
      </c>
      <c r="U26" s="82">
        <f t="shared" si="3"/>
        <v>56097.600000000006</v>
      </c>
      <c r="V26" s="83">
        <f t="shared" si="0"/>
        <v>273010.80000000005</v>
      </c>
    </row>
    <row r="27" spans="1:22" ht="15.75" customHeight="1" x14ac:dyDescent="0.2">
      <c r="A27" s="35">
        <v>4</v>
      </c>
      <c r="B27" s="35" t="s">
        <v>69</v>
      </c>
      <c r="C27" s="39"/>
      <c r="D27" s="84"/>
      <c r="E27" s="66"/>
      <c r="F27" s="82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79"/>
      <c r="U27" s="82"/>
      <c r="V27" s="83"/>
    </row>
    <row r="28" spans="1:22" ht="28.5" customHeight="1" x14ac:dyDescent="0.2">
      <c r="A28" s="41" t="s">
        <v>70</v>
      </c>
      <c r="B28" s="52" t="s">
        <v>71</v>
      </c>
      <c r="C28" s="43" t="s">
        <v>30</v>
      </c>
      <c r="D28" s="80">
        <v>111.6</v>
      </c>
      <c r="E28" s="81">
        <v>986</v>
      </c>
      <c r="F28" s="82">
        <f t="shared" ref="F28:F33" si="4">D28*E28</f>
        <v>110037.59999999999</v>
      </c>
      <c r="G28" s="81">
        <f>([1]Março!D26)+([2]Março!BIR26)+[3]Março!BIR26+[4]Março!BIR26+[5]Março!BIR26</f>
        <v>0</v>
      </c>
      <c r="H28" s="81">
        <f>([1]Abril!BIR26)+([2]Abril!BIR26)+[3]Abril!BIR26+[4]Abril!BIR26+[5]Abril!BIR26</f>
        <v>0</v>
      </c>
      <c r="I28" s="81">
        <f>([1]Maio!BJT26)+([2]Maio!BJT26)+[3]Maio!BJT26+[4]Maio!BJT26+[5]Maio!BJT26</f>
        <v>0</v>
      </c>
      <c r="J28" s="81">
        <f>([1]Junho!BNW26)+([2]Junho!BNW26)+[3]Junho!BNW26+[4]Junho!BNW26+[5]Junho!BNW26</f>
        <v>10</v>
      </c>
      <c r="K28" s="81">
        <f>([1]Julho!BPK26)+([2]Julho!BPK26)+[3]Julho!BPK26+[4]Julho!BPK26+[5]Julho!BPK26</f>
        <v>103</v>
      </c>
      <c r="L28" s="81">
        <f>[3]Agosto!BIR26+[1]Agosto!BNK26+[2]Agosto!BJJ26+[6]Agosto!BIR26+[5]Agosto!BIR26+[4]Agosto!BIR26</f>
        <v>46</v>
      </c>
      <c r="M28" s="81">
        <f>[3]Setembro!BIR26+[1]Setembro!BOI26+[2]Setembro!BJB26+[6]Setembro!BIR26+[5]Setembro!BIR26+[4]Setembro!BIR26</f>
        <v>47</v>
      </c>
      <c r="N28" s="81">
        <f>[3]Outubro!BIR26+[1]Outubro!BQY26+[2]Outubro!BJM26+[6]Outubro!BIS26+[5]Outubro!BIR26+[4]Outubro!BIR26</f>
        <v>55</v>
      </c>
      <c r="O28" s="81">
        <f>[3]Novembro!$BJF26+[2]Novembro!$BIW26+[1]Novembro!$BPZ26</f>
        <v>46</v>
      </c>
      <c r="P28" s="81">
        <f>[3]Dezembro!$BIW26+[1]Dezembro!$BKP26</f>
        <v>11</v>
      </c>
      <c r="Q28" s="81">
        <f>[1]Janeiro!BIR26+[2]Janeiro!BIR26+[3]Janeiro!BIR26+[4]Janeiro!BIR26+[5]Janeiro!BIR26</f>
        <v>0</v>
      </c>
      <c r="R28" s="81">
        <f>[1]Fevereiro!BIR26+[2]Fevereiro!BIR26+[3]Fevereiro!BIR26+[4]Fevereiro!BIR26+[5]Fevereiro!BIR26</f>
        <v>0</v>
      </c>
      <c r="S28" s="81">
        <f t="shared" si="2"/>
        <v>318</v>
      </c>
      <c r="T28" s="81">
        <f t="shared" ref="T28:T33" si="5">E28-S28</f>
        <v>668</v>
      </c>
      <c r="U28" s="82">
        <f t="shared" si="3"/>
        <v>35488.799999999996</v>
      </c>
      <c r="V28" s="83">
        <f t="shared" si="0"/>
        <v>74548.799999999988</v>
      </c>
    </row>
    <row r="29" spans="1:22" ht="28.5" customHeight="1" x14ac:dyDescent="0.2">
      <c r="A29" s="52" t="s">
        <v>72</v>
      </c>
      <c r="B29" s="52" t="s">
        <v>73</v>
      </c>
      <c r="C29" s="43" t="s">
        <v>30</v>
      </c>
      <c r="D29" s="80">
        <v>204.6</v>
      </c>
      <c r="E29" s="81">
        <v>986</v>
      </c>
      <c r="F29" s="82">
        <f t="shared" si="4"/>
        <v>201735.6</v>
      </c>
      <c r="G29" s="81">
        <f>([1]Março!D27)+([2]Março!BIR27)+[3]Março!BIR27+[4]Março!BIR27+[5]Março!BIR27</f>
        <v>0</v>
      </c>
      <c r="H29" s="81">
        <f>([1]Abril!BIR27)+([2]Abril!BIR27)+[3]Abril!BIR27+[4]Abril!BIR27+[5]Abril!BIR27</f>
        <v>0</v>
      </c>
      <c r="I29" s="81">
        <f>([1]Maio!BJT27)+([2]Maio!BJT27)+[3]Maio!BJT27+[4]Maio!BJT27+[5]Maio!BJT27</f>
        <v>0</v>
      </c>
      <c r="J29" s="81">
        <f>([1]Junho!BNW27)+([2]Junho!BNW27)+[3]Junho!BNW27+[4]Junho!BNW27+[5]Junho!BNW27</f>
        <v>0</v>
      </c>
      <c r="K29" s="81">
        <f>([1]Julho!BPK27)+([2]Julho!BPK27)+[3]Julho!BPK27+[4]Julho!BPK27+[5]Julho!BPK27</f>
        <v>0</v>
      </c>
      <c r="L29" s="81">
        <f>[3]Agosto!BIR27+[1]Agosto!BNK27+[2]Agosto!BJJ27+[6]Agosto!BIR27+[5]Agosto!BIR27+[4]Agosto!BIR27</f>
        <v>0</v>
      </c>
      <c r="M29" s="81">
        <f>[3]Setembro!BIR27+[1]Setembro!BOI27+[2]Setembro!BJB27+[6]Setembro!BIR27+[5]Setembro!BIR27+[4]Setembro!BIR27</f>
        <v>0</v>
      </c>
      <c r="N29" s="81">
        <f>[3]Outubro!BIR27+[1]Outubro!BQY27+[2]Outubro!BJM27+[6]Outubro!BIS27+[5]Outubro!BIR27+[4]Outubro!BIR27</f>
        <v>11</v>
      </c>
      <c r="O29" s="81">
        <f>[3]Novembro!$BJF27+[2]Novembro!$BIW27+[1]Novembro!$BPZ27</f>
        <v>13</v>
      </c>
      <c r="P29" s="81">
        <f>[3]Dezembro!$BIW27+[1]Dezembro!$BKP27</f>
        <v>0</v>
      </c>
      <c r="Q29" s="81">
        <f>[1]Janeiro!BIR27+[2]Janeiro!BIR27+[3]Janeiro!BIR27+[4]Janeiro!BIR27+[5]Janeiro!BIR27</f>
        <v>0</v>
      </c>
      <c r="R29" s="81">
        <f>[1]Fevereiro!BIR27+[2]Fevereiro!BIR27+[3]Fevereiro!BIR27+[4]Fevereiro!BIR27+[5]Fevereiro!BIR27</f>
        <v>0</v>
      </c>
      <c r="S29" s="81">
        <f t="shared" si="2"/>
        <v>24</v>
      </c>
      <c r="T29" s="81">
        <f t="shared" si="5"/>
        <v>962</v>
      </c>
      <c r="U29" s="82">
        <f t="shared" si="3"/>
        <v>4910.3999999999996</v>
      </c>
      <c r="V29" s="83">
        <f t="shared" si="0"/>
        <v>196825.2</v>
      </c>
    </row>
    <row r="30" spans="1:22" ht="24.75" customHeight="1" x14ac:dyDescent="0.2">
      <c r="A30" s="52" t="s">
        <v>74</v>
      </c>
      <c r="B30" s="52" t="s">
        <v>75</v>
      </c>
      <c r="C30" s="43" t="s">
        <v>30</v>
      </c>
      <c r="D30" s="80">
        <v>260.39999999999998</v>
      </c>
      <c r="E30" s="81">
        <v>2661</v>
      </c>
      <c r="F30" s="82">
        <f t="shared" si="4"/>
        <v>692924.39999999991</v>
      </c>
      <c r="G30" s="81">
        <f>([1]Março!D28)+([2]Março!BIR28)+[3]Março!BIR28+[4]Março!BIR28+[5]Março!BIR28</f>
        <v>0</v>
      </c>
      <c r="H30" s="81">
        <f>([1]Abril!BIR28)+([2]Abril!BIR28)+[3]Abril!BIR28+[4]Abril!BIR28+[5]Abril!BIR28</f>
        <v>0</v>
      </c>
      <c r="I30" s="81">
        <f>([1]Maio!BJT28)+([2]Maio!BJT28)+[3]Maio!BJT28+[4]Maio!BJT28+[5]Maio!BJT28</f>
        <v>24</v>
      </c>
      <c r="J30" s="81">
        <f>([1]Junho!BNW28)+([2]Junho!BNW28)+[3]Junho!BNW28+[4]Junho!BNW28+[5]Junho!BNW28</f>
        <v>57</v>
      </c>
      <c r="K30" s="81">
        <f>([1]Julho!BPK28)+([2]Julho!BPK28)+[3]Julho!BPK28+[4]Julho!BPK28+[5]Julho!BPK28</f>
        <v>43</v>
      </c>
      <c r="L30" s="81">
        <f>[3]Agosto!BIR28+[1]Agosto!BNK28+[2]Agosto!BJJ28+[6]Agosto!BIR28+[5]Agosto!BIR28+[4]Agosto!BIR28</f>
        <v>46</v>
      </c>
      <c r="M30" s="81">
        <f>[3]Setembro!BIR28+[1]Setembro!BOI28+[2]Setembro!BJB28+[6]Setembro!BIR28+[5]Setembro!BIR28+[4]Setembro!BIR28</f>
        <v>118.72</v>
      </c>
      <c r="N30" s="81">
        <f>[3]Outubro!BIR28+[1]Outubro!BQY28+[2]Outubro!BJM28+[6]Outubro!BIS28+[5]Outubro!BIR28+[4]Outubro!BIR28</f>
        <v>102</v>
      </c>
      <c r="O30" s="81">
        <f>[3]Novembro!$BJF28+[2]Novembro!$BIW28+[1]Novembro!$BPZ28</f>
        <v>91</v>
      </c>
      <c r="P30" s="81">
        <f>[3]Dezembro!$BIW28+[1]Dezembro!$BKP28</f>
        <v>15</v>
      </c>
      <c r="Q30" s="81">
        <f>[1]Janeiro!BIR28+[2]Janeiro!BIR28+[3]Janeiro!BIR28+[4]Janeiro!BIR28+[5]Janeiro!BIR28</f>
        <v>0</v>
      </c>
      <c r="R30" s="81">
        <f>[1]Fevereiro!BIR28+[2]Fevereiro!BIR28+[3]Fevereiro!BIR28+[4]Fevereiro!BIR28+[5]Fevereiro!BIR28</f>
        <v>0</v>
      </c>
      <c r="S30" s="81">
        <f t="shared" si="2"/>
        <v>496.72</v>
      </c>
      <c r="T30" s="81">
        <f t="shared" si="5"/>
        <v>2164.2799999999997</v>
      </c>
      <c r="U30" s="82">
        <f t="shared" si="3"/>
        <v>129345.88799999999</v>
      </c>
      <c r="V30" s="83">
        <f t="shared" si="0"/>
        <v>563578.51199999987</v>
      </c>
    </row>
    <row r="31" spans="1:22" ht="26.25" customHeight="1" x14ac:dyDescent="0.2">
      <c r="A31" s="41" t="s">
        <v>76</v>
      </c>
      <c r="B31" s="52" t="s">
        <v>77</v>
      </c>
      <c r="C31" s="43" t="s">
        <v>30</v>
      </c>
      <c r="D31" s="80">
        <v>303.8</v>
      </c>
      <c r="E31" s="81">
        <v>2660</v>
      </c>
      <c r="F31" s="82">
        <f t="shared" si="4"/>
        <v>808108</v>
      </c>
      <c r="G31" s="81">
        <f>([1]Março!D29)+([2]Março!BIR29)+[3]Março!BIR29+[4]Março!BIR29+[5]Março!BIR29</f>
        <v>0</v>
      </c>
      <c r="H31" s="81">
        <f>([1]Abril!BIR29)+([2]Abril!BIR29)+[3]Abril!BIR29+[4]Abril!BIR29+[5]Abril!BIR29</f>
        <v>0</v>
      </c>
      <c r="I31" s="81">
        <f>([1]Maio!BJT29)+([2]Maio!BJT29)+[3]Maio!BJT29+[4]Maio!BJT29+[5]Maio!BJT29</f>
        <v>33</v>
      </c>
      <c r="J31" s="81">
        <f>([1]Junho!BNW29)+([2]Junho!BNW29)+[3]Junho!BNW29+[4]Junho!BNW29+[5]Junho!BNW29</f>
        <v>68</v>
      </c>
      <c r="K31" s="81">
        <f>([1]Julho!BPK29)+([2]Julho!BPK29)+[3]Julho!BPK29+[4]Julho!BPK29+[5]Julho!BPK29</f>
        <v>33</v>
      </c>
      <c r="L31" s="81">
        <f>[3]Agosto!BIR29+[1]Agosto!BNK29+[2]Agosto!BJJ29+[6]Agosto!BIR29+[5]Agosto!BIR29+[4]Agosto!BIR29</f>
        <v>219</v>
      </c>
      <c r="M31" s="81">
        <f>[3]Setembro!BIR29+[1]Setembro!BOI29+[2]Setembro!BJB29+[6]Setembro!BIR29+[5]Setembro!BIR29+[4]Setembro!BIR29</f>
        <v>90</v>
      </c>
      <c r="N31" s="81">
        <f>[3]Outubro!BIR29+[1]Outubro!BQY29+[2]Outubro!BJM29+[6]Outubro!BIS29+[5]Outubro!BIR29+[4]Outubro!BIR29</f>
        <v>89.86</v>
      </c>
      <c r="O31" s="81">
        <f>[3]Novembro!$BJF29+[2]Novembro!$BIW29+[1]Novembro!$BPZ29</f>
        <v>91</v>
      </c>
      <c r="P31" s="81">
        <f>[3]Dezembro!$BIW29+[1]Dezembro!$BKP29</f>
        <v>23</v>
      </c>
      <c r="Q31" s="81">
        <f>[1]Janeiro!BIR29+[2]Janeiro!BIR29+[3]Janeiro!BIR29+[4]Janeiro!BIR29+[5]Janeiro!BIR29</f>
        <v>0</v>
      </c>
      <c r="R31" s="81">
        <f>[1]Fevereiro!BIR29+[2]Fevereiro!BIR29+[3]Fevereiro!BIR29+[4]Fevereiro!BIR29+[5]Fevereiro!BIR29</f>
        <v>0</v>
      </c>
      <c r="S31" s="81">
        <f t="shared" si="2"/>
        <v>646.86</v>
      </c>
      <c r="T31" s="81">
        <f t="shared" si="5"/>
        <v>2013.1399999999999</v>
      </c>
      <c r="U31" s="82">
        <f t="shared" si="3"/>
        <v>196516.068</v>
      </c>
      <c r="V31" s="83">
        <f t="shared" si="0"/>
        <v>611591.93200000003</v>
      </c>
    </row>
    <row r="32" spans="1:22" ht="27" customHeight="1" x14ac:dyDescent="0.2">
      <c r="A32" s="52" t="s">
        <v>78</v>
      </c>
      <c r="B32" s="52" t="s">
        <v>79</v>
      </c>
      <c r="C32" s="43" t="s">
        <v>30</v>
      </c>
      <c r="D32" s="80">
        <v>180.54</v>
      </c>
      <c r="E32" s="81">
        <v>777</v>
      </c>
      <c r="F32" s="82">
        <f t="shared" si="4"/>
        <v>140279.57999999999</v>
      </c>
      <c r="G32" s="81">
        <f>([1]Março!D30)+([2]Março!BIR30)+[3]Março!BIR30+[4]Março!BIR30+[5]Março!BIR30</f>
        <v>0</v>
      </c>
      <c r="H32" s="81">
        <f>([1]Abril!BIR30)+([2]Abril!BIR30)+[3]Abril!BIR30+[4]Abril!BIR30+[5]Abril!BIR30</f>
        <v>0</v>
      </c>
      <c r="I32" s="81">
        <f>([1]Maio!BJT30)+([2]Maio!BJT30)+[3]Maio!BJT30+[4]Maio!BJT30+[5]Maio!BJT30</f>
        <v>0</v>
      </c>
      <c r="J32" s="81">
        <f>([1]Junho!BNW30)+([2]Junho!BNW30)+[3]Junho!BNW30+[4]Junho!BNW30+[5]Junho!BNW30</f>
        <v>0</v>
      </c>
      <c r="K32" s="81">
        <f>([1]Julho!BPK30)+([2]Julho!BPK30)+[3]Julho!BPK30+[4]Julho!BPK30+[5]Julho!BPK30</f>
        <v>0</v>
      </c>
      <c r="L32" s="81">
        <f>[3]Agosto!BIR30+[1]Agosto!BNK30+[2]Agosto!BJJ30+[6]Agosto!BIR30+[5]Agosto!BIR30+[4]Agosto!BIR30</f>
        <v>0</v>
      </c>
      <c r="M32" s="81">
        <f>[3]Setembro!BIR30+[1]Setembro!BOI30+[2]Setembro!BJB30+[6]Setembro!BIR30+[5]Setembro!BIR30+[4]Setembro!BIR30</f>
        <v>0</v>
      </c>
      <c r="N32" s="81">
        <f>[3]Outubro!BIR30+[1]Outubro!BQY30+[2]Outubro!BJM30+[6]Outubro!BIS30+[5]Outubro!BIR30+[4]Outubro!BIR30</f>
        <v>37</v>
      </c>
      <c r="O32" s="81">
        <f>[3]Novembro!$BJF30+[2]Novembro!$BIW30+[1]Novembro!$BPZ30</f>
        <v>21</v>
      </c>
      <c r="P32" s="81">
        <f>[3]Dezembro!$BIW30+[1]Dezembro!$BKP30</f>
        <v>10</v>
      </c>
      <c r="Q32" s="81">
        <f>[1]Janeiro!BIR30+[2]Janeiro!BIR30+[3]Janeiro!BIR30+[4]Janeiro!BIR30+[5]Janeiro!BIR30</f>
        <v>0</v>
      </c>
      <c r="R32" s="81">
        <f>[1]Fevereiro!BIR30+[2]Fevereiro!BIR30+[3]Fevereiro!BIR30+[4]Fevereiro!BIR30+[5]Fevereiro!BIR30</f>
        <v>0</v>
      </c>
      <c r="S32" s="81">
        <f t="shared" si="2"/>
        <v>68</v>
      </c>
      <c r="T32" s="81">
        <f t="shared" si="5"/>
        <v>709</v>
      </c>
      <c r="U32" s="82">
        <f t="shared" si="3"/>
        <v>12276.72</v>
      </c>
      <c r="V32" s="83">
        <f t="shared" si="0"/>
        <v>128002.85999999999</v>
      </c>
    </row>
    <row r="33" spans="1:22" ht="37.5" customHeight="1" x14ac:dyDescent="0.2">
      <c r="A33" s="52" t="s">
        <v>80</v>
      </c>
      <c r="B33" s="52" t="s">
        <v>81</v>
      </c>
      <c r="C33" s="43" t="s">
        <v>30</v>
      </c>
      <c r="D33" s="80">
        <v>246.26</v>
      </c>
      <c r="E33" s="81">
        <v>777</v>
      </c>
      <c r="F33" s="82">
        <f t="shared" si="4"/>
        <v>191344.02</v>
      </c>
      <c r="G33" s="81">
        <f>([1]Março!D31)+([2]Março!BIR31)+[3]Março!BIR31+[4]Março!BIR31+[5]Março!BIR31</f>
        <v>0</v>
      </c>
      <c r="H33" s="81">
        <f>([1]Abril!BIR31)+([2]Abril!BIR31)+[3]Abril!BIR31+[4]Abril!BIR31+[5]Abril!BIR31</f>
        <v>0</v>
      </c>
      <c r="I33" s="81">
        <f>([1]Maio!BJT31)+([2]Maio!BJT31)+[3]Maio!BJT31+[4]Maio!BJT31+[5]Maio!BJT31</f>
        <v>0</v>
      </c>
      <c r="J33" s="81">
        <f>([1]Junho!BNW31)+([2]Junho!BNW31)+[3]Junho!BNW31+[4]Junho!BNW31+[5]Junho!BNW31</f>
        <v>0</v>
      </c>
      <c r="K33" s="81">
        <f>([1]Julho!BPK31)+([2]Julho!BPK31)+[3]Julho!BPK31+[4]Julho!BPK31+[5]Julho!BPK31</f>
        <v>0</v>
      </c>
      <c r="L33" s="81">
        <f>[3]Agosto!BIR31+[1]Agosto!BNK31+[2]Agosto!BJJ31+[6]Agosto!BIR31+[5]Agosto!BIR31+[4]Agosto!BIR31</f>
        <v>0</v>
      </c>
      <c r="M33" s="81">
        <f>[3]Setembro!BIR31+[1]Setembro!BOI31+[2]Setembro!BJB31+[6]Setembro!BIR31+[5]Setembro!BIR31+[4]Setembro!BIR31</f>
        <v>0</v>
      </c>
      <c r="N33" s="81">
        <f>[3]Outubro!BIR31+[1]Outubro!BQY31+[2]Outubro!BJM31+[6]Outubro!BIS31+[5]Outubro!BIR31+[4]Outubro!BIR31</f>
        <v>1</v>
      </c>
      <c r="O33" s="81">
        <f>[3]Novembro!$BJF31+[2]Novembro!$BIW31+[1]Novembro!$BPZ31</f>
        <v>8</v>
      </c>
      <c r="P33" s="81">
        <f>[3]Dezembro!$BIW31+[1]Dezembro!$BKP31</f>
        <v>5</v>
      </c>
      <c r="Q33" s="81">
        <f>[1]Janeiro!BIR31+[2]Janeiro!BIR31+[3]Janeiro!BIR31+[4]Janeiro!BIR31+[5]Janeiro!BIR31</f>
        <v>0</v>
      </c>
      <c r="R33" s="81">
        <f>[1]Fevereiro!BIR31+[2]Fevereiro!BIR31+[3]Fevereiro!BIR31+[4]Fevereiro!BIR31+[5]Fevereiro!BIR31</f>
        <v>0</v>
      </c>
      <c r="S33" s="81">
        <f t="shared" si="2"/>
        <v>14</v>
      </c>
      <c r="T33" s="81">
        <f t="shared" si="5"/>
        <v>763</v>
      </c>
      <c r="U33" s="82">
        <f>S33*D33</f>
        <v>3447.64</v>
      </c>
      <c r="V33" s="83">
        <f t="shared" si="0"/>
        <v>187896.37999999998</v>
      </c>
    </row>
    <row r="34" spans="1:22" ht="15" customHeight="1" x14ac:dyDescent="0.2">
      <c r="A34" s="159" t="s">
        <v>122</v>
      </c>
      <c r="B34" s="160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</row>
    <row r="35" spans="1:22" ht="17.25" customHeight="1" x14ac:dyDescent="0.2">
      <c r="A35" s="52" t="s">
        <v>85</v>
      </c>
      <c r="B35" s="52" t="s">
        <v>86</v>
      </c>
      <c r="C35" s="43" t="s">
        <v>88</v>
      </c>
      <c r="D35" s="80">
        <v>279.60000000000002</v>
      </c>
      <c r="E35" s="81">
        <v>2212</v>
      </c>
      <c r="F35" s="82">
        <f t="shared" ref="F35:F40" si="6">D35*E35</f>
        <v>618475.20000000007</v>
      </c>
      <c r="G35" s="145">
        <v>0</v>
      </c>
      <c r="H35" s="145">
        <v>0</v>
      </c>
      <c r="I35" s="145">
        <f>([1]Maio!BJT33)+([2]Maio!BJT33)+[3]Maio!BJT33+[4]Maio!BJT33+[5]Maio!BJT33</f>
        <v>200</v>
      </c>
      <c r="J35" s="145">
        <f>([1]Junho!BNW33)+([2]Junho!BNW33)+[3]Junho!BNW33+[4]Junho!BNW33+[5]Junho!BNW33</f>
        <v>467</v>
      </c>
      <c r="K35" s="145">
        <f>([1]Julho!BPK33)+([2]Julho!BPK33)+[3]Julho!BPK33+[4]Julho!BPK33+[5]Julho!BPK33</f>
        <v>1545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81">
        <f>SUM(G35:R35)</f>
        <v>2212</v>
      </c>
      <c r="T35" s="81">
        <f t="shared" ref="T35:T40" si="7">E35-S35</f>
        <v>0</v>
      </c>
      <c r="U35" s="82">
        <f>S35*D35</f>
        <v>618475.20000000007</v>
      </c>
      <c r="V35" s="83">
        <f t="shared" si="0"/>
        <v>0</v>
      </c>
    </row>
    <row r="36" spans="1:22" ht="19.5" customHeight="1" x14ac:dyDescent="0.2">
      <c r="A36" s="52" t="s">
        <v>89</v>
      </c>
      <c r="B36" s="52" t="s">
        <v>90</v>
      </c>
      <c r="C36" s="43" t="s">
        <v>92</v>
      </c>
      <c r="D36" s="80">
        <v>100.31</v>
      </c>
      <c r="E36" s="81">
        <v>3687</v>
      </c>
      <c r="F36" s="82">
        <f t="shared" si="6"/>
        <v>369842.97000000003</v>
      </c>
      <c r="G36" s="145">
        <f>([1]Março!D34)+([2]Março!BIR34)+[3]Março!BIR34+[4]Março!BIR34+[5]Março!BIR34</f>
        <v>3687</v>
      </c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81">
        <f>SUM(G36:R36)</f>
        <v>3687</v>
      </c>
      <c r="T36" s="81">
        <f t="shared" si="7"/>
        <v>0</v>
      </c>
      <c r="U36" s="82">
        <f>S36*D36</f>
        <v>369842.97000000003</v>
      </c>
      <c r="V36" s="83">
        <f t="shared" si="0"/>
        <v>0</v>
      </c>
    </row>
    <row r="37" spans="1:22" ht="19.5" customHeight="1" x14ac:dyDescent="0.2">
      <c r="A37" s="41" t="s">
        <v>93</v>
      </c>
      <c r="B37" s="52" t="s">
        <v>94</v>
      </c>
      <c r="C37" s="43" t="s">
        <v>88</v>
      </c>
      <c r="D37" s="80">
        <v>29.52</v>
      </c>
      <c r="E37" s="81">
        <v>2212</v>
      </c>
      <c r="F37" s="82">
        <f t="shared" si="6"/>
        <v>65298.239999999998</v>
      </c>
      <c r="G37" s="145">
        <f>([1]Março!D35)+([2]Março!BIR35)+[3]Março!BIR35+[4]Março!BIR35+[5]Março!BIR35</f>
        <v>2212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81">
        <f>SUM(G37:R37)</f>
        <v>2212</v>
      </c>
      <c r="T37" s="81">
        <f t="shared" si="7"/>
        <v>0</v>
      </c>
      <c r="U37" s="82">
        <f t="shared" ref="U37:U40" si="8">S37*D37</f>
        <v>65298.239999999998</v>
      </c>
      <c r="V37" s="83">
        <f t="shared" si="0"/>
        <v>0</v>
      </c>
    </row>
    <row r="38" spans="1:22" ht="19.5" customHeight="1" x14ac:dyDescent="0.2">
      <c r="A38" s="52" t="s">
        <v>96</v>
      </c>
      <c r="B38" s="52" t="s">
        <v>97</v>
      </c>
      <c r="C38" s="43" t="s">
        <v>88</v>
      </c>
      <c r="D38" s="80">
        <v>40.6</v>
      </c>
      <c r="E38" s="81">
        <v>2212</v>
      </c>
      <c r="F38" s="82">
        <f t="shared" si="6"/>
        <v>89807.2</v>
      </c>
      <c r="G38" s="145">
        <f>([1]Março!D36)+([2]Março!BIR36)+[3]Março!BIR36+[4]Março!BIR36+[5]Março!BIR36</f>
        <v>2212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81">
        <f>SUM(G38:R38)</f>
        <v>2212</v>
      </c>
      <c r="T38" s="81">
        <f t="shared" si="7"/>
        <v>0</v>
      </c>
      <c r="U38" s="82">
        <f t="shared" si="8"/>
        <v>89807.2</v>
      </c>
      <c r="V38" s="83">
        <f t="shared" si="0"/>
        <v>0</v>
      </c>
    </row>
    <row r="39" spans="1:22" ht="19.5" customHeight="1" x14ac:dyDescent="0.2">
      <c r="A39" s="52" t="s">
        <v>99</v>
      </c>
      <c r="B39" s="52" t="s">
        <v>100</v>
      </c>
      <c r="C39" s="43" t="s">
        <v>88</v>
      </c>
      <c r="D39" s="80">
        <v>24.69</v>
      </c>
      <c r="E39" s="81">
        <v>1991</v>
      </c>
      <c r="F39" s="82">
        <f t="shared" si="6"/>
        <v>49157.79</v>
      </c>
      <c r="G39" s="145">
        <f>([1]Março!D37)+([2]Março!BIR37)+[3]Março!BIR37+[4]Março!BIR37+[5]Março!BIR37</f>
        <v>1991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81">
        <f t="shared" ref="S39:S40" si="9">SUM(G39:R39)</f>
        <v>1991</v>
      </c>
      <c r="T39" s="81">
        <f t="shared" si="7"/>
        <v>0</v>
      </c>
      <c r="U39" s="82">
        <f t="shared" si="8"/>
        <v>49157.79</v>
      </c>
      <c r="V39" s="83">
        <f t="shared" si="0"/>
        <v>0</v>
      </c>
    </row>
    <row r="40" spans="1:22" ht="18" customHeight="1" x14ac:dyDescent="0.2">
      <c r="A40" s="52" t="s">
        <v>102</v>
      </c>
      <c r="B40" s="52" t="s">
        <v>103</v>
      </c>
      <c r="C40" s="43" t="s">
        <v>88</v>
      </c>
      <c r="D40" s="80">
        <v>62.4</v>
      </c>
      <c r="E40" s="81">
        <v>221</v>
      </c>
      <c r="F40" s="82">
        <f t="shared" si="6"/>
        <v>13790.4</v>
      </c>
      <c r="G40" s="145">
        <f>([1]Março!D38)+([2]Março!BIR38)+[3]Março!BIR38+[4]Março!BIR38+[5]Março!BIR38</f>
        <v>221</v>
      </c>
      <c r="H40" s="145">
        <v>0</v>
      </c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81">
        <f t="shared" si="9"/>
        <v>221</v>
      </c>
      <c r="T40" s="81">
        <f t="shared" si="7"/>
        <v>0</v>
      </c>
      <c r="U40" s="82">
        <f t="shared" si="8"/>
        <v>13790.4</v>
      </c>
      <c r="V40" s="83">
        <f t="shared" si="0"/>
        <v>0</v>
      </c>
    </row>
    <row r="41" spans="1:22" ht="18" customHeight="1" x14ac:dyDescent="0.2">
      <c r="A41" s="86"/>
      <c r="B41" s="86"/>
      <c r="C41" s="86"/>
      <c r="D41" s="66"/>
      <c r="E41" s="66"/>
      <c r="F41" s="66"/>
      <c r="G41" s="66"/>
      <c r="H41" s="66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168" t="s">
        <v>133</v>
      </c>
      <c r="T41" s="168"/>
      <c r="U41" s="87">
        <f>SUM(U9:U40)</f>
        <v>2362243.9886000007</v>
      </c>
      <c r="V41" s="88">
        <f>SUM(V9:V40)</f>
        <v>7033568.6814000001</v>
      </c>
    </row>
    <row r="42" spans="1:22" ht="18" customHeight="1" x14ac:dyDescent="0.2">
      <c r="A42" s="86"/>
      <c r="B42" s="86" t="s">
        <v>125</v>
      </c>
      <c r="C42" s="86"/>
      <c r="D42" s="66"/>
      <c r="E42" s="66"/>
      <c r="F42" s="89"/>
      <c r="G42" s="66"/>
      <c r="H42" s="66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165" t="s">
        <v>134</v>
      </c>
      <c r="T42" s="165"/>
      <c r="U42" s="90">
        <f>'Valores Contrato'!R10</f>
        <v>354187.33</v>
      </c>
      <c r="V42" s="90"/>
    </row>
    <row r="43" spans="1:22" ht="18" customHeight="1" x14ac:dyDescent="0.2">
      <c r="A43" s="86"/>
      <c r="B43" s="86"/>
      <c r="C43" s="86"/>
      <c r="D43" s="66"/>
      <c r="E43" s="66"/>
      <c r="F43" s="90"/>
      <c r="G43" s="66"/>
      <c r="H43" s="66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165" t="s">
        <v>135</v>
      </c>
      <c r="T43" s="165"/>
      <c r="U43" s="90">
        <f>[1]Março!$BIT$40+[1]Abril!$BIT$40+[1]Maio!$BJV$40+[1]Junho!$BNY$40+[1]Julho!$BIT$40+[1]Agosto!$BIT$40+[1]Setembro!$BIT$40+[1]Outubro!$BIT$40+[1]Novembro!$BIT$40+[1]Dezembro!$BIT$40+[1]Janeiro!$BIT$40+[1]Fevereiro!$BIT$40</f>
        <v>35222.069428956456</v>
      </c>
      <c r="V43" s="90"/>
    </row>
    <row r="44" spans="1:22" ht="18" customHeight="1" x14ac:dyDescent="0.2">
      <c r="A44" s="86"/>
      <c r="B44" s="86"/>
      <c r="C44" s="86"/>
      <c r="D44" s="66"/>
      <c r="E44" s="66"/>
      <c r="F44" s="89"/>
      <c r="G44" s="66"/>
      <c r="H44" s="66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165" t="s">
        <v>136</v>
      </c>
      <c r="T44" s="165"/>
      <c r="U44" s="87">
        <f>U42-U43</f>
        <v>318965.26057104359</v>
      </c>
      <c r="V44" s="90">
        <f>U44</f>
        <v>318965.26057104359</v>
      </c>
    </row>
    <row r="45" spans="1:22" ht="20.25" customHeight="1" thickBot="1" x14ac:dyDescent="0.25">
      <c r="A45" s="86"/>
      <c r="B45" s="86"/>
      <c r="C45" s="86"/>
      <c r="D45" s="66"/>
      <c r="E45" s="66"/>
      <c r="F45" s="90"/>
      <c r="G45" s="66"/>
      <c r="H45" s="66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166" t="s">
        <v>138</v>
      </c>
      <c r="T45" s="167"/>
      <c r="U45" s="167"/>
      <c r="V45" s="91">
        <f>SUM(V41:V44)</f>
        <v>7352533.9419710441</v>
      </c>
    </row>
    <row r="46" spans="1:22" ht="18" customHeight="1" x14ac:dyDescent="0.3">
      <c r="A46" s="34"/>
      <c r="B46" s="152" t="s">
        <v>152</v>
      </c>
      <c r="C46" s="34"/>
    </row>
    <row r="47" spans="1:22" ht="18" customHeight="1" x14ac:dyDescent="0.2">
      <c r="A47" s="34"/>
      <c r="B47" s="147" t="s">
        <v>155</v>
      </c>
      <c r="C47" s="148"/>
    </row>
    <row r="48" spans="1:22" ht="18" customHeight="1" x14ac:dyDescent="0.2">
      <c r="A48" s="34"/>
      <c r="B48" s="146" t="s">
        <v>154</v>
      </c>
      <c r="C48" s="149"/>
    </row>
    <row r="49" spans="1:19" ht="18" customHeight="1" x14ac:dyDescent="0.2">
      <c r="A49" s="34"/>
      <c r="B49" s="146" t="s">
        <v>153</v>
      </c>
      <c r="C49" s="150"/>
    </row>
    <row r="50" spans="1:19" ht="18" customHeight="1" x14ac:dyDescent="0.2">
      <c r="A50" s="34"/>
      <c r="B50" s="146" t="s">
        <v>156</v>
      </c>
      <c r="C50" s="91"/>
    </row>
    <row r="51" spans="1:19" ht="18" customHeight="1" x14ac:dyDescent="0.3">
      <c r="A51" s="34"/>
      <c r="B51" s="34"/>
      <c r="C51" s="34"/>
      <c r="S51" s="151"/>
    </row>
    <row r="52" spans="1:19" ht="18" customHeight="1" x14ac:dyDescent="0.2">
      <c r="A52" s="34"/>
      <c r="B52" s="34"/>
      <c r="C52" s="34"/>
    </row>
    <row r="53" spans="1:19" ht="18" customHeight="1" x14ac:dyDescent="0.2">
      <c r="A53" s="34"/>
      <c r="B53" s="34"/>
      <c r="C53" s="34"/>
    </row>
    <row r="54" spans="1:19" ht="18" customHeight="1" x14ac:dyDescent="0.2">
      <c r="A54" s="34"/>
      <c r="B54" s="34"/>
      <c r="C54" s="34"/>
    </row>
    <row r="55" spans="1:19" ht="18" customHeight="1" x14ac:dyDescent="0.2">
      <c r="A55" s="34"/>
      <c r="B55" s="34"/>
      <c r="C55" s="34"/>
    </row>
    <row r="56" spans="1:19" ht="18" customHeight="1" x14ac:dyDescent="0.2">
      <c r="A56" s="34"/>
      <c r="B56" s="34"/>
      <c r="C56" s="34"/>
    </row>
    <row r="57" spans="1:19" ht="18" customHeight="1" x14ac:dyDescent="0.2">
      <c r="A57" s="34"/>
      <c r="B57" s="34"/>
      <c r="C57" s="34"/>
    </row>
    <row r="58" spans="1:19" ht="18" customHeight="1" x14ac:dyDescent="0.2">
      <c r="A58" s="34"/>
      <c r="B58" s="34"/>
      <c r="C58" s="34"/>
    </row>
    <row r="59" spans="1:19" ht="18" customHeight="1" x14ac:dyDescent="0.2">
      <c r="A59" s="34"/>
      <c r="B59" s="34"/>
      <c r="C59" s="34"/>
    </row>
    <row r="60" spans="1:19" ht="18" customHeight="1" x14ac:dyDescent="0.2">
      <c r="A60" s="34"/>
      <c r="B60" s="34"/>
      <c r="C60" s="34"/>
    </row>
    <row r="61" spans="1:19" ht="18" customHeight="1" x14ac:dyDescent="0.2">
      <c r="A61" s="34"/>
      <c r="B61" s="34"/>
      <c r="C61" s="34"/>
    </row>
    <row r="62" spans="1:19" ht="18" customHeight="1" x14ac:dyDescent="0.2">
      <c r="A62" s="34"/>
      <c r="B62" s="34"/>
      <c r="C62" s="34"/>
    </row>
    <row r="63" spans="1:19" ht="18" customHeight="1" x14ac:dyDescent="0.2">
      <c r="A63" s="34"/>
      <c r="B63" s="34"/>
      <c r="C63" s="34"/>
    </row>
    <row r="64" spans="1:19" ht="18" customHeight="1" x14ac:dyDescent="0.2">
      <c r="A64" s="34"/>
      <c r="B64" s="34"/>
      <c r="C64" s="34"/>
    </row>
    <row r="65" spans="1:3" ht="18" customHeight="1" x14ac:dyDescent="0.2">
      <c r="A65" s="34"/>
      <c r="B65" s="34"/>
      <c r="C65" s="34"/>
    </row>
    <row r="66" spans="1:3" ht="18" customHeight="1" x14ac:dyDescent="0.2">
      <c r="A66" s="34"/>
      <c r="B66" s="34"/>
      <c r="C66" s="34"/>
    </row>
    <row r="67" spans="1:3" ht="18" customHeight="1" x14ac:dyDescent="0.2">
      <c r="A67" s="34"/>
      <c r="B67" s="34"/>
      <c r="C67" s="34"/>
    </row>
    <row r="68" spans="1:3" ht="18" customHeight="1" x14ac:dyDescent="0.2">
      <c r="A68" s="34"/>
      <c r="B68" s="34"/>
      <c r="C68" s="34"/>
    </row>
    <row r="69" spans="1:3" ht="18" customHeight="1" x14ac:dyDescent="0.2">
      <c r="A69" s="34"/>
      <c r="B69" s="34"/>
      <c r="C69" s="34"/>
    </row>
    <row r="70" spans="1:3" ht="18" customHeight="1" x14ac:dyDescent="0.2">
      <c r="A70" s="34"/>
      <c r="B70" s="34"/>
      <c r="C70" s="34"/>
    </row>
    <row r="71" spans="1:3" ht="18" customHeight="1" x14ac:dyDescent="0.2">
      <c r="A71" s="34"/>
      <c r="B71" s="34"/>
      <c r="C71" s="34"/>
    </row>
    <row r="72" spans="1:3" ht="18" customHeight="1" x14ac:dyDescent="0.2">
      <c r="A72" s="34"/>
      <c r="B72" s="34"/>
      <c r="C72" s="34"/>
    </row>
    <row r="73" spans="1:3" ht="18" customHeight="1" x14ac:dyDescent="0.2">
      <c r="A73" s="34"/>
      <c r="B73" s="34"/>
      <c r="C73" s="34"/>
    </row>
    <row r="74" spans="1:3" ht="18" customHeight="1" x14ac:dyDescent="0.2">
      <c r="A74" s="34"/>
      <c r="B74" s="34"/>
      <c r="C74" s="34"/>
    </row>
    <row r="75" spans="1:3" ht="18" customHeight="1" x14ac:dyDescent="0.2">
      <c r="A75" s="34"/>
      <c r="B75" s="34"/>
      <c r="C75" s="34"/>
    </row>
    <row r="76" spans="1:3" ht="18" customHeight="1" x14ac:dyDescent="0.2">
      <c r="A76" s="34"/>
      <c r="B76" s="34"/>
      <c r="C76" s="34"/>
    </row>
    <row r="77" spans="1:3" ht="18" customHeight="1" x14ac:dyDescent="0.2">
      <c r="A77" s="34"/>
      <c r="B77" s="34"/>
      <c r="C77" s="34"/>
    </row>
    <row r="78" spans="1:3" ht="18" customHeight="1" x14ac:dyDescent="0.2">
      <c r="A78" s="34"/>
      <c r="B78" s="34"/>
      <c r="C78" s="34"/>
    </row>
    <row r="79" spans="1:3" ht="18" customHeight="1" x14ac:dyDescent="0.2">
      <c r="A79" s="34"/>
      <c r="B79" s="34"/>
      <c r="C79" s="34"/>
    </row>
    <row r="80" spans="1:3" ht="18" customHeight="1" x14ac:dyDescent="0.2">
      <c r="A80" s="34"/>
      <c r="B80" s="34"/>
      <c r="C80" s="34"/>
    </row>
    <row r="81" spans="1:3" ht="18" customHeight="1" x14ac:dyDescent="0.2">
      <c r="A81" s="34"/>
      <c r="B81" s="34"/>
      <c r="C81" s="34"/>
    </row>
    <row r="82" spans="1:3" ht="18" customHeight="1" x14ac:dyDescent="0.2">
      <c r="A82" s="34"/>
      <c r="B82" s="34"/>
      <c r="C82" s="34"/>
    </row>
    <row r="83" spans="1:3" ht="18" customHeight="1" x14ac:dyDescent="0.2">
      <c r="A83" s="34"/>
      <c r="B83" s="34"/>
      <c r="C83" s="34"/>
    </row>
    <row r="84" spans="1:3" ht="18" customHeight="1" x14ac:dyDescent="0.2">
      <c r="A84" s="34"/>
      <c r="B84" s="34"/>
      <c r="C84" s="34"/>
    </row>
    <row r="85" spans="1:3" ht="18" customHeight="1" x14ac:dyDescent="0.2">
      <c r="A85" s="34"/>
      <c r="B85" s="34"/>
      <c r="C85" s="34"/>
    </row>
    <row r="86" spans="1:3" ht="18" customHeight="1" x14ac:dyDescent="0.2">
      <c r="A86" s="34"/>
      <c r="B86" s="34"/>
      <c r="C86" s="34"/>
    </row>
    <row r="87" spans="1:3" ht="18" customHeight="1" x14ac:dyDescent="0.2">
      <c r="A87" s="34"/>
      <c r="B87" s="34"/>
      <c r="C87" s="34"/>
    </row>
    <row r="88" spans="1:3" ht="18" customHeight="1" x14ac:dyDescent="0.2">
      <c r="A88" s="34"/>
      <c r="B88" s="34"/>
      <c r="C88" s="34"/>
    </row>
    <row r="89" spans="1:3" ht="18" customHeight="1" x14ac:dyDescent="0.2">
      <c r="A89" s="34"/>
      <c r="B89" s="34"/>
      <c r="C89" s="34"/>
    </row>
    <row r="90" spans="1:3" ht="18" customHeight="1" x14ac:dyDescent="0.2">
      <c r="A90" s="34"/>
      <c r="B90" s="34"/>
      <c r="C90" s="34"/>
    </row>
    <row r="91" spans="1:3" ht="18" customHeight="1" x14ac:dyDescent="0.2">
      <c r="A91" s="34"/>
      <c r="B91" s="34"/>
      <c r="C91" s="34"/>
    </row>
    <row r="92" spans="1:3" ht="18" customHeight="1" x14ac:dyDescent="0.2">
      <c r="A92" s="34"/>
      <c r="B92" s="34"/>
      <c r="C92" s="34"/>
    </row>
    <row r="93" spans="1:3" ht="18" customHeight="1" x14ac:dyDescent="0.2">
      <c r="A93" s="34"/>
      <c r="B93" s="34"/>
      <c r="C93" s="34"/>
    </row>
    <row r="94" spans="1:3" ht="18" customHeight="1" x14ac:dyDescent="0.2">
      <c r="A94" s="34"/>
      <c r="B94" s="34"/>
      <c r="C94" s="34"/>
    </row>
    <row r="95" spans="1:3" ht="18" customHeight="1" x14ac:dyDescent="0.2">
      <c r="A95" s="34"/>
      <c r="B95" s="34"/>
      <c r="C95" s="34"/>
    </row>
    <row r="96" spans="1:3" ht="18" customHeight="1" x14ac:dyDescent="0.2">
      <c r="A96" s="34"/>
      <c r="B96" s="34"/>
      <c r="C96" s="34"/>
    </row>
    <row r="97" spans="1:3" ht="18" customHeight="1" x14ac:dyDescent="0.2">
      <c r="A97" s="34"/>
      <c r="B97" s="34"/>
      <c r="C97" s="34"/>
    </row>
    <row r="98" spans="1:3" ht="18" customHeight="1" x14ac:dyDescent="0.2">
      <c r="A98" s="34"/>
      <c r="B98" s="34"/>
      <c r="C98" s="34"/>
    </row>
    <row r="99" spans="1:3" ht="18" customHeight="1" x14ac:dyDescent="0.2">
      <c r="A99" s="34"/>
      <c r="B99" s="34"/>
      <c r="C99" s="34"/>
    </row>
    <row r="100" spans="1:3" ht="18" customHeight="1" x14ac:dyDescent="0.2">
      <c r="A100" s="34"/>
      <c r="B100" s="34"/>
      <c r="C100" s="34"/>
    </row>
    <row r="101" spans="1:3" ht="18" customHeight="1" x14ac:dyDescent="0.2">
      <c r="A101" s="34"/>
      <c r="B101" s="34"/>
      <c r="C101" s="34"/>
    </row>
    <row r="102" spans="1:3" ht="18" customHeight="1" x14ac:dyDescent="0.2">
      <c r="A102" s="34"/>
      <c r="B102" s="34"/>
      <c r="C102" s="34"/>
    </row>
    <row r="103" spans="1:3" ht="18" customHeight="1" x14ac:dyDescent="0.2">
      <c r="A103" s="34"/>
      <c r="B103" s="34"/>
      <c r="C103" s="34"/>
    </row>
    <row r="104" spans="1:3" ht="18" customHeight="1" x14ac:dyDescent="0.2">
      <c r="A104" s="34"/>
      <c r="B104" s="34"/>
      <c r="C104" s="34"/>
    </row>
    <row r="105" spans="1:3" ht="18" customHeight="1" x14ac:dyDescent="0.2">
      <c r="A105" s="34"/>
      <c r="B105" s="34"/>
      <c r="C105" s="34"/>
    </row>
    <row r="106" spans="1:3" ht="18" customHeight="1" x14ac:dyDescent="0.2">
      <c r="A106" s="34"/>
      <c r="B106" s="34"/>
      <c r="C106" s="34"/>
    </row>
    <row r="107" spans="1:3" ht="18" customHeight="1" x14ac:dyDescent="0.2">
      <c r="A107" s="34"/>
      <c r="B107" s="34"/>
      <c r="C107" s="34"/>
    </row>
    <row r="108" spans="1:3" ht="18" customHeight="1" x14ac:dyDescent="0.2">
      <c r="A108" s="34"/>
      <c r="B108" s="34"/>
      <c r="C108" s="34"/>
    </row>
    <row r="109" spans="1:3" ht="18" customHeight="1" x14ac:dyDescent="0.2">
      <c r="A109" s="34"/>
      <c r="B109" s="34"/>
      <c r="C109" s="34"/>
    </row>
    <row r="110" spans="1:3" ht="18" customHeight="1" x14ac:dyDescent="0.2">
      <c r="A110" s="34"/>
      <c r="B110" s="34"/>
      <c r="C110" s="34"/>
    </row>
    <row r="111" spans="1:3" ht="18" customHeight="1" x14ac:dyDescent="0.2">
      <c r="A111" s="34"/>
      <c r="B111" s="34"/>
      <c r="C111" s="34"/>
    </row>
    <row r="112" spans="1:3" ht="18" customHeight="1" x14ac:dyDescent="0.2">
      <c r="A112" s="34"/>
      <c r="B112" s="34"/>
      <c r="C112" s="34"/>
    </row>
    <row r="113" spans="1:3" ht="18" customHeight="1" x14ac:dyDescent="0.2">
      <c r="A113" s="34"/>
      <c r="B113" s="34"/>
      <c r="C113" s="34"/>
    </row>
    <row r="114" spans="1:3" ht="18" customHeight="1" x14ac:dyDescent="0.2">
      <c r="A114" s="34"/>
      <c r="B114" s="34"/>
      <c r="C114" s="34"/>
    </row>
    <row r="115" spans="1:3" ht="18" customHeight="1" x14ac:dyDescent="0.2">
      <c r="A115" s="34"/>
      <c r="B115" s="34"/>
      <c r="C115" s="34"/>
    </row>
    <row r="116" spans="1:3" ht="18" customHeight="1" x14ac:dyDescent="0.2">
      <c r="A116" s="34"/>
      <c r="B116" s="34"/>
      <c r="C116" s="34"/>
    </row>
    <row r="117" spans="1:3" ht="18" customHeight="1" x14ac:dyDescent="0.2">
      <c r="A117" s="34"/>
      <c r="B117" s="34"/>
      <c r="C117" s="34"/>
    </row>
    <row r="118" spans="1:3" ht="18" customHeight="1" x14ac:dyDescent="0.2">
      <c r="A118" s="34"/>
      <c r="B118" s="34"/>
      <c r="C118" s="34"/>
    </row>
    <row r="119" spans="1:3" ht="18" customHeight="1" x14ac:dyDescent="0.2">
      <c r="A119" s="34"/>
      <c r="B119" s="34"/>
      <c r="C119" s="34"/>
    </row>
    <row r="120" spans="1:3" ht="18" customHeight="1" x14ac:dyDescent="0.2">
      <c r="A120" s="34"/>
      <c r="B120" s="34"/>
      <c r="C120" s="34"/>
    </row>
    <row r="121" spans="1:3" ht="18" customHeight="1" x14ac:dyDescent="0.2">
      <c r="A121" s="34"/>
      <c r="B121" s="34"/>
      <c r="C121" s="34"/>
    </row>
    <row r="122" spans="1:3" ht="18" customHeight="1" x14ac:dyDescent="0.2">
      <c r="A122" s="34"/>
      <c r="B122" s="34"/>
      <c r="C122" s="34"/>
    </row>
    <row r="123" spans="1:3" ht="18" customHeight="1" x14ac:dyDescent="0.2">
      <c r="A123" s="34"/>
      <c r="B123" s="34"/>
      <c r="C123" s="34"/>
    </row>
    <row r="124" spans="1:3" ht="18" customHeight="1" x14ac:dyDescent="0.2">
      <c r="A124" s="34"/>
      <c r="B124" s="34"/>
      <c r="C124" s="34"/>
    </row>
    <row r="125" spans="1:3" ht="18" customHeight="1" x14ac:dyDescent="0.2">
      <c r="A125" s="34"/>
      <c r="B125" s="34"/>
      <c r="C125" s="34"/>
    </row>
    <row r="126" spans="1:3" ht="18" customHeight="1" x14ac:dyDescent="0.2">
      <c r="A126" s="34"/>
      <c r="B126" s="34"/>
      <c r="C126" s="34"/>
    </row>
    <row r="127" spans="1:3" ht="18" customHeight="1" x14ac:dyDescent="0.2">
      <c r="A127" s="34"/>
      <c r="B127" s="34"/>
      <c r="C127" s="34"/>
    </row>
    <row r="128" spans="1:3" ht="18" customHeight="1" x14ac:dyDescent="0.2">
      <c r="A128" s="34"/>
      <c r="B128" s="34"/>
      <c r="C128" s="34"/>
    </row>
    <row r="129" spans="1:3" ht="18" customHeight="1" x14ac:dyDescent="0.2">
      <c r="A129" s="34"/>
      <c r="B129" s="34"/>
      <c r="C129" s="34"/>
    </row>
    <row r="130" spans="1:3" ht="18" customHeight="1" x14ac:dyDescent="0.2">
      <c r="A130" s="34"/>
      <c r="B130" s="34"/>
      <c r="C130" s="34"/>
    </row>
    <row r="131" spans="1:3" ht="18" customHeight="1" x14ac:dyDescent="0.2">
      <c r="A131" s="34"/>
      <c r="B131" s="34"/>
      <c r="C131" s="34"/>
    </row>
    <row r="132" spans="1:3" ht="18" customHeight="1" x14ac:dyDescent="0.2">
      <c r="A132" s="34"/>
      <c r="B132" s="34"/>
      <c r="C132" s="34"/>
    </row>
    <row r="133" spans="1:3" ht="18" customHeight="1" x14ac:dyDescent="0.2">
      <c r="A133" s="34"/>
      <c r="B133" s="34"/>
      <c r="C133" s="34"/>
    </row>
    <row r="134" spans="1:3" ht="18" customHeight="1" x14ac:dyDescent="0.2">
      <c r="A134" s="34"/>
      <c r="B134" s="34"/>
      <c r="C134" s="34"/>
    </row>
    <row r="135" spans="1:3" ht="18" customHeight="1" x14ac:dyDescent="0.2">
      <c r="A135" s="34"/>
      <c r="B135" s="34"/>
      <c r="C135" s="34"/>
    </row>
    <row r="136" spans="1:3" ht="18" customHeight="1" x14ac:dyDescent="0.2">
      <c r="A136" s="34"/>
      <c r="B136" s="34"/>
      <c r="C136" s="34"/>
    </row>
    <row r="137" spans="1:3" ht="18" customHeight="1" x14ac:dyDescent="0.2">
      <c r="A137" s="34"/>
      <c r="B137" s="34"/>
      <c r="C137" s="34"/>
    </row>
    <row r="138" spans="1:3" ht="18" customHeight="1" x14ac:dyDescent="0.2">
      <c r="A138" s="34"/>
      <c r="B138" s="34"/>
      <c r="C138" s="34"/>
    </row>
    <row r="139" spans="1:3" ht="18" customHeight="1" x14ac:dyDescent="0.2">
      <c r="A139" s="34"/>
      <c r="B139" s="34"/>
      <c r="C139" s="34"/>
    </row>
    <row r="140" spans="1:3" ht="18" customHeight="1" x14ac:dyDescent="0.2">
      <c r="A140" s="34"/>
      <c r="B140" s="34"/>
      <c r="C140" s="34"/>
    </row>
    <row r="141" spans="1:3" ht="18" customHeight="1" x14ac:dyDescent="0.2">
      <c r="A141" s="34"/>
      <c r="B141" s="34"/>
      <c r="C141" s="34"/>
    </row>
    <row r="142" spans="1:3" ht="18" customHeight="1" x14ac:dyDescent="0.2">
      <c r="A142" s="34"/>
      <c r="B142" s="34"/>
      <c r="C142" s="34"/>
    </row>
    <row r="143" spans="1:3" ht="18" customHeight="1" x14ac:dyDescent="0.2">
      <c r="A143" s="34"/>
      <c r="B143" s="34"/>
      <c r="C143" s="34"/>
    </row>
    <row r="144" spans="1:3" ht="18" customHeight="1" x14ac:dyDescent="0.2">
      <c r="A144" s="34"/>
      <c r="B144" s="34"/>
      <c r="C144" s="34"/>
    </row>
    <row r="145" spans="1:3" ht="18" customHeight="1" x14ac:dyDescent="0.2">
      <c r="A145" s="34"/>
      <c r="B145" s="34"/>
      <c r="C145" s="34"/>
    </row>
    <row r="146" spans="1:3" ht="18" customHeight="1" x14ac:dyDescent="0.2">
      <c r="A146" s="34"/>
      <c r="B146" s="34"/>
      <c r="C146" s="34"/>
    </row>
    <row r="147" spans="1:3" ht="18" customHeight="1" x14ac:dyDescent="0.2">
      <c r="A147" s="34"/>
      <c r="B147" s="34"/>
      <c r="C147" s="34"/>
    </row>
    <row r="148" spans="1:3" ht="18" customHeight="1" x14ac:dyDescent="0.2">
      <c r="A148" s="34"/>
      <c r="B148" s="34"/>
      <c r="C148" s="34"/>
    </row>
    <row r="149" spans="1:3" ht="18" customHeight="1" x14ac:dyDescent="0.2">
      <c r="A149" s="34"/>
      <c r="B149" s="34"/>
      <c r="C149" s="34"/>
    </row>
    <row r="150" spans="1:3" ht="18" customHeight="1" x14ac:dyDescent="0.2">
      <c r="A150" s="34"/>
      <c r="B150" s="34"/>
      <c r="C150" s="34"/>
    </row>
    <row r="151" spans="1:3" ht="18" customHeight="1" x14ac:dyDescent="0.2">
      <c r="A151" s="34"/>
      <c r="B151" s="34"/>
      <c r="C151" s="34"/>
    </row>
    <row r="152" spans="1:3" ht="18" customHeight="1" x14ac:dyDescent="0.2">
      <c r="A152" s="34"/>
      <c r="B152" s="34"/>
      <c r="C152" s="34"/>
    </row>
    <row r="153" spans="1:3" ht="18" customHeight="1" x14ac:dyDescent="0.2">
      <c r="A153" s="34"/>
      <c r="B153" s="34"/>
      <c r="C153" s="34"/>
    </row>
    <row r="154" spans="1:3" ht="18" customHeight="1" x14ac:dyDescent="0.2">
      <c r="A154" s="34"/>
      <c r="B154" s="34"/>
      <c r="C154" s="34"/>
    </row>
    <row r="155" spans="1:3" ht="18" customHeight="1" x14ac:dyDescent="0.2">
      <c r="A155" s="34"/>
      <c r="B155" s="34"/>
      <c r="C155" s="34"/>
    </row>
    <row r="156" spans="1:3" ht="18" customHeight="1" x14ac:dyDescent="0.2">
      <c r="A156" s="34"/>
      <c r="B156" s="34"/>
      <c r="C156" s="34"/>
    </row>
    <row r="157" spans="1:3" ht="18" customHeight="1" x14ac:dyDescent="0.2">
      <c r="A157" s="34"/>
      <c r="B157" s="34"/>
      <c r="C157" s="34"/>
    </row>
    <row r="158" spans="1:3" ht="18" customHeight="1" x14ac:dyDescent="0.2">
      <c r="A158" s="34"/>
      <c r="B158" s="34"/>
      <c r="C158" s="34"/>
    </row>
    <row r="159" spans="1:3" ht="18" customHeight="1" x14ac:dyDescent="0.2">
      <c r="A159" s="34"/>
      <c r="B159" s="34"/>
      <c r="C159" s="34"/>
    </row>
    <row r="160" spans="1:3" ht="18" customHeight="1" x14ac:dyDescent="0.2">
      <c r="A160" s="34"/>
      <c r="B160" s="34"/>
      <c r="C160" s="34"/>
    </row>
    <row r="161" spans="1:3" ht="18" customHeight="1" x14ac:dyDescent="0.2">
      <c r="A161" s="34"/>
      <c r="B161" s="34"/>
      <c r="C161" s="34"/>
    </row>
    <row r="162" spans="1:3" ht="18" customHeight="1" x14ac:dyDescent="0.2">
      <c r="A162" s="34"/>
      <c r="B162" s="34"/>
      <c r="C162" s="34"/>
    </row>
  </sheetData>
  <mergeCells count="21">
    <mergeCell ref="S43:T43"/>
    <mergeCell ref="S44:T44"/>
    <mergeCell ref="S45:U45"/>
    <mergeCell ref="S41:T41"/>
    <mergeCell ref="S42:T42"/>
    <mergeCell ref="S4:V4"/>
    <mergeCell ref="R4:R5"/>
    <mergeCell ref="G4:G5"/>
    <mergeCell ref="A34:B34"/>
    <mergeCell ref="B4:B5"/>
    <mergeCell ref="D4:F4"/>
    <mergeCell ref="M4:M5"/>
    <mergeCell ref="N4:N5"/>
    <mergeCell ref="O4:O5"/>
    <mergeCell ref="P4:P5"/>
    <mergeCell ref="Q4:Q5"/>
    <mergeCell ref="H4:H5"/>
    <mergeCell ref="I4:I5"/>
    <mergeCell ref="J4:J5"/>
    <mergeCell ref="K4:K5"/>
    <mergeCell ref="L4:L5"/>
  </mergeCells>
  <conditionalFormatting sqref="C35:C40 C10:C14 C16:C33">
    <cfRule type="expression" dxfId="16" priority="19" stopIfTrue="1">
      <formula>#REF!=""</formula>
    </cfRule>
  </conditionalFormatting>
  <conditionalFormatting sqref="C35:C40">
    <cfRule type="expression" dxfId="15" priority="6" stopIfTrue="1">
      <formula>$H35=""</formula>
    </cfRule>
  </conditionalFormatting>
  <conditionalFormatting sqref="V9:V14 V16:V33 V35:V40">
    <cfRule type="expression" dxfId="14" priority="1">
      <formula>V9/F9&lt;=0.01</formula>
    </cfRule>
    <cfRule type="expression" dxfId="13" priority="2">
      <formula>V9/F9&lt;=0.2</formula>
    </cfRule>
    <cfRule type="expression" dxfId="12" priority="3">
      <formula>V9/F9&lt;0.5</formula>
    </cfRule>
    <cfRule type="expression" dxfId="11" priority="4">
      <formula>V9/F9&gt;=0.5</formula>
    </cfRule>
  </conditionalFormatting>
  <dataValidations disablePrompts="1" count="1">
    <dataValidation type="textLength" errorStyle="warning" allowBlank="1" showInputMessage="1" errorTitle="ATENÇÃO" error="Esta célula contém fórmula. Tem certeza que deseja apagá-la?" sqref="EQ56420:EQ56447" xr:uid="{00000000-0002-0000-0000-000000000000}">
      <formula1>0</formula1>
      <formula2>0</formula2>
    </dataValidation>
  </dataValidations>
  <pageMargins left="0.23622047244094488" right="0.23622047244094488" top="0.74803149606299213" bottom="0.74803149606299213" header="0.31496062992125984" footer="0.31496062992125984"/>
  <pageSetup paperSize="9" fitToHeight="0" orientation="portrait" r:id="rId1"/>
  <headerFooter>
    <oddFooter>&amp;RPágina&amp;P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57"/>
  <sheetViews>
    <sheetView topLeftCell="A43" zoomScale="90" zoomScaleNormal="90" workbookViewId="0">
      <selection activeCell="A49" sqref="A49:G51"/>
    </sheetView>
  </sheetViews>
  <sheetFormatPr defaultColWidth="58.5703125" defaultRowHeight="18" customHeight="1" x14ac:dyDescent="0.2"/>
  <cols>
    <col min="1" max="1" width="5.42578125" style="1" customWidth="1"/>
    <col min="2" max="2" width="76.140625" style="1" customWidth="1"/>
    <col min="3" max="3" width="13.42578125" style="1" bestFit="1" customWidth="1"/>
    <col min="4" max="4" width="5.85546875" style="1" bestFit="1" customWidth="1"/>
    <col min="5" max="5" width="5.85546875" style="30" customWidth="1"/>
    <col min="6" max="6" width="5" style="1" customWidth="1"/>
    <col min="7" max="7" width="5.7109375" style="1" customWidth="1"/>
    <col min="8" max="8" width="15.140625" style="1" bestFit="1" customWidth="1"/>
    <col min="9" max="9" width="16" style="31" bestFit="1" customWidth="1"/>
    <col min="10" max="10" width="20.140625" style="1" customWidth="1"/>
    <col min="11" max="16" width="9.140625" style="1" customWidth="1"/>
    <col min="17" max="17" width="9.28515625" style="1" customWidth="1"/>
    <col min="18" max="18" width="14.85546875" style="1" bestFit="1" customWidth="1"/>
    <col min="19" max="19" width="17.28515625" style="1" bestFit="1" customWidth="1"/>
    <col min="20" max="191" width="9.140625" style="1" customWidth="1"/>
    <col min="192" max="192" width="1.5703125" style="1" customWidth="1"/>
    <col min="193" max="193" width="4.7109375" style="1" bestFit="1" customWidth="1"/>
    <col min="194" max="16384" width="58.5703125" style="1"/>
  </cols>
  <sheetData>
    <row r="1" spans="1:19" ht="15" customHeight="1" x14ac:dyDescent="0.2">
      <c r="A1" s="221" t="s">
        <v>0</v>
      </c>
      <c r="B1" s="222"/>
      <c r="C1" s="222"/>
      <c r="D1" s="222"/>
      <c r="E1" s="222"/>
      <c r="F1" s="222"/>
      <c r="G1" s="222"/>
      <c r="H1" s="222"/>
      <c r="I1" s="223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15" customHeight="1" x14ac:dyDescent="0.2">
      <c r="A2" s="92"/>
      <c r="B2" s="93"/>
      <c r="C2" s="93"/>
      <c r="D2" s="93"/>
      <c r="E2" s="93"/>
      <c r="F2" s="93"/>
      <c r="G2" s="93"/>
      <c r="H2" s="93"/>
      <c r="I2" s="94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ht="27.6" customHeight="1" x14ac:dyDescent="0.35">
      <c r="A3" s="95"/>
      <c r="B3" s="224" t="s">
        <v>1</v>
      </c>
      <c r="C3" s="224"/>
      <c r="D3" s="224"/>
      <c r="E3" s="224"/>
      <c r="F3" s="224"/>
      <c r="G3" s="224"/>
      <c r="H3" s="224"/>
      <c r="I3" s="225"/>
      <c r="J3" s="65"/>
      <c r="K3" s="65"/>
      <c r="L3" s="65"/>
      <c r="M3" s="65"/>
      <c r="N3" s="65"/>
      <c r="O3" s="65"/>
      <c r="P3" s="65"/>
      <c r="Q3" s="65"/>
      <c r="R3" s="65"/>
      <c r="S3" s="65"/>
    </row>
    <row r="4" spans="1:19" s="2" customFormat="1" ht="15.75" x14ac:dyDescent="0.25">
      <c r="A4" s="96" t="s">
        <v>109</v>
      </c>
      <c r="B4" s="97"/>
      <c r="C4" s="98"/>
      <c r="D4" s="98"/>
      <c r="E4" s="98"/>
      <c r="F4" s="98"/>
      <c r="G4" s="99"/>
      <c r="H4" s="226" t="s">
        <v>2</v>
      </c>
      <c r="I4" s="227"/>
      <c r="J4" s="100"/>
      <c r="K4" s="100"/>
      <c r="L4" s="100"/>
      <c r="M4" s="100"/>
      <c r="N4" s="100"/>
      <c r="O4" s="100"/>
      <c r="P4" s="100"/>
      <c r="Q4" s="100"/>
      <c r="R4" s="100"/>
      <c r="S4" s="100"/>
    </row>
    <row r="5" spans="1:19" s="2" customFormat="1" ht="24" customHeight="1" thickBot="1" x14ac:dyDescent="0.25">
      <c r="A5" s="228" t="s">
        <v>149</v>
      </c>
      <c r="B5" s="229"/>
      <c r="C5" s="229"/>
      <c r="D5" s="229"/>
      <c r="E5" s="229"/>
      <c r="F5" s="229"/>
      <c r="G5" s="229"/>
      <c r="H5" s="229"/>
      <c r="I5" s="230"/>
      <c r="J5" s="100"/>
      <c r="K5" s="100"/>
      <c r="L5" s="100"/>
      <c r="M5" s="100"/>
      <c r="N5" s="100"/>
      <c r="O5" s="100"/>
      <c r="P5" s="100"/>
      <c r="Q5" s="100"/>
      <c r="R5" s="100"/>
      <c r="S5" s="100"/>
    </row>
    <row r="6" spans="1:19" s="2" customFormat="1" ht="21.75" customHeight="1" thickBot="1" x14ac:dyDescent="0.25">
      <c r="A6" s="231" t="s">
        <v>108</v>
      </c>
      <c r="B6" s="232"/>
      <c r="C6" s="232"/>
      <c r="D6" s="232"/>
      <c r="E6" s="232"/>
      <c r="F6" s="232"/>
      <c r="G6" s="232"/>
      <c r="H6" s="232"/>
      <c r="I6" s="233"/>
      <c r="J6" s="100"/>
      <c r="K6" s="100"/>
      <c r="L6" s="100"/>
      <c r="M6" s="100"/>
      <c r="N6" s="100"/>
      <c r="O6" s="100"/>
      <c r="P6" s="100"/>
      <c r="Q6" s="100"/>
      <c r="R6" s="100"/>
      <c r="S6" s="100"/>
    </row>
    <row r="7" spans="1:19" s="2" customFormat="1" ht="15.75" thickBot="1" x14ac:dyDescent="0.3">
      <c r="A7" s="234"/>
      <c r="B7" s="235"/>
      <c r="C7" s="235"/>
      <c r="D7" s="235"/>
      <c r="E7" s="235"/>
      <c r="F7" s="235"/>
      <c r="G7" s="235"/>
      <c r="H7" s="235"/>
      <c r="I7" s="236"/>
      <c r="J7" s="101"/>
      <c r="K7" s="100"/>
      <c r="L7" s="218" t="s">
        <v>3</v>
      </c>
      <c r="M7" s="219"/>
      <c r="N7" s="219"/>
      <c r="O7" s="219"/>
      <c r="P7" s="219"/>
      <c r="Q7" s="219"/>
      <c r="R7" s="220"/>
      <c r="S7" s="100"/>
    </row>
    <row r="8" spans="1:19" ht="15" customHeight="1" x14ac:dyDescent="0.2">
      <c r="A8" s="206" t="s">
        <v>4</v>
      </c>
      <c r="B8" s="203" t="s">
        <v>5</v>
      </c>
      <c r="C8" s="206" t="s">
        <v>6</v>
      </c>
      <c r="D8" s="209" t="s">
        <v>7</v>
      </c>
      <c r="E8" s="212" t="s">
        <v>126</v>
      </c>
      <c r="F8" s="212"/>
      <c r="G8" s="212"/>
      <c r="H8" s="215" t="s">
        <v>8</v>
      </c>
      <c r="I8" s="237" t="s">
        <v>9</v>
      </c>
      <c r="J8" s="65"/>
      <c r="K8" s="65"/>
      <c r="L8" s="240" t="s">
        <v>10</v>
      </c>
      <c r="M8" s="241"/>
      <c r="N8" s="241"/>
      <c r="O8" s="241"/>
      <c r="P8" s="241"/>
      <c r="Q8" s="241"/>
      <c r="R8" s="102">
        <v>9761803.4000000004</v>
      </c>
      <c r="S8" s="65"/>
    </row>
    <row r="9" spans="1:19" ht="15" customHeight="1" x14ac:dyDescent="0.25">
      <c r="A9" s="207"/>
      <c r="B9" s="204"/>
      <c r="C9" s="207"/>
      <c r="D9" s="210"/>
      <c r="E9" s="213"/>
      <c r="F9" s="213"/>
      <c r="G9" s="213"/>
      <c r="H9" s="216"/>
      <c r="I9" s="238"/>
      <c r="J9" s="65"/>
      <c r="K9" s="65"/>
      <c r="L9" s="242" t="s">
        <v>11</v>
      </c>
      <c r="M9" s="243"/>
      <c r="N9" s="243"/>
      <c r="O9" s="243"/>
      <c r="P9" s="243"/>
      <c r="Q9" s="243"/>
      <c r="R9" s="103">
        <f>J21+J40+J48</f>
        <v>9761803.3999999985</v>
      </c>
      <c r="S9" s="104">
        <f>R9/R11</f>
        <v>1.0376489992113378</v>
      </c>
    </row>
    <row r="10" spans="1:19" ht="15" customHeight="1" thickBot="1" x14ac:dyDescent="0.3">
      <c r="A10" s="208"/>
      <c r="B10" s="205"/>
      <c r="C10" s="208"/>
      <c r="D10" s="211"/>
      <c r="E10" s="214"/>
      <c r="F10" s="214"/>
      <c r="G10" s="214"/>
      <c r="H10" s="217"/>
      <c r="I10" s="239"/>
      <c r="J10" s="65"/>
      <c r="K10" s="65"/>
      <c r="L10" s="242" t="s">
        <v>12</v>
      </c>
      <c r="M10" s="243"/>
      <c r="N10" s="243"/>
      <c r="O10" s="243"/>
      <c r="P10" s="243"/>
      <c r="Q10" s="243"/>
      <c r="R10" s="105">
        <f>I21</f>
        <v>354187.33</v>
      </c>
      <c r="S10" s="106">
        <f>S9*R10</f>
        <v>367522.12850783585</v>
      </c>
    </row>
    <row r="11" spans="1:19" ht="15" customHeight="1" thickBot="1" x14ac:dyDescent="0.25">
      <c r="A11" s="192" t="s">
        <v>13</v>
      </c>
      <c r="B11" s="193"/>
      <c r="C11" s="193"/>
      <c r="D11" s="193"/>
      <c r="E11" s="193"/>
      <c r="F11" s="193"/>
      <c r="G11" s="193"/>
      <c r="H11" s="193"/>
      <c r="I11" s="194"/>
      <c r="J11" s="65"/>
      <c r="K11" s="65"/>
      <c r="L11" s="244" t="s">
        <v>14</v>
      </c>
      <c r="M11" s="245"/>
      <c r="N11" s="245"/>
      <c r="O11" s="245"/>
      <c r="P11" s="245"/>
      <c r="Q11" s="245"/>
      <c r="R11" s="107">
        <f>R8-R10</f>
        <v>9407616.0700000003</v>
      </c>
      <c r="S11" s="65"/>
    </row>
    <row r="12" spans="1:19" ht="12.75" x14ac:dyDescent="0.2">
      <c r="A12" s="3">
        <v>1</v>
      </c>
      <c r="B12" s="4" t="s">
        <v>15</v>
      </c>
      <c r="C12" s="4" t="s">
        <v>16</v>
      </c>
      <c r="D12" s="5"/>
      <c r="E12" s="202"/>
      <c r="F12" s="202"/>
      <c r="G12" s="202"/>
      <c r="H12" s="6"/>
      <c r="I12" s="7"/>
      <c r="J12" s="22"/>
      <c r="K12" s="65"/>
      <c r="L12" s="65"/>
      <c r="M12" s="65"/>
      <c r="N12" s="65"/>
      <c r="O12" s="65"/>
      <c r="P12" s="65"/>
      <c r="Q12" s="65"/>
      <c r="R12" s="65"/>
      <c r="S12" s="65"/>
    </row>
    <row r="13" spans="1:19" ht="15" customHeight="1" x14ac:dyDescent="0.2">
      <c r="A13" s="8" t="s">
        <v>17</v>
      </c>
      <c r="B13" s="9" t="s">
        <v>18</v>
      </c>
      <c r="C13" s="9" t="s">
        <v>19</v>
      </c>
      <c r="D13" s="10"/>
      <c r="E13" s="175"/>
      <c r="F13" s="175"/>
      <c r="G13" s="175"/>
      <c r="H13" s="11"/>
      <c r="I13" s="12"/>
      <c r="J13" s="22"/>
      <c r="K13" s="65"/>
      <c r="L13" s="65"/>
      <c r="M13" s="65"/>
      <c r="N13" s="65"/>
      <c r="O13" s="65"/>
      <c r="P13" s="65"/>
      <c r="Q13" s="65"/>
      <c r="R13" s="65"/>
      <c r="S13" s="65"/>
    </row>
    <row r="14" spans="1:19" ht="15" customHeight="1" x14ac:dyDescent="0.2">
      <c r="A14" s="13" t="s">
        <v>20</v>
      </c>
      <c r="B14" s="14" t="s">
        <v>21</v>
      </c>
      <c r="C14" s="9" t="s">
        <v>22</v>
      </c>
      <c r="D14" s="15" t="s">
        <v>23</v>
      </c>
      <c r="E14" s="196">
        <f>'Saldo contrato anual LOTE 01'!E9</f>
        <v>12</v>
      </c>
      <c r="F14" s="197"/>
      <c r="G14" s="198"/>
      <c r="H14" s="61">
        <v>2580</v>
      </c>
      <c r="I14" s="12">
        <f>SUM(E14*H14)</f>
        <v>30960</v>
      </c>
      <c r="J14" s="108"/>
      <c r="K14" s="65"/>
      <c r="L14" s="65"/>
      <c r="M14" s="65"/>
      <c r="N14" s="65"/>
      <c r="O14" s="65"/>
      <c r="P14" s="65"/>
      <c r="Q14" s="65"/>
      <c r="R14" s="65"/>
      <c r="S14" s="65"/>
    </row>
    <row r="15" spans="1:19" ht="12.75" x14ac:dyDescent="0.2">
      <c r="A15" s="8" t="s">
        <v>24</v>
      </c>
      <c r="B15" s="9" t="s">
        <v>25</v>
      </c>
      <c r="C15" s="9" t="s">
        <v>26</v>
      </c>
      <c r="D15" s="17"/>
      <c r="E15" s="196"/>
      <c r="F15" s="197"/>
      <c r="G15" s="198"/>
      <c r="H15" s="63"/>
      <c r="I15" s="12"/>
      <c r="J15" s="22"/>
      <c r="K15" s="65"/>
      <c r="L15" s="65"/>
      <c r="M15" s="65"/>
      <c r="N15" s="65"/>
      <c r="O15" s="65"/>
      <c r="P15" s="65"/>
      <c r="Q15" s="65"/>
      <c r="R15" s="65"/>
      <c r="S15" s="65"/>
    </row>
    <row r="16" spans="1:19" ht="13.5" customHeight="1" x14ac:dyDescent="0.2">
      <c r="A16" s="13" t="s">
        <v>27</v>
      </c>
      <c r="B16" s="14" t="s">
        <v>28</v>
      </c>
      <c r="C16" s="9" t="s">
        <v>29</v>
      </c>
      <c r="D16" s="17" t="s">
        <v>30</v>
      </c>
      <c r="E16" s="196">
        <f>'Saldo contrato anual LOTE 01'!E11</f>
        <v>1</v>
      </c>
      <c r="F16" s="197"/>
      <c r="G16" s="198"/>
      <c r="H16" s="61">
        <f>'[7]LOTE 01'!J14</f>
        <v>1319.48</v>
      </c>
      <c r="I16" s="12">
        <f>SUM(E16*H16)</f>
        <v>1319.48</v>
      </c>
      <c r="J16" s="109"/>
      <c r="K16" s="65"/>
      <c r="L16" s="65"/>
      <c r="M16" s="65"/>
      <c r="N16" s="65"/>
      <c r="O16" s="65"/>
      <c r="P16" s="65"/>
      <c r="Q16" s="65"/>
      <c r="R16" s="65"/>
      <c r="S16" s="65"/>
    </row>
    <row r="17" spans="1:19" ht="16.5" customHeight="1" x14ac:dyDescent="0.2">
      <c r="A17" s="8" t="s">
        <v>31</v>
      </c>
      <c r="B17" s="9" t="s">
        <v>32</v>
      </c>
      <c r="C17" s="9" t="s">
        <v>33</v>
      </c>
      <c r="D17" s="15"/>
      <c r="E17" s="196"/>
      <c r="F17" s="197"/>
      <c r="G17" s="198"/>
      <c r="H17" s="63"/>
      <c r="I17" s="12"/>
      <c r="J17" s="22"/>
      <c r="K17" s="65"/>
      <c r="L17" s="65"/>
      <c r="M17" s="65"/>
      <c r="N17" s="65"/>
      <c r="O17" s="65"/>
      <c r="P17" s="65"/>
      <c r="Q17" s="65"/>
      <c r="R17" s="65"/>
      <c r="S17" s="65"/>
    </row>
    <row r="18" spans="1:19" ht="15" customHeight="1" x14ac:dyDescent="0.2">
      <c r="A18" s="13" t="s">
        <v>34</v>
      </c>
      <c r="B18" s="14" t="s">
        <v>35</v>
      </c>
      <c r="C18" s="9" t="s">
        <v>36</v>
      </c>
      <c r="D18" s="17" t="s">
        <v>30</v>
      </c>
      <c r="E18" s="196">
        <f>'Saldo contrato anual LOTE 01'!E13</f>
        <v>1</v>
      </c>
      <c r="F18" s="197"/>
      <c r="G18" s="198"/>
      <c r="H18" s="61">
        <f>'[7]LOTE 01'!J16</f>
        <v>3418.74</v>
      </c>
      <c r="I18" s="12">
        <f t="shared" ref="I18:I19" si="0">SUM(E18*H18)</f>
        <v>3418.74</v>
      </c>
      <c r="J18" s="22"/>
      <c r="K18" s="65"/>
      <c r="L18" s="65"/>
      <c r="M18" s="65"/>
      <c r="N18" s="65"/>
      <c r="O18" s="65"/>
      <c r="P18" s="65"/>
      <c r="Q18" s="65"/>
      <c r="R18" s="65"/>
      <c r="S18" s="65"/>
    </row>
    <row r="19" spans="1:19" ht="15.75" customHeight="1" x14ac:dyDescent="0.2">
      <c r="A19" s="13" t="s">
        <v>37</v>
      </c>
      <c r="B19" s="14" t="s">
        <v>38</v>
      </c>
      <c r="C19" s="9" t="s">
        <v>39</v>
      </c>
      <c r="D19" s="17" t="s">
        <v>30</v>
      </c>
      <c r="E19" s="196">
        <f>'Saldo contrato anual LOTE 01'!E14</f>
        <v>1</v>
      </c>
      <c r="F19" s="197"/>
      <c r="G19" s="198"/>
      <c r="H19" s="61">
        <f>'[7]LOTE 01'!J17</f>
        <v>2175.5700000000002</v>
      </c>
      <c r="I19" s="12">
        <f t="shared" si="0"/>
        <v>2175.5700000000002</v>
      </c>
      <c r="J19" s="22"/>
      <c r="K19" s="65"/>
      <c r="L19" s="65"/>
      <c r="M19" s="65"/>
      <c r="N19" s="65"/>
      <c r="O19" s="65"/>
      <c r="P19" s="65"/>
      <c r="Q19" s="65"/>
      <c r="R19" s="65"/>
      <c r="S19" s="65"/>
    </row>
    <row r="20" spans="1:19" ht="16.5" customHeight="1" x14ac:dyDescent="0.2">
      <c r="A20" s="8" t="s">
        <v>40</v>
      </c>
      <c r="B20" s="9" t="s">
        <v>41</v>
      </c>
      <c r="C20" s="9" t="s">
        <v>42</v>
      </c>
      <c r="D20" s="15"/>
      <c r="E20" s="196"/>
      <c r="F20" s="197"/>
      <c r="G20" s="198"/>
      <c r="H20" s="61"/>
      <c r="I20" s="12"/>
      <c r="J20" s="22"/>
      <c r="K20" s="65"/>
      <c r="L20" s="65"/>
      <c r="M20" s="65"/>
      <c r="N20" s="65"/>
      <c r="O20" s="65"/>
      <c r="P20" s="65"/>
      <c r="Q20" s="65"/>
      <c r="R20" s="65"/>
      <c r="S20" s="65"/>
    </row>
    <row r="21" spans="1:19" ht="14.25" customHeight="1" thickBot="1" x14ac:dyDescent="0.25">
      <c r="A21" s="18" t="s">
        <v>43</v>
      </c>
      <c r="B21" s="19" t="s">
        <v>44</v>
      </c>
      <c r="C21" s="20" t="s">
        <v>45</v>
      </c>
      <c r="D21" s="21" t="s">
        <v>30</v>
      </c>
      <c r="E21" s="199"/>
      <c r="F21" s="200"/>
      <c r="G21" s="201"/>
      <c r="H21" s="65"/>
      <c r="I21" s="64">
        <f>'[7]LOTE 01'!J19</f>
        <v>354187.33</v>
      </c>
      <c r="J21" s="22">
        <f>I19+I18+I16+I14+I21</f>
        <v>392061.12</v>
      </c>
      <c r="K21" s="65"/>
      <c r="L21" s="65"/>
      <c r="M21" s="65"/>
      <c r="N21" s="65"/>
      <c r="O21" s="65"/>
      <c r="P21" s="65"/>
      <c r="Q21" s="65"/>
      <c r="R21" s="65"/>
      <c r="S21" s="65"/>
    </row>
    <row r="22" spans="1:19" ht="15" customHeight="1" thickBot="1" x14ac:dyDescent="0.25">
      <c r="A22" s="192" t="s">
        <v>46</v>
      </c>
      <c r="B22" s="193"/>
      <c r="C22" s="193"/>
      <c r="D22" s="193"/>
      <c r="E22" s="193"/>
      <c r="F22" s="193"/>
      <c r="G22" s="193"/>
      <c r="H22" s="193"/>
      <c r="I22" s="194"/>
      <c r="J22" s="22"/>
      <c r="K22" s="65"/>
      <c r="L22" s="65"/>
      <c r="M22" s="65"/>
      <c r="N22" s="65"/>
      <c r="O22" s="65"/>
      <c r="P22" s="65"/>
      <c r="Q22" s="65"/>
      <c r="R22" s="65"/>
      <c r="S22" s="65"/>
    </row>
    <row r="23" spans="1:19" ht="12.75" x14ac:dyDescent="0.2">
      <c r="A23" s="3">
        <v>2</v>
      </c>
      <c r="B23" s="4" t="s">
        <v>47</v>
      </c>
      <c r="C23" s="23"/>
      <c r="D23" s="24"/>
      <c r="E23" s="202"/>
      <c r="F23" s="202"/>
      <c r="G23" s="202"/>
      <c r="H23" s="25"/>
      <c r="I23" s="7"/>
      <c r="J23" s="22"/>
      <c r="K23" s="65"/>
      <c r="L23" s="65"/>
      <c r="M23" s="65"/>
      <c r="N23" s="65"/>
      <c r="O23" s="65"/>
      <c r="P23" s="65"/>
      <c r="Q23" s="65"/>
      <c r="R23" s="65"/>
      <c r="S23" s="65"/>
    </row>
    <row r="24" spans="1:19" ht="15.75" customHeight="1" x14ac:dyDescent="0.2">
      <c r="A24" s="8" t="s">
        <v>48</v>
      </c>
      <c r="B24" s="9" t="s">
        <v>49</v>
      </c>
      <c r="C24" s="14"/>
      <c r="D24" s="17"/>
      <c r="E24" s="175"/>
      <c r="F24" s="175"/>
      <c r="G24" s="175"/>
      <c r="H24" s="16"/>
      <c r="I24" s="12"/>
      <c r="J24" s="22"/>
      <c r="K24" s="65"/>
      <c r="L24" s="65"/>
      <c r="M24" s="65"/>
      <c r="N24" s="65"/>
      <c r="O24" s="65"/>
      <c r="P24" s="65"/>
      <c r="Q24" s="65"/>
      <c r="R24" s="65"/>
      <c r="S24" s="65"/>
    </row>
    <row r="25" spans="1:19" ht="15.75" customHeight="1" x14ac:dyDescent="0.2">
      <c r="A25" s="13" t="s">
        <v>50</v>
      </c>
      <c r="B25" s="14" t="s">
        <v>51</v>
      </c>
      <c r="C25" s="9" t="s">
        <v>22</v>
      </c>
      <c r="D25" s="17" t="s">
        <v>52</v>
      </c>
      <c r="E25" s="195">
        <v>13331</v>
      </c>
      <c r="F25" s="195"/>
      <c r="G25" s="195"/>
      <c r="H25" s="61">
        <f>'[7]LOTE 01'!J49</f>
        <v>37.94</v>
      </c>
      <c r="I25" s="12">
        <f>SUM(E25*H25)</f>
        <v>505778.13999999996</v>
      </c>
      <c r="J25" s="22"/>
      <c r="K25" s="65"/>
      <c r="L25" s="65"/>
      <c r="M25" s="65"/>
      <c r="N25" s="65"/>
      <c r="O25" s="65"/>
      <c r="P25" s="65"/>
      <c r="Q25" s="65"/>
      <c r="R25" s="65"/>
      <c r="S25" s="65"/>
    </row>
    <row r="26" spans="1:19" ht="15.75" customHeight="1" x14ac:dyDescent="0.2">
      <c r="A26" s="13" t="s">
        <v>53</v>
      </c>
      <c r="B26" s="14" t="s">
        <v>54</v>
      </c>
      <c r="C26" s="9" t="s">
        <v>22</v>
      </c>
      <c r="D26" s="17" t="s">
        <v>52</v>
      </c>
      <c r="E26" s="195">
        <f>'Saldo contrato anual LOTE 01'!E19</f>
        <v>4824</v>
      </c>
      <c r="F26" s="195"/>
      <c r="G26" s="195"/>
      <c r="H26" s="61">
        <f>'[7]LOTE 01'!J50</f>
        <v>62.43</v>
      </c>
      <c r="I26" s="12">
        <f t="shared" ref="I26:I27" si="1">SUM(E26*H26)</f>
        <v>301162.32</v>
      </c>
      <c r="J26" s="22"/>
      <c r="K26" s="65"/>
      <c r="L26" s="65"/>
      <c r="M26" s="65"/>
      <c r="N26" s="65"/>
      <c r="O26" s="65"/>
      <c r="P26" s="65"/>
      <c r="Q26" s="65"/>
      <c r="R26" s="65"/>
      <c r="S26" s="65"/>
    </row>
    <row r="27" spans="1:19" ht="15.75" customHeight="1" x14ac:dyDescent="0.2">
      <c r="A27" s="13" t="s">
        <v>55</v>
      </c>
      <c r="B27" s="14" t="s">
        <v>56</v>
      </c>
      <c r="C27" s="9" t="s">
        <v>22</v>
      </c>
      <c r="D27" s="17" t="s">
        <v>52</v>
      </c>
      <c r="E27" s="195">
        <f>'Saldo contrato anual LOTE 01'!E20</f>
        <v>8496</v>
      </c>
      <c r="F27" s="195"/>
      <c r="G27" s="195"/>
      <c r="H27" s="61">
        <f>'[7]LOTE 01'!J51</f>
        <v>64.86</v>
      </c>
      <c r="I27" s="12">
        <f t="shared" si="1"/>
        <v>551050.55999999994</v>
      </c>
      <c r="J27" s="22"/>
      <c r="K27" s="65"/>
      <c r="L27" s="65"/>
      <c r="M27" s="65"/>
      <c r="N27" s="65"/>
      <c r="O27" s="65"/>
      <c r="P27" s="65"/>
      <c r="Q27" s="65"/>
      <c r="R27" s="65"/>
      <c r="S27" s="65"/>
    </row>
    <row r="28" spans="1:19" ht="15.75" customHeight="1" x14ac:dyDescent="0.2">
      <c r="A28" s="8" t="s">
        <v>57</v>
      </c>
      <c r="B28" s="9" t="s">
        <v>58</v>
      </c>
      <c r="C28" s="9"/>
      <c r="D28" s="17"/>
      <c r="E28" s="195"/>
      <c r="F28" s="195"/>
      <c r="G28" s="195"/>
      <c r="H28" s="61"/>
      <c r="I28" s="12"/>
      <c r="J28" s="22"/>
      <c r="K28" s="65"/>
      <c r="L28" s="65"/>
      <c r="M28" s="65"/>
      <c r="N28" s="65"/>
      <c r="O28" s="65"/>
      <c r="P28" s="65"/>
      <c r="Q28" s="65"/>
      <c r="R28" s="65"/>
      <c r="S28" s="65"/>
    </row>
    <row r="29" spans="1:19" ht="15.75" customHeight="1" x14ac:dyDescent="0.2">
      <c r="A29" s="13" t="s">
        <v>59</v>
      </c>
      <c r="B29" s="14" t="s">
        <v>51</v>
      </c>
      <c r="C29" s="9" t="s">
        <v>22</v>
      </c>
      <c r="D29" s="17" t="s">
        <v>52</v>
      </c>
      <c r="E29" s="195">
        <f>'Saldo contrato anual LOTE 01'!E22</f>
        <v>13804</v>
      </c>
      <c r="F29" s="195"/>
      <c r="G29" s="195"/>
      <c r="H29" s="61">
        <f>'[7]LOTE 01'!J53</f>
        <v>37.549999999999997</v>
      </c>
      <c r="I29" s="12">
        <f t="shared" ref="I29:I31" si="2">SUM(E29*H29)</f>
        <v>518340.19999999995</v>
      </c>
      <c r="J29" s="22"/>
      <c r="K29" s="65"/>
      <c r="L29" s="65"/>
      <c r="M29" s="65"/>
      <c r="N29" s="65"/>
      <c r="O29" s="65"/>
      <c r="P29" s="65"/>
      <c r="Q29" s="65"/>
      <c r="R29" s="65"/>
      <c r="S29" s="65"/>
    </row>
    <row r="30" spans="1:19" ht="15.75" customHeight="1" x14ac:dyDescent="0.2">
      <c r="A30" s="13" t="s">
        <v>60</v>
      </c>
      <c r="B30" s="14" t="s">
        <v>61</v>
      </c>
      <c r="C30" s="9" t="s">
        <v>22</v>
      </c>
      <c r="D30" s="17" t="s">
        <v>52</v>
      </c>
      <c r="E30" s="195">
        <f>'Saldo contrato anual LOTE 01'!E23</f>
        <v>37247</v>
      </c>
      <c r="F30" s="195"/>
      <c r="G30" s="195"/>
      <c r="H30" s="61">
        <f>'[7]LOTE 01'!J54</f>
        <v>86.8</v>
      </c>
      <c r="I30" s="12">
        <f t="shared" si="2"/>
        <v>3233039.6</v>
      </c>
      <c r="J30" s="22"/>
      <c r="K30" s="65"/>
      <c r="L30" s="65"/>
      <c r="M30" s="65"/>
      <c r="N30" s="65"/>
      <c r="O30" s="65"/>
      <c r="P30" s="65"/>
      <c r="Q30" s="65"/>
      <c r="R30" s="65"/>
      <c r="S30" s="65"/>
    </row>
    <row r="31" spans="1:19" ht="15.75" customHeight="1" x14ac:dyDescent="0.2">
      <c r="A31" s="13" t="s">
        <v>62</v>
      </c>
      <c r="B31" s="14" t="s">
        <v>63</v>
      </c>
      <c r="C31" s="9" t="s">
        <v>22</v>
      </c>
      <c r="D31" s="17" t="s">
        <v>52</v>
      </c>
      <c r="E31" s="195">
        <f>'Saldo contrato anual LOTE 01'!E24</f>
        <v>10878</v>
      </c>
      <c r="F31" s="195"/>
      <c r="G31" s="195"/>
      <c r="H31" s="61">
        <f>'[7]LOTE 01'!J55</f>
        <v>52.77</v>
      </c>
      <c r="I31" s="12">
        <f t="shared" si="2"/>
        <v>574032.06000000006</v>
      </c>
      <c r="J31" s="22"/>
      <c r="K31" s="65"/>
      <c r="L31" s="65"/>
      <c r="M31" s="65"/>
      <c r="N31" s="65"/>
      <c r="O31" s="65"/>
      <c r="P31" s="65"/>
      <c r="Q31" s="65"/>
      <c r="R31" s="65"/>
      <c r="S31" s="65"/>
    </row>
    <row r="32" spans="1:19" ht="15.75" customHeight="1" x14ac:dyDescent="0.2">
      <c r="A32" s="8">
        <v>3</v>
      </c>
      <c r="B32" s="9" t="s">
        <v>64</v>
      </c>
      <c r="C32" s="9" t="s">
        <v>65</v>
      </c>
      <c r="D32" s="17"/>
      <c r="E32" s="195"/>
      <c r="F32" s="195"/>
      <c r="G32" s="195"/>
      <c r="H32" s="61"/>
      <c r="I32" s="12"/>
      <c r="J32" s="22"/>
      <c r="K32" s="65"/>
      <c r="L32" s="65"/>
      <c r="M32" s="65"/>
      <c r="N32" s="65"/>
      <c r="O32" s="65"/>
      <c r="P32" s="65"/>
      <c r="Q32" s="65"/>
      <c r="R32" s="65"/>
      <c r="S32" s="65"/>
    </row>
    <row r="33" spans="1:42" ht="15.75" customHeight="1" x14ac:dyDescent="0.2">
      <c r="A33" s="13" t="s">
        <v>66</v>
      </c>
      <c r="B33" s="14" t="s">
        <v>67</v>
      </c>
      <c r="C33" s="9" t="s">
        <v>68</v>
      </c>
      <c r="D33" s="17" t="s">
        <v>30</v>
      </c>
      <c r="E33" s="195">
        <v>8849</v>
      </c>
      <c r="F33" s="195"/>
      <c r="G33" s="195"/>
      <c r="H33" s="61">
        <f>'[7]LOTE 01'!J57</f>
        <v>37.200000000000003</v>
      </c>
      <c r="I33" s="12">
        <f t="shared" ref="I33" si="3">SUM(E33*H33)</f>
        <v>329182.80000000005</v>
      </c>
      <c r="J33" s="22"/>
      <c r="K33" s="65"/>
      <c r="L33" s="65"/>
      <c r="M33" s="65"/>
      <c r="N33" s="65"/>
      <c r="O33" s="65"/>
      <c r="P33" s="65"/>
      <c r="Q33" s="65"/>
      <c r="R33" s="65"/>
      <c r="S33" s="65"/>
    </row>
    <row r="34" spans="1:42" ht="15.75" customHeight="1" x14ac:dyDescent="0.2">
      <c r="A34" s="8">
        <v>4</v>
      </c>
      <c r="B34" s="9" t="s">
        <v>69</v>
      </c>
      <c r="C34" s="9"/>
      <c r="D34" s="17"/>
      <c r="E34" s="195"/>
      <c r="F34" s="195"/>
      <c r="G34" s="195"/>
      <c r="H34" s="61"/>
      <c r="I34" s="12"/>
      <c r="J34" s="22"/>
      <c r="K34" s="65"/>
      <c r="L34" s="65"/>
      <c r="M34" s="65"/>
      <c r="N34" s="65"/>
      <c r="O34" s="65"/>
      <c r="P34" s="65"/>
      <c r="Q34" s="65"/>
      <c r="R34" s="65"/>
      <c r="S34" s="65"/>
    </row>
    <row r="35" spans="1:42" ht="24" x14ac:dyDescent="0.2">
      <c r="A35" s="53" t="s">
        <v>70</v>
      </c>
      <c r="B35" s="54" t="s">
        <v>71</v>
      </c>
      <c r="C35" s="32" t="s">
        <v>22</v>
      </c>
      <c r="D35" s="55" t="s">
        <v>30</v>
      </c>
      <c r="E35" s="195">
        <f>'Saldo contrato anual LOTE 01'!E28</f>
        <v>986</v>
      </c>
      <c r="F35" s="195"/>
      <c r="G35" s="195"/>
      <c r="H35" s="62">
        <f>'[7]LOTE 01'!J59</f>
        <v>111.6</v>
      </c>
      <c r="I35" s="33">
        <f>H35*E35</f>
        <v>110037.59999999999</v>
      </c>
      <c r="J35" s="22"/>
      <c r="K35" s="65"/>
      <c r="L35" s="65"/>
      <c r="M35" s="65"/>
      <c r="N35" s="65"/>
      <c r="O35" s="65"/>
      <c r="P35" s="65"/>
      <c r="Q35" s="65"/>
      <c r="R35" s="65"/>
      <c r="S35" s="65"/>
    </row>
    <row r="36" spans="1:42" ht="24" x14ac:dyDescent="0.2">
      <c r="A36" s="56" t="s">
        <v>72</v>
      </c>
      <c r="B36" s="54" t="s">
        <v>73</v>
      </c>
      <c r="C36" s="32" t="s">
        <v>22</v>
      </c>
      <c r="D36" s="55" t="s">
        <v>30</v>
      </c>
      <c r="E36" s="195">
        <f>'Saldo contrato anual LOTE 01'!E29</f>
        <v>986</v>
      </c>
      <c r="F36" s="195"/>
      <c r="G36" s="195"/>
      <c r="H36" s="62">
        <f>'[7]LOTE 01'!J61</f>
        <v>204.6</v>
      </c>
      <c r="I36" s="33">
        <f t="shared" ref="I36:I40" si="4">H36*E36</f>
        <v>201735.6</v>
      </c>
      <c r="J36" s="22"/>
      <c r="K36" s="65"/>
      <c r="L36" s="65"/>
      <c r="M36" s="65"/>
      <c r="N36" s="65"/>
      <c r="O36" s="65"/>
      <c r="P36" s="65"/>
      <c r="Q36" s="65"/>
      <c r="R36" s="65"/>
      <c r="S36" s="65"/>
    </row>
    <row r="37" spans="1:42" ht="24" x14ac:dyDescent="0.2">
      <c r="A37" s="56" t="s">
        <v>74</v>
      </c>
      <c r="B37" s="54" t="s">
        <v>75</v>
      </c>
      <c r="C37" s="32" t="s">
        <v>22</v>
      </c>
      <c r="D37" s="55" t="s">
        <v>30</v>
      </c>
      <c r="E37" s="195">
        <f>'Saldo contrato anual LOTE 01'!E30</f>
        <v>2661</v>
      </c>
      <c r="F37" s="195"/>
      <c r="G37" s="195"/>
      <c r="H37" s="62">
        <f>'[7]LOTE 01'!J63</f>
        <v>260.39999999999998</v>
      </c>
      <c r="I37" s="33">
        <f t="shared" si="4"/>
        <v>692924.39999999991</v>
      </c>
      <c r="J37" s="22"/>
      <c r="K37" s="65"/>
      <c r="L37" s="65"/>
      <c r="M37" s="65"/>
      <c r="N37" s="65"/>
      <c r="O37" s="65"/>
      <c r="P37" s="65"/>
      <c r="Q37" s="65"/>
      <c r="R37" s="65"/>
      <c r="S37" s="65"/>
    </row>
    <row r="38" spans="1:42" ht="24" x14ac:dyDescent="0.2">
      <c r="A38" s="53" t="s">
        <v>76</v>
      </c>
      <c r="B38" s="54" t="s">
        <v>77</v>
      </c>
      <c r="C38" s="32" t="s">
        <v>22</v>
      </c>
      <c r="D38" s="55" t="s">
        <v>30</v>
      </c>
      <c r="E38" s="195">
        <v>2680</v>
      </c>
      <c r="F38" s="195"/>
      <c r="G38" s="195"/>
      <c r="H38" s="62">
        <f>'[7]LOTE 01'!J65</f>
        <v>303.8</v>
      </c>
      <c r="I38" s="33">
        <f t="shared" si="4"/>
        <v>814184</v>
      </c>
      <c r="J38" s="22"/>
      <c r="K38" s="65"/>
      <c r="L38" s="65"/>
      <c r="M38" s="65"/>
      <c r="N38" s="65"/>
      <c r="O38" s="65"/>
      <c r="P38" s="65"/>
      <c r="Q38" s="65"/>
      <c r="R38" s="65"/>
      <c r="S38" s="65"/>
    </row>
    <row r="39" spans="1:42" ht="24" x14ac:dyDescent="0.2">
      <c r="A39" s="56" t="s">
        <v>78</v>
      </c>
      <c r="B39" s="54" t="s">
        <v>79</v>
      </c>
      <c r="C39" s="32" t="s">
        <v>22</v>
      </c>
      <c r="D39" s="55" t="s">
        <v>30</v>
      </c>
      <c r="E39" s="195">
        <f>'Saldo contrato anual LOTE 01'!E32</f>
        <v>777</v>
      </c>
      <c r="F39" s="195"/>
      <c r="G39" s="195"/>
      <c r="H39" s="62">
        <f>'[7]LOTE 01'!J67</f>
        <v>180.54</v>
      </c>
      <c r="I39" s="33">
        <f t="shared" si="4"/>
        <v>140279.57999999999</v>
      </c>
      <c r="J39" s="22"/>
      <c r="K39" s="65"/>
      <c r="L39" s="65"/>
      <c r="M39" s="65"/>
      <c r="N39" s="65"/>
      <c r="O39" s="65"/>
      <c r="P39" s="65"/>
      <c r="Q39" s="65"/>
      <c r="R39" s="65"/>
      <c r="S39" s="65"/>
    </row>
    <row r="40" spans="1:42" s="59" customFormat="1" ht="30.75" customHeight="1" thickBot="1" x14ac:dyDescent="0.3">
      <c r="A40" s="56" t="s">
        <v>80</v>
      </c>
      <c r="B40" s="57" t="s">
        <v>81</v>
      </c>
      <c r="C40" s="32" t="s">
        <v>22</v>
      </c>
      <c r="D40" s="55" t="s">
        <v>30</v>
      </c>
      <c r="E40" s="195">
        <f>'Saldo contrato anual LOTE 01'!E33</f>
        <v>777</v>
      </c>
      <c r="F40" s="195"/>
      <c r="G40" s="195"/>
      <c r="H40" s="62">
        <f>'[7]LOTE 01'!J69</f>
        <v>246.26</v>
      </c>
      <c r="I40" s="58">
        <f t="shared" si="4"/>
        <v>191344.02</v>
      </c>
      <c r="J40" s="110">
        <f>SUM(I25:I40)</f>
        <v>8163090.879999999</v>
      </c>
      <c r="K40" s="111"/>
      <c r="L40" s="111"/>
      <c r="M40" s="111"/>
      <c r="N40" s="111"/>
      <c r="O40" s="111"/>
      <c r="P40" s="111"/>
      <c r="Q40" s="111"/>
      <c r="R40" s="111"/>
      <c r="S40" s="111"/>
    </row>
    <row r="41" spans="1:42" ht="15.75" thickBot="1" x14ac:dyDescent="0.25">
      <c r="A41" s="192" t="s">
        <v>82</v>
      </c>
      <c r="B41" s="193"/>
      <c r="C41" s="193"/>
      <c r="D41" s="193"/>
      <c r="E41" s="193"/>
      <c r="F41" s="193"/>
      <c r="G41" s="193"/>
      <c r="H41" s="193"/>
      <c r="I41" s="194"/>
      <c r="J41" s="22"/>
      <c r="K41" s="112"/>
      <c r="L41" s="112"/>
      <c r="M41" s="112"/>
      <c r="N41" s="112"/>
      <c r="O41" s="112"/>
      <c r="P41" s="112"/>
      <c r="Q41" s="112"/>
      <c r="R41" s="112"/>
      <c r="S41" s="112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</row>
    <row r="42" spans="1:42" ht="13.5" customHeight="1" x14ac:dyDescent="0.2">
      <c r="A42" s="8">
        <v>5</v>
      </c>
      <c r="B42" s="9" t="s">
        <v>83</v>
      </c>
      <c r="C42" s="9" t="s">
        <v>84</v>
      </c>
      <c r="D42" s="17"/>
      <c r="E42" s="175"/>
      <c r="F42" s="175"/>
      <c r="G42" s="175"/>
      <c r="H42" s="16"/>
      <c r="I42" s="12"/>
      <c r="J42" s="65"/>
      <c r="K42" s="113"/>
      <c r="L42" s="112"/>
      <c r="M42" s="112"/>
      <c r="N42" s="112"/>
      <c r="O42" s="112"/>
      <c r="P42" s="112"/>
      <c r="Q42" s="112"/>
      <c r="R42" s="112"/>
      <c r="S42" s="112"/>
      <c r="T42" s="44"/>
      <c r="U42" s="44"/>
      <c r="V42" s="44"/>
      <c r="W42" s="44"/>
      <c r="X42" s="44"/>
      <c r="Y42" s="44"/>
      <c r="Z42" s="45"/>
      <c r="AA42" s="45"/>
      <c r="AB42" s="44"/>
      <c r="AC42" s="44"/>
      <c r="AD42" s="44"/>
      <c r="AE42" s="44"/>
      <c r="AF42" s="44"/>
      <c r="AG42" s="44"/>
      <c r="AH42" s="44"/>
      <c r="AI42" s="44"/>
      <c r="AJ42" s="44"/>
      <c r="AK42" s="46"/>
      <c r="AL42" s="44"/>
      <c r="AM42" s="44"/>
      <c r="AN42" s="44"/>
    </row>
    <row r="43" spans="1:42" ht="18.75" customHeight="1" x14ac:dyDescent="0.2">
      <c r="A43" s="13" t="s">
        <v>85</v>
      </c>
      <c r="B43" s="14" t="s">
        <v>86</v>
      </c>
      <c r="C43" s="9" t="s">
        <v>87</v>
      </c>
      <c r="D43" s="17" t="s">
        <v>88</v>
      </c>
      <c r="E43" s="176">
        <v>2213</v>
      </c>
      <c r="F43" s="176"/>
      <c r="G43" s="176"/>
      <c r="H43" s="61">
        <f>'[7]LOTE 01'!J85</f>
        <v>279.60000000000002</v>
      </c>
      <c r="I43" s="12">
        <f>H43*E43</f>
        <v>618754.80000000005</v>
      </c>
      <c r="J43" s="65"/>
      <c r="K43" s="114"/>
      <c r="L43" s="112"/>
      <c r="M43" s="112"/>
      <c r="N43" s="112"/>
      <c r="O43" s="112"/>
      <c r="P43" s="112"/>
      <c r="Q43" s="112"/>
      <c r="R43" s="112"/>
      <c r="S43" s="112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</row>
    <row r="44" spans="1:42" s="26" customFormat="1" ht="18" customHeight="1" x14ac:dyDescent="0.2">
      <c r="A44" s="13" t="s">
        <v>89</v>
      </c>
      <c r="B44" s="14" t="s">
        <v>90</v>
      </c>
      <c r="C44" s="9" t="s">
        <v>91</v>
      </c>
      <c r="D44" s="17" t="s">
        <v>92</v>
      </c>
      <c r="E44" s="176">
        <f>'Saldo contrato anual LOTE 01'!E36</f>
        <v>3687</v>
      </c>
      <c r="F44" s="176"/>
      <c r="G44" s="176"/>
      <c r="H44" s="61">
        <f>'[7]LOTE 01'!J86</f>
        <v>100.31</v>
      </c>
      <c r="I44" s="12">
        <f t="shared" ref="I44:I48" si="5">H44*E44</f>
        <v>369842.97000000003</v>
      </c>
      <c r="J44" s="115"/>
      <c r="K44" s="116"/>
      <c r="L44" s="117"/>
      <c r="M44" s="117"/>
      <c r="N44" s="117"/>
      <c r="O44" s="117"/>
      <c r="P44" s="117"/>
      <c r="Q44" s="117"/>
      <c r="R44" s="118"/>
      <c r="S44" s="118"/>
      <c r="T44" s="27"/>
      <c r="U44" s="47"/>
      <c r="V44" s="2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27"/>
      <c r="AI44" s="27"/>
      <c r="AJ44" s="27"/>
      <c r="AK44" s="48"/>
      <c r="AL44" s="47"/>
      <c r="AM44" s="49"/>
      <c r="AN44" s="49"/>
      <c r="AP44" s="28"/>
    </row>
    <row r="45" spans="1:42" s="26" customFormat="1" ht="16.5" customHeight="1" x14ac:dyDescent="0.2">
      <c r="A45" s="13" t="s">
        <v>93</v>
      </c>
      <c r="B45" s="14" t="s">
        <v>94</v>
      </c>
      <c r="C45" s="9" t="s">
        <v>95</v>
      </c>
      <c r="D45" s="17" t="s">
        <v>88</v>
      </c>
      <c r="E45" s="176">
        <f>'Saldo contrato anual LOTE 01'!E37</f>
        <v>2212</v>
      </c>
      <c r="F45" s="176"/>
      <c r="G45" s="176"/>
      <c r="H45" s="61">
        <f>'[7]LOTE 01'!J87</f>
        <v>29.52</v>
      </c>
      <c r="I45" s="12">
        <f t="shared" si="5"/>
        <v>65298.239999999998</v>
      </c>
      <c r="J45" s="115"/>
      <c r="K45" s="116"/>
      <c r="L45" s="118"/>
      <c r="M45" s="117"/>
      <c r="N45" s="117"/>
      <c r="O45" s="117"/>
      <c r="P45" s="117"/>
      <c r="Q45" s="117"/>
      <c r="R45" s="117"/>
      <c r="S45" s="117"/>
      <c r="T45" s="47"/>
      <c r="U45" s="47"/>
      <c r="V45" s="47"/>
      <c r="W45" s="47"/>
      <c r="X45" s="47"/>
      <c r="Y45" s="47"/>
      <c r="Z45" s="47"/>
      <c r="AA45" s="47"/>
      <c r="AB45" s="47"/>
      <c r="AC45" s="27"/>
      <c r="AD45" s="47"/>
      <c r="AE45" s="47"/>
      <c r="AF45" s="47"/>
      <c r="AG45" s="47"/>
      <c r="AH45" s="47"/>
      <c r="AI45" s="47"/>
      <c r="AJ45" s="47"/>
      <c r="AK45" s="48"/>
      <c r="AL45" s="47"/>
      <c r="AM45" s="49"/>
      <c r="AN45" s="49"/>
      <c r="AP45" s="28"/>
    </row>
    <row r="46" spans="1:42" s="26" customFormat="1" ht="16.5" customHeight="1" x14ac:dyDescent="0.2">
      <c r="A46" s="13" t="s">
        <v>96</v>
      </c>
      <c r="B46" s="14" t="s">
        <v>97</v>
      </c>
      <c r="C46" s="9" t="s">
        <v>98</v>
      </c>
      <c r="D46" s="17" t="s">
        <v>88</v>
      </c>
      <c r="E46" s="176">
        <f>'Saldo contrato anual LOTE 01'!E38</f>
        <v>2212</v>
      </c>
      <c r="F46" s="176"/>
      <c r="G46" s="176"/>
      <c r="H46" s="61">
        <f>'[7]LOTE 01'!J88</f>
        <v>40.6</v>
      </c>
      <c r="I46" s="12">
        <f t="shared" si="5"/>
        <v>89807.2</v>
      </c>
      <c r="J46" s="115"/>
      <c r="K46" s="116"/>
      <c r="L46" s="117"/>
      <c r="M46" s="118"/>
      <c r="N46" s="117"/>
      <c r="O46" s="117"/>
      <c r="P46" s="117"/>
      <c r="Q46" s="117"/>
      <c r="R46" s="117"/>
      <c r="S46" s="117"/>
      <c r="T46" s="47"/>
      <c r="U46" s="47"/>
      <c r="V46" s="47"/>
      <c r="W46" s="47"/>
      <c r="X46" s="2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8"/>
      <c r="AL46" s="47"/>
      <c r="AM46" s="49"/>
      <c r="AN46" s="49"/>
      <c r="AP46" s="28"/>
    </row>
    <row r="47" spans="1:42" s="26" customFormat="1" ht="16.5" customHeight="1" x14ac:dyDescent="0.2">
      <c r="A47" s="13" t="s">
        <v>99</v>
      </c>
      <c r="B47" s="14" t="s">
        <v>100</v>
      </c>
      <c r="C47" s="9" t="s">
        <v>101</v>
      </c>
      <c r="D47" s="17" t="s">
        <v>88</v>
      </c>
      <c r="E47" s="176">
        <f>'Saldo contrato anual LOTE 01'!E39</f>
        <v>1991</v>
      </c>
      <c r="F47" s="176"/>
      <c r="G47" s="176"/>
      <c r="H47" s="61">
        <f>'[7]LOTE 01'!J89</f>
        <v>24.69</v>
      </c>
      <c r="I47" s="12">
        <f t="shared" si="5"/>
        <v>49157.79</v>
      </c>
      <c r="J47" s="115"/>
      <c r="K47" s="116"/>
      <c r="L47" s="117"/>
      <c r="M47" s="117"/>
      <c r="N47" s="117"/>
      <c r="O47" s="117"/>
      <c r="P47" s="117"/>
      <c r="Q47" s="118"/>
      <c r="R47" s="117"/>
      <c r="S47" s="11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27"/>
      <c r="AH47" s="47"/>
      <c r="AI47" s="47"/>
      <c r="AJ47" s="47"/>
      <c r="AK47" s="48"/>
      <c r="AL47" s="47"/>
      <c r="AM47" s="49"/>
      <c r="AN47" s="49"/>
      <c r="AP47" s="28"/>
    </row>
    <row r="48" spans="1:42" s="26" customFormat="1" ht="17.25" customHeight="1" thickBot="1" x14ac:dyDescent="0.25">
      <c r="A48" s="13" t="s">
        <v>102</v>
      </c>
      <c r="B48" s="14" t="s">
        <v>103</v>
      </c>
      <c r="C48" s="9" t="s">
        <v>104</v>
      </c>
      <c r="D48" s="17" t="s">
        <v>88</v>
      </c>
      <c r="E48" s="176">
        <f>'Saldo contrato anual LOTE 01'!E40</f>
        <v>221</v>
      </c>
      <c r="F48" s="176"/>
      <c r="G48" s="176"/>
      <c r="H48" s="16">
        <f>'[7]LOTE 01'!J90</f>
        <v>62.4</v>
      </c>
      <c r="I48" s="12">
        <f t="shared" si="5"/>
        <v>13790.4</v>
      </c>
      <c r="J48" s="119">
        <f>SUM(I43:I48)</f>
        <v>1206651.3999999999</v>
      </c>
      <c r="K48" s="117"/>
      <c r="L48" s="117"/>
      <c r="M48" s="117"/>
      <c r="N48" s="117"/>
      <c r="O48" s="117"/>
      <c r="P48" s="117"/>
      <c r="Q48" s="117"/>
      <c r="R48" s="117"/>
      <c r="S48" s="11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8"/>
      <c r="AL48" s="47"/>
      <c r="AM48" s="49"/>
      <c r="AN48" s="49"/>
      <c r="AP48" s="28"/>
    </row>
    <row r="49" spans="1:42" s="29" customFormat="1" ht="12.75" x14ac:dyDescent="0.2">
      <c r="A49" s="177" t="s">
        <v>105</v>
      </c>
      <c r="B49" s="178"/>
      <c r="C49" s="178"/>
      <c r="D49" s="178"/>
      <c r="E49" s="178"/>
      <c r="F49" s="178"/>
      <c r="G49" s="179"/>
      <c r="H49" s="183">
        <f>SUM(I13:I48)</f>
        <v>9761803.3999999985</v>
      </c>
      <c r="I49" s="184"/>
      <c r="J49" s="120"/>
      <c r="K49" s="121"/>
      <c r="L49" s="121"/>
      <c r="M49" s="121"/>
      <c r="N49" s="121"/>
      <c r="O49" s="121"/>
      <c r="P49" s="121"/>
      <c r="Q49" s="121"/>
      <c r="R49" s="121"/>
      <c r="S49" s="121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48"/>
      <c r="AL49" s="50"/>
      <c r="AM49" s="49"/>
      <c r="AN49" s="50"/>
      <c r="AP49" s="28"/>
    </row>
    <row r="50" spans="1:42" s="29" customFormat="1" ht="12" x14ac:dyDescent="0.2">
      <c r="A50" s="180"/>
      <c r="B50" s="181"/>
      <c r="C50" s="181"/>
      <c r="D50" s="181"/>
      <c r="E50" s="181"/>
      <c r="F50" s="181"/>
      <c r="G50" s="182"/>
      <c r="H50" s="185"/>
      <c r="I50" s="186"/>
      <c r="J50" s="120"/>
      <c r="K50" s="121"/>
      <c r="L50" s="121"/>
      <c r="M50" s="121"/>
      <c r="N50" s="121"/>
      <c r="O50" s="121"/>
      <c r="P50" s="121"/>
      <c r="Q50" s="121"/>
      <c r="R50" s="121"/>
      <c r="S50" s="121"/>
      <c r="T50" s="50"/>
      <c r="U50" s="50"/>
      <c r="V50" s="50"/>
      <c r="W50" s="50"/>
      <c r="X50" s="50"/>
      <c r="Y50" s="50"/>
      <c r="Z50" s="51"/>
      <c r="AA50" s="50"/>
      <c r="AB50" s="50"/>
      <c r="AC50" s="50"/>
      <c r="AD50" s="50"/>
      <c r="AE50" s="50"/>
      <c r="AF50" s="50"/>
      <c r="AG50" s="51"/>
      <c r="AH50" s="50"/>
      <c r="AI50" s="50"/>
      <c r="AJ50" s="50"/>
      <c r="AK50" s="48"/>
      <c r="AL50" s="50"/>
      <c r="AM50" s="50"/>
      <c r="AN50" s="50"/>
    </row>
    <row r="51" spans="1:42" ht="6" customHeight="1" thickBot="1" x14ac:dyDescent="0.25">
      <c r="A51" s="180"/>
      <c r="B51" s="181"/>
      <c r="C51" s="181"/>
      <c r="D51" s="181"/>
      <c r="E51" s="181"/>
      <c r="F51" s="181"/>
      <c r="G51" s="182"/>
      <c r="H51" s="185"/>
      <c r="I51" s="186"/>
      <c r="J51" s="65"/>
      <c r="K51" s="65"/>
      <c r="L51" s="65"/>
      <c r="M51" s="65"/>
      <c r="N51" s="65"/>
      <c r="O51" s="65"/>
      <c r="P51" s="65"/>
      <c r="Q51" s="65"/>
      <c r="R51" s="65"/>
      <c r="S51" s="65"/>
    </row>
    <row r="52" spans="1:42" ht="15.75" customHeight="1" x14ac:dyDescent="0.25">
      <c r="A52" s="187" t="s">
        <v>110</v>
      </c>
      <c r="B52" s="188"/>
      <c r="C52" s="122"/>
      <c r="D52" s="122"/>
      <c r="E52" s="123"/>
      <c r="F52" s="124"/>
      <c r="G52" s="125"/>
      <c r="H52" s="125"/>
      <c r="I52" s="126"/>
      <c r="J52" s="65"/>
      <c r="K52" s="65"/>
      <c r="L52" s="65"/>
      <c r="M52" s="65"/>
      <c r="N52" s="65"/>
      <c r="O52" s="65"/>
      <c r="P52" s="65"/>
      <c r="Q52" s="65"/>
      <c r="R52" s="65"/>
      <c r="S52" s="65"/>
    </row>
    <row r="53" spans="1:42" ht="15.75" customHeight="1" x14ac:dyDescent="0.25">
      <c r="A53" s="127"/>
      <c r="B53" s="128"/>
      <c r="C53" s="129"/>
      <c r="D53" s="129"/>
      <c r="E53" s="130"/>
      <c r="F53" s="131"/>
      <c r="G53" s="132"/>
      <c r="H53" s="132"/>
      <c r="I53" s="133"/>
      <c r="J53" s="65"/>
      <c r="K53" s="65"/>
      <c r="L53" s="65"/>
      <c r="M53" s="65"/>
      <c r="N53" s="65"/>
      <c r="O53" s="65"/>
      <c r="P53" s="65"/>
      <c r="Q53" s="65"/>
      <c r="R53" s="65"/>
      <c r="S53" s="65"/>
    </row>
    <row r="54" spans="1:42" ht="15.75" customHeight="1" x14ac:dyDescent="0.25">
      <c r="A54" s="189"/>
      <c r="B54" s="190"/>
      <c r="C54" s="190"/>
      <c r="D54" s="190"/>
      <c r="E54" s="191"/>
      <c r="F54" s="131"/>
      <c r="G54" s="132"/>
      <c r="H54" s="132"/>
      <c r="I54" s="133"/>
      <c r="J54" s="65"/>
      <c r="K54" s="65"/>
      <c r="L54" s="65"/>
      <c r="M54" s="65"/>
      <c r="N54" s="65"/>
      <c r="O54" s="65"/>
      <c r="P54" s="65"/>
      <c r="Q54" s="65"/>
      <c r="R54" s="65"/>
      <c r="S54" s="65"/>
    </row>
    <row r="55" spans="1:42" ht="15.75" customHeight="1" x14ac:dyDescent="0.25">
      <c r="A55" s="169" t="s">
        <v>160</v>
      </c>
      <c r="B55" s="170"/>
      <c r="C55" s="170"/>
      <c r="D55" s="170"/>
      <c r="E55" s="171"/>
      <c r="F55" s="172" t="s">
        <v>106</v>
      </c>
      <c r="G55" s="173"/>
      <c r="H55" s="173"/>
      <c r="I55" s="174"/>
      <c r="J55" s="65"/>
      <c r="K55" s="65"/>
      <c r="L55" s="65"/>
      <c r="M55" s="65"/>
      <c r="N55" s="65"/>
      <c r="O55" s="65"/>
      <c r="P55" s="65"/>
      <c r="Q55" s="65"/>
      <c r="R55" s="65"/>
      <c r="S55" s="65"/>
    </row>
    <row r="56" spans="1:42" ht="15.75" customHeight="1" thickBot="1" x14ac:dyDescent="0.3">
      <c r="A56" s="134"/>
      <c r="B56" s="135"/>
      <c r="C56" s="135"/>
      <c r="D56" s="135"/>
      <c r="E56" s="136"/>
      <c r="F56" s="137"/>
      <c r="G56" s="138"/>
      <c r="H56" s="138"/>
      <c r="I56" s="139"/>
      <c r="J56" s="65"/>
      <c r="K56" s="65"/>
      <c r="L56" s="65"/>
      <c r="M56" s="65"/>
      <c r="N56" s="65"/>
      <c r="O56" s="65"/>
      <c r="P56" s="65"/>
      <c r="Q56" s="65"/>
      <c r="R56" s="65"/>
      <c r="S56" s="65"/>
    </row>
    <row r="57" spans="1:42" ht="12.75" x14ac:dyDescent="0.2">
      <c r="A57" s="29"/>
      <c r="B57" s="29"/>
      <c r="C57" s="29"/>
      <c r="D57" s="29"/>
    </row>
  </sheetData>
  <mergeCells count="61">
    <mergeCell ref="E12:G12"/>
    <mergeCell ref="E13:G13"/>
    <mergeCell ref="E14:G14"/>
    <mergeCell ref="L7:R7"/>
    <mergeCell ref="A1:I1"/>
    <mergeCell ref="B3:I3"/>
    <mergeCell ref="H4:I4"/>
    <mergeCell ref="A5:I5"/>
    <mergeCell ref="A6:I7"/>
    <mergeCell ref="I8:I10"/>
    <mergeCell ref="L8:Q8"/>
    <mergeCell ref="L9:Q9"/>
    <mergeCell ref="L10:Q10"/>
    <mergeCell ref="A11:I11"/>
    <mergeCell ref="L11:Q11"/>
    <mergeCell ref="A8:A10"/>
    <mergeCell ref="B8:B10"/>
    <mergeCell ref="C8:C10"/>
    <mergeCell ref="D8:D10"/>
    <mergeCell ref="E8:G10"/>
    <mergeCell ref="H8:H10"/>
    <mergeCell ref="E15:G15"/>
    <mergeCell ref="E16:G16"/>
    <mergeCell ref="E29:G29"/>
    <mergeCell ref="E18:G18"/>
    <mergeCell ref="E19:G19"/>
    <mergeCell ref="E20:G20"/>
    <mergeCell ref="E21:G21"/>
    <mergeCell ref="A22:I22"/>
    <mergeCell ref="E23:G23"/>
    <mergeCell ref="E24:G24"/>
    <mergeCell ref="E25:G25"/>
    <mergeCell ref="E26:G26"/>
    <mergeCell ref="E27:G27"/>
    <mergeCell ref="E28:G28"/>
    <mergeCell ref="E17:G17"/>
    <mergeCell ref="A41:I41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A55:E55"/>
    <mergeCell ref="F55:I55"/>
    <mergeCell ref="E42:G42"/>
    <mergeCell ref="E43:G43"/>
    <mergeCell ref="E44:G44"/>
    <mergeCell ref="E45:G45"/>
    <mergeCell ref="E46:G46"/>
    <mergeCell ref="E47:G47"/>
    <mergeCell ref="E48:G48"/>
    <mergeCell ref="A49:G51"/>
    <mergeCell ref="H49:I51"/>
    <mergeCell ref="A52:B52"/>
    <mergeCell ref="A54:E54"/>
  </mergeCells>
  <conditionalFormatting sqref="D16:D19">
    <cfRule type="expression" dxfId="10" priority="11" stopIfTrue="1">
      <formula>$E16=""</formula>
    </cfRule>
  </conditionalFormatting>
  <conditionalFormatting sqref="D15">
    <cfRule type="expression" dxfId="9" priority="10" stopIfTrue="1">
      <formula>$E15=""</formula>
    </cfRule>
  </conditionalFormatting>
  <conditionalFormatting sqref="D20">
    <cfRule type="expression" dxfId="8" priority="9" stopIfTrue="1">
      <formula>$E20=""</formula>
    </cfRule>
  </conditionalFormatting>
  <conditionalFormatting sqref="D21">
    <cfRule type="expression" dxfId="7" priority="8" stopIfTrue="1">
      <formula>#REF!=""</formula>
    </cfRule>
  </conditionalFormatting>
  <conditionalFormatting sqref="D23:D35">
    <cfRule type="expression" dxfId="6" priority="7" stopIfTrue="1">
      <formula>$E23=""</formula>
    </cfRule>
  </conditionalFormatting>
  <conditionalFormatting sqref="D36">
    <cfRule type="expression" dxfId="5" priority="6" stopIfTrue="1">
      <formula>$E36=""</formula>
    </cfRule>
  </conditionalFormatting>
  <conditionalFormatting sqref="D37">
    <cfRule type="expression" dxfId="4" priority="5" stopIfTrue="1">
      <formula>$E37=""</formula>
    </cfRule>
  </conditionalFormatting>
  <conditionalFormatting sqref="D38">
    <cfRule type="expression" dxfId="3" priority="4" stopIfTrue="1">
      <formula>$E38=""</formula>
    </cfRule>
  </conditionalFormatting>
  <conditionalFormatting sqref="D39">
    <cfRule type="expression" dxfId="2" priority="3" stopIfTrue="1">
      <formula>$E39=""</formula>
    </cfRule>
  </conditionalFormatting>
  <conditionalFormatting sqref="D40">
    <cfRule type="expression" dxfId="1" priority="2" stopIfTrue="1">
      <formula>$E40=""</formula>
    </cfRule>
  </conditionalFormatting>
  <conditionalFormatting sqref="D42:D48">
    <cfRule type="expression" dxfId="0" priority="1" stopIfTrue="1">
      <formula>$E42=""</formula>
    </cfRule>
  </conditionalFormatting>
  <dataValidations count="1">
    <dataValidation type="textLength" errorStyle="warning" allowBlank="1" showInputMessage="1" errorTitle="ATENÇÃO" error="Esta célula contém fórmula. Tem certeza que deseja apagá-la?" sqref="GK56444:GK56471" xr:uid="{00000000-0002-0000-0100-000000000000}">
      <formula1>0</formula1>
      <formula2>0</formula2>
    </dataValidation>
  </dataValidations>
  <pageMargins left="0.23622047244094488" right="0.23622047244094488" top="0.74803149606299213" bottom="0.74803149606299213" header="0.31496062992125984" footer="0.31496062992125984"/>
  <pageSetup paperSize="9" scale="66" fitToHeight="0" orientation="portrait" r:id="rId1"/>
  <headerFooter>
    <oddFooter>&amp;RPágina&amp;P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showGridLines="0" workbookViewId="0">
      <selection activeCell="P22" sqref="P22"/>
    </sheetView>
  </sheetViews>
  <sheetFormatPr defaultRowHeight="15" x14ac:dyDescent="0.25"/>
  <cols>
    <col min="3" max="3" width="14.140625" bestFit="1" customWidth="1"/>
    <col min="4" max="9" width="9.140625" customWidth="1"/>
    <col min="10" max="10" width="10.7109375" customWidth="1"/>
    <col min="11" max="11" width="9.140625" customWidth="1"/>
    <col min="12" max="12" width="10.42578125" customWidth="1"/>
    <col min="13" max="13" width="10.140625" customWidth="1"/>
    <col min="14" max="14" width="7.42578125" customWidth="1"/>
    <col min="15" max="15" width="9.5703125" customWidth="1"/>
    <col min="16" max="16" width="14.140625" bestFit="1" customWidth="1"/>
    <col min="17" max="17" width="11.7109375" customWidth="1"/>
    <col min="18" max="18" width="15" customWidth="1"/>
    <col min="19" max="19" width="41.140625" customWidth="1"/>
  </cols>
  <sheetData>
    <row r="1" spans="1:18" x14ac:dyDescent="0.25">
      <c r="A1" t="s">
        <v>157</v>
      </c>
    </row>
    <row r="3" spans="1:18" x14ac:dyDescent="0.25">
      <c r="D3" s="246" t="s">
        <v>145</v>
      </c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8" ht="45.75" customHeight="1" x14ac:dyDescent="0.25">
      <c r="C4" s="143" t="s">
        <v>159</v>
      </c>
      <c r="D4" s="143" t="s">
        <v>123</v>
      </c>
      <c r="E4" s="143" t="s">
        <v>111</v>
      </c>
      <c r="F4" s="143" t="s">
        <v>112</v>
      </c>
      <c r="G4" s="143" t="s">
        <v>113</v>
      </c>
      <c r="H4" s="143" t="s">
        <v>114</v>
      </c>
      <c r="I4" s="143" t="s">
        <v>115</v>
      </c>
      <c r="J4" s="143" t="s">
        <v>116</v>
      </c>
      <c r="K4" s="143" t="s">
        <v>117</v>
      </c>
      <c r="L4" s="143" t="s">
        <v>118</v>
      </c>
      <c r="M4" s="143" t="s">
        <v>119</v>
      </c>
      <c r="N4" s="143" t="s">
        <v>120</v>
      </c>
      <c r="O4" s="143" t="s">
        <v>121</v>
      </c>
      <c r="P4" s="144" t="s">
        <v>147</v>
      </c>
      <c r="Q4" s="144" t="s">
        <v>158</v>
      </c>
      <c r="R4" s="144" t="s">
        <v>148</v>
      </c>
    </row>
    <row r="5" spans="1:18" x14ac:dyDescent="0.25">
      <c r="B5" s="247" t="s">
        <v>146</v>
      </c>
      <c r="C5" s="140" t="s">
        <v>139</v>
      </c>
      <c r="D5" s="140">
        <f>[1]Março!$C$41</f>
        <v>0</v>
      </c>
      <c r="E5" s="140">
        <f>[1]Abril!$C$41</f>
        <v>0</v>
      </c>
      <c r="F5" s="140">
        <f>[1]Maio!$C$41</f>
        <v>58</v>
      </c>
      <c r="G5" s="140">
        <f>[1]Junho!$C$41</f>
        <v>135</v>
      </c>
      <c r="H5" s="140">
        <f>[1]Julho!$C$41</f>
        <v>179</v>
      </c>
      <c r="I5" s="140">
        <f>[1]Agosto!$C$41</f>
        <v>137</v>
      </c>
      <c r="J5" s="140">
        <f>[1]Setembro!$C$41</f>
        <v>185</v>
      </c>
      <c r="K5" s="140">
        <f>[1]Outubro!$C$41</f>
        <v>282</v>
      </c>
      <c r="L5" s="140">
        <f>[1]Novembro!$C$41</f>
        <v>279</v>
      </c>
      <c r="M5" s="140">
        <f>[1]Dezembro!$C$41</f>
        <v>59</v>
      </c>
      <c r="N5" s="140">
        <f>[1]Janeiro!$C$41</f>
        <v>0</v>
      </c>
      <c r="O5" s="140">
        <f>[1]Fevereiro!$C$41</f>
        <v>0</v>
      </c>
      <c r="P5" s="140">
        <f t="shared" ref="P5:P10" si="0">SUM(D5:O5)</f>
        <v>1314</v>
      </c>
      <c r="Q5" s="140">
        <v>5877</v>
      </c>
      <c r="R5" s="140">
        <f>Q5-P5</f>
        <v>4563</v>
      </c>
    </row>
    <row r="6" spans="1:18" x14ac:dyDescent="0.25">
      <c r="B6" s="247"/>
      <c r="C6" s="140" t="s">
        <v>140</v>
      </c>
      <c r="D6" s="140">
        <f>[2]Março!$C$41</f>
        <v>0</v>
      </c>
      <c r="E6" s="140">
        <f>[2]Abril!$C$41</f>
        <v>0</v>
      </c>
      <c r="F6" s="140">
        <f>[2]Maio!$C$41</f>
        <v>0</v>
      </c>
      <c r="G6" s="140">
        <f>[2]Junho!$C$41</f>
        <v>0</v>
      </c>
      <c r="H6" s="140">
        <f>[2]Julho!$C$41</f>
        <v>0</v>
      </c>
      <c r="I6" s="140">
        <f>[2]Agosto!$C$41</f>
        <v>32</v>
      </c>
      <c r="J6" s="140">
        <f>[2]Setembro!$C$41</f>
        <v>22</v>
      </c>
      <c r="K6" s="140">
        <f>[2]Outubro!$C$41</f>
        <v>34</v>
      </c>
      <c r="L6" s="140">
        <f>[2]Novembro!$C$41</f>
        <v>17</v>
      </c>
      <c r="M6" s="140">
        <f>[2]Dezembro!$C$41</f>
        <v>0</v>
      </c>
      <c r="N6" s="140">
        <f>[2]Janeiro!$C$41</f>
        <v>0</v>
      </c>
      <c r="O6" s="140">
        <f>[2]Fevereiro!$C$41</f>
        <v>0</v>
      </c>
      <c r="P6" s="140">
        <f t="shared" si="0"/>
        <v>105</v>
      </c>
      <c r="Q6" s="140">
        <v>1117</v>
      </c>
      <c r="R6" s="140">
        <f t="shared" ref="R6:R10" si="1">Q6-P6</f>
        <v>1012</v>
      </c>
    </row>
    <row r="7" spans="1:18" x14ac:dyDescent="0.25">
      <c r="B7" s="247"/>
      <c r="C7" s="140" t="s">
        <v>141</v>
      </c>
      <c r="D7" s="140">
        <f>[6]Março!$C$41</f>
        <v>0</v>
      </c>
      <c r="E7" s="140">
        <f>[6]Abril!$C$41</f>
        <v>0</v>
      </c>
      <c r="F7" s="140">
        <f>[6]Maio!$C$41</f>
        <v>0</v>
      </c>
      <c r="G7" s="140">
        <f>[6]Junho!$C$41</f>
        <v>0</v>
      </c>
      <c r="H7" s="140">
        <f>[6]Julho!$C$41</f>
        <v>0</v>
      </c>
      <c r="I7" s="140">
        <f>[6]Agosto!$C$41</f>
        <v>0</v>
      </c>
      <c r="J7" s="140">
        <f>[6]Setembro!$C$41</f>
        <v>0</v>
      </c>
      <c r="K7" s="140">
        <f>[6]Outubro!$C$41</f>
        <v>2</v>
      </c>
      <c r="L7" s="140">
        <f>[6]Novembro!$C$41</f>
        <v>0</v>
      </c>
      <c r="M7" s="140">
        <f>[6]Dezembro!$C$41</f>
        <v>0</v>
      </c>
      <c r="N7" s="140">
        <f>[6]Janeiro!$C$41</f>
        <v>0</v>
      </c>
      <c r="O7" s="140">
        <f>[6]Fevereiro!$C$41</f>
        <v>0</v>
      </c>
      <c r="P7" s="140">
        <f t="shared" si="0"/>
        <v>2</v>
      </c>
      <c r="Q7" s="140">
        <v>885</v>
      </c>
      <c r="R7" s="140">
        <f t="shared" si="1"/>
        <v>883</v>
      </c>
    </row>
    <row r="8" spans="1:18" x14ac:dyDescent="0.25">
      <c r="B8" s="247"/>
      <c r="C8" s="140" t="s">
        <v>142</v>
      </c>
      <c r="D8" s="140">
        <f>[3]Março!$C$41</f>
        <v>0</v>
      </c>
      <c r="E8" s="140">
        <f>[3]Abril!$C$41</f>
        <v>0</v>
      </c>
      <c r="F8" s="140">
        <f>[3]Maio!$C$41</f>
        <v>0</v>
      </c>
      <c r="G8" s="140">
        <f>[3]Junho!$C$41</f>
        <v>0</v>
      </c>
      <c r="H8" s="140">
        <f>[3]Julho!$C$41</f>
        <v>0</v>
      </c>
      <c r="I8" s="140">
        <f>[3]Agosto!$C$41</f>
        <v>0</v>
      </c>
      <c r="J8" s="140">
        <f>[3]Setembro!$C$41</f>
        <v>0</v>
      </c>
      <c r="K8" s="140">
        <f>[3]Outubro!$C$41</f>
        <v>0</v>
      </c>
      <c r="L8" s="140">
        <f>[3]Novembro!$C$41</f>
        <v>29</v>
      </c>
      <c r="M8" s="140">
        <f>[3]Dezembro!$C$41</f>
        <v>13</v>
      </c>
      <c r="N8" s="140">
        <f>[3]Janeiro!$C$41</f>
        <v>0</v>
      </c>
      <c r="O8" s="140">
        <f>[3]Fevereiro!$C$41</f>
        <v>0</v>
      </c>
      <c r="P8" s="140">
        <f t="shared" si="0"/>
        <v>42</v>
      </c>
      <c r="Q8" s="140">
        <v>958</v>
      </c>
      <c r="R8" s="140">
        <f t="shared" si="1"/>
        <v>916</v>
      </c>
    </row>
    <row r="9" spans="1:18" x14ac:dyDescent="0.25">
      <c r="B9" s="247"/>
      <c r="C9" s="140" t="s">
        <v>143</v>
      </c>
      <c r="D9" s="140">
        <f>[5]Março!$C$41</f>
        <v>0</v>
      </c>
      <c r="E9" s="140">
        <f>[5]Abril!$C$41</f>
        <v>0</v>
      </c>
      <c r="F9" s="140">
        <f>[5]Maio!$C$41</f>
        <v>0</v>
      </c>
      <c r="G9" s="140">
        <f>[5]Junho!$C$41</f>
        <v>0</v>
      </c>
      <c r="H9" s="140">
        <f>[5]Julho!$C$41</f>
        <v>0</v>
      </c>
      <c r="I9" s="140">
        <f>[5]Agosto!$C$41</f>
        <v>0</v>
      </c>
      <c r="J9" s="140">
        <f>[5]Setembro!$C$41</f>
        <v>0</v>
      </c>
      <c r="K9" s="140">
        <f>[5]Outubro!$C$41</f>
        <v>0</v>
      </c>
      <c r="L9" s="140">
        <f>[5]Novembro!$C$41</f>
        <v>0</v>
      </c>
      <c r="M9" s="140">
        <f>[5]Dezembro!$C$41</f>
        <v>0</v>
      </c>
      <c r="N9" s="140">
        <f>[5]Janeiro!$C$41</f>
        <v>0</v>
      </c>
      <c r="O9" s="140">
        <f>[5]Fevereiro!$C$41</f>
        <v>0</v>
      </c>
      <c r="P9" s="140">
        <f t="shared" si="0"/>
        <v>0</v>
      </c>
      <c r="Q9" s="140">
        <v>1182</v>
      </c>
      <c r="R9" s="140">
        <f t="shared" si="1"/>
        <v>1182</v>
      </c>
    </row>
    <row r="10" spans="1:18" x14ac:dyDescent="0.25">
      <c r="B10" s="247"/>
      <c r="C10" s="140" t="s">
        <v>144</v>
      </c>
      <c r="D10" s="140">
        <f>[4]Março!$C$41</f>
        <v>0</v>
      </c>
      <c r="E10" s="140">
        <f>[4]Abril!$C$41</f>
        <v>0</v>
      </c>
      <c r="F10" s="140">
        <f>[4]Maio!$C$41</f>
        <v>0</v>
      </c>
      <c r="G10" s="140">
        <f>[4]Junho!$C$41</f>
        <v>0</v>
      </c>
      <c r="H10" s="140">
        <f>[4]Julho!$C$41</f>
        <v>0</v>
      </c>
      <c r="I10" s="140">
        <f>[4]Agosto!$C$41</f>
        <v>0</v>
      </c>
      <c r="J10" s="140">
        <f>[4]Setembro!$C$41</f>
        <v>0</v>
      </c>
      <c r="K10" s="140">
        <f>[4]Outubro!$C$41</f>
        <v>0</v>
      </c>
      <c r="L10" s="140">
        <f>[4]Novembro!$C$41</f>
        <v>0</v>
      </c>
      <c r="M10" s="140">
        <f>[4]Dezembro!$C$41</f>
        <v>0</v>
      </c>
      <c r="N10" s="140">
        <f>[4]Janeiro!$C$41</f>
        <v>0</v>
      </c>
      <c r="O10" s="140">
        <f>[4]Fevereiro!$C$41</f>
        <v>0</v>
      </c>
      <c r="P10" s="140">
        <f t="shared" si="0"/>
        <v>0</v>
      </c>
      <c r="Q10" s="140">
        <v>26</v>
      </c>
      <c r="R10" s="140">
        <f t="shared" si="1"/>
        <v>26</v>
      </c>
    </row>
    <row r="11" spans="1:18" x14ac:dyDescent="0.25">
      <c r="B11" s="247"/>
      <c r="C11" s="140" t="s">
        <v>147</v>
      </c>
      <c r="D11" s="140">
        <f>SUM(D5:D10)</f>
        <v>0</v>
      </c>
      <c r="E11" s="140">
        <f t="shared" ref="E11:P11" si="2">SUM(E5:E10)</f>
        <v>0</v>
      </c>
      <c r="F11" s="140">
        <f t="shared" si="2"/>
        <v>58</v>
      </c>
      <c r="G11" s="140">
        <f t="shared" si="2"/>
        <v>135</v>
      </c>
      <c r="H11" s="140">
        <f t="shared" si="2"/>
        <v>179</v>
      </c>
      <c r="I11" s="140">
        <f t="shared" si="2"/>
        <v>169</v>
      </c>
      <c r="J11" s="140">
        <f t="shared" si="2"/>
        <v>207</v>
      </c>
      <c r="K11" s="140">
        <f t="shared" si="2"/>
        <v>318</v>
      </c>
      <c r="L11" s="140">
        <f t="shared" si="2"/>
        <v>325</v>
      </c>
      <c r="M11" s="140">
        <f t="shared" si="2"/>
        <v>72</v>
      </c>
      <c r="N11" s="140">
        <f t="shared" si="2"/>
        <v>0</v>
      </c>
      <c r="O11" s="140">
        <f t="shared" si="2"/>
        <v>0</v>
      </c>
      <c r="P11" s="142">
        <f t="shared" si="2"/>
        <v>1463</v>
      </c>
      <c r="Q11" s="142">
        <f>SUM(Q5:Q10)</f>
        <v>10045</v>
      </c>
      <c r="R11" s="140"/>
    </row>
    <row r="12" spans="1:18" x14ac:dyDescent="0.25">
      <c r="C12" s="141"/>
    </row>
    <row r="15" spans="1:18" x14ac:dyDescent="0.25">
      <c r="P15" s="153"/>
    </row>
  </sheetData>
  <mergeCells count="2">
    <mergeCell ref="D3:P3"/>
    <mergeCell ref="B5:B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DE9D-FC8C-4DB3-BE05-5713FA9C3C92}">
  <dimension ref="A1:E35"/>
  <sheetViews>
    <sheetView workbookViewId="0">
      <selection activeCell="E4" sqref="E4"/>
    </sheetView>
  </sheetViews>
  <sheetFormatPr defaultRowHeight="15" x14ac:dyDescent="0.25"/>
  <cols>
    <col min="2" max="2" width="65.140625" bestFit="1" customWidth="1"/>
    <col min="3" max="3" width="12.28515625" customWidth="1"/>
    <col min="4" max="4" width="11.7109375" customWidth="1"/>
    <col min="5" max="5" width="17.28515625" customWidth="1"/>
  </cols>
  <sheetData>
    <row r="1" spans="1:5" ht="33.75" x14ac:dyDescent="0.25">
      <c r="A1" s="75"/>
      <c r="B1" s="154" t="s">
        <v>13</v>
      </c>
      <c r="C1" s="74" t="s">
        <v>124</v>
      </c>
      <c r="D1" s="72" t="s">
        <v>130</v>
      </c>
      <c r="E1" s="72" t="s">
        <v>131</v>
      </c>
    </row>
    <row r="2" spans="1:5" x14ac:dyDescent="0.25">
      <c r="A2" s="35">
        <v>1</v>
      </c>
      <c r="B2" s="35" t="s">
        <v>15</v>
      </c>
      <c r="C2" s="79">
        <f>'Saldo contrato anual LOTE 01'!S7</f>
        <v>0</v>
      </c>
      <c r="D2" s="79">
        <f>'Saldo contrato anual LOTE 01'!T7</f>
        <v>0</v>
      </c>
      <c r="E2" s="79">
        <f>'Saldo contrato anual LOTE 01'!U7</f>
        <v>0</v>
      </c>
    </row>
    <row r="3" spans="1:5" x14ac:dyDescent="0.25">
      <c r="A3" s="35" t="s">
        <v>17</v>
      </c>
      <c r="B3" s="35" t="s">
        <v>18</v>
      </c>
      <c r="C3" s="79">
        <f>'Saldo contrato anual LOTE 01'!S8</f>
        <v>0</v>
      </c>
      <c r="D3" s="79">
        <f>'Saldo contrato anual LOTE 01'!T8</f>
        <v>0</v>
      </c>
      <c r="E3" s="79">
        <f>'Saldo contrato anual LOTE 01'!U8</f>
        <v>0</v>
      </c>
    </row>
    <row r="4" spans="1:5" x14ac:dyDescent="0.25">
      <c r="A4" s="41" t="s">
        <v>20</v>
      </c>
      <c r="B4" s="41" t="s">
        <v>21</v>
      </c>
      <c r="C4" s="81">
        <f>'Saldo contrato anual LOTE 01'!S9</f>
        <v>10</v>
      </c>
      <c r="D4" s="81">
        <f>'Saldo contrato anual LOTE 01'!T9</f>
        <v>2</v>
      </c>
      <c r="E4" s="82">
        <f>'Saldo contrato anual LOTE 01'!U9</f>
        <v>24800</v>
      </c>
    </row>
    <row r="5" spans="1:5" x14ac:dyDescent="0.25">
      <c r="A5" s="35" t="s">
        <v>24</v>
      </c>
      <c r="B5" s="35" t="s">
        <v>25</v>
      </c>
      <c r="C5" s="81">
        <f>'Saldo contrato anual LOTE 01'!S10</f>
        <v>0</v>
      </c>
      <c r="D5" s="79">
        <f>'Saldo contrato anual LOTE 01'!T10</f>
        <v>0</v>
      </c>
      <c r="E5" s="82">
        <f>'Saldo contrato anual LOTE 01'!U10</f>
        <v>0</v>
      </c>
    </row>
    <row r="6" spans="1:5" x14ac:dyDescent="0.25">
      <c r="A6" s="41" t="s">
        <v>27</v>
      </c>
      <c r="B6" s="41" t="s">
        <v>28</v>
      </c>
      <c r="C6" s="81">
        <f>'Saldo contrato anual LOTE 01'!S11</f>
        <v>0</v>
      </c>
      <c r="D6" s="81">
        <f>'Saldo contrato anual LOTE 01'!T11</f>
        <v>1</v>
      </c>
      <c r="E6" s="82">
        <f>'Saldo contrato anual LOTE 01'!U11</f>
        <v>0</v>
      </c>
    </row>
    <row r="7" spans="1:5" x14ac:dyDescent="0.25">
      <c r="A7" s="35" t="s">
        <v>31</v>
      </c>
      <c r="B7" s="35" t="s">
        <v>32</v>
      </c>
      <c r="C7" s="81">
        <f>'Saldo contrato anual LOTE 01'!S12</f>
        <v>0</v>
      </c>
      <c r="D7" s="79">
        <f>'Saldo contrato anual LOTE 01'!T12</f>
        <v>0</v>
      </c>
      <c r="E7" s="82">
        <f>'Saldo contrato anual LOTE 01'!U12</f>
        <v>0</v>
      </c>
    </row>
    <row r="8" spans="1:5" x14ac:dyDescent="0.25">
      <c r="A8" s="41" t="s">
        <v>34</v>
      </c>
      <c r="B8" s="41" t="s">
        <v>35</v>
      </c>
      <c r="C8" s="81">
        <f>'Saldo contrato anual LOTE 01'!S13</f>
        <v>1</v>
      </c>
      <c r="D8" s="81">
        <f>'Saldo contrato anual LOTE 01'!T13</f>
        <v>0</v>
      </c>
      <c r="E8" s="82">
        <f>'Saldo contrato anual LOTE 01'!U13</f>
        <v>3418.74</v>
      </c>
    </row>
    <row r="9" spans="1:5" x14ac:dyDescent="0.25">
      <c r="A9" s="41" t="s">
        <v>37</v>
      </c>
      <c r="B9" s="41" t="s">
        <v>38</v>
      </c>
      <c r="C9" s="81">
        <f>'Saldo contrato anual LOTE 01'!S14</f>
        <v>0</v>
      </c>
      <c r="D9" s="81">
        <f>'Saldo contrato anual LOTE 01'!T14</f>
        <v>1</v>
      </c>
      <c r="E9" s="82">
        <f>'Saldo contrato anual LOTE 01'!U14</f>
        <v>0</v>
      </c>
    </row>
    <row r="10" spans="1:5" x14ac:dyDescent="0.25">
      <c r="A10" s="85"/>
      <c r="B10" s="85"/>
      <c r="C10" s="85"/>
      <c r="D10" s="85"/>
      <c r="E10" s="85"/>
    </row>
    <row r="11" spans="1:5" x14ac:dyDescent="0.25">
      <c r="A11" s="60">
        <v>2</v>
      </c>
      <c r="B11" s="60" t="s">
        <v>47</v>
      </c>
      <c r="C11" s="81">
        <f>'Saldo contrato anual LOTE 01'!S16</f>
        <v>0</v>
      </c>
      <c r="D11" s="81">
        <f>'Saldo contrato anual LOTE 01'!T16</f>
        <v>0</v>
      </c>
      <c r="E11" s="81">
        <f>'Saldo contrato anual LOTE 01'!U16</f>
        <v>0</v>
      </c>
    </row>
    <row r="12" spans="1:5" x14ac:dyDescent="0.25">
      <c r="A12" s="60" t="s">
        <v>48</v>
      </c>
      <c r="B12" s="60" t="s">
        <v>49</v>
      </c>
      <c r="C12" s="81">
        <f>'Saldo contrato anual LOTE 01'!S17</f>
        <v>0</v>
      </c>
      <c r="D12" s="81">
        <f>'Saldo contrato anual LOTE 01'!T17</f>
        <v>0</v>
      </c>
      <c r="E12" s="81">
        <f>'Saldo contrato anual LOTE 01'!U17</f>
        <v>0</v>
      </c>
    </row>
    <row r="13" spans="1:5" x14ac:dyDescent="0.25">
      <c r="A13" s="41" t="s">
        <v>50</v>
      </c>
      <c r="B13" s="41" t="s">
        <v>51</v>
      </c>
      <c r="C13" s="81">
        <f>'Saldo contrato anual LOTE 01'!S18</f>
        <v>695.84</v>
      </c>
      <c r="D13" s="81">
        <f>'Saldo contrato anual LOTE 01'!T18</f>
        <v>12525.16</v>
      </c>
      <c r="E13" s="82">
        <f>'Saldo contrato anual LOTE 01'!U18</f>
        <v>26400.169600000001</v>
      </c>
    </row>
    <row r="14" spans="1:5" x14ac:dyDescent="0.25">
      <c r="A14" s="41" t="s">
        <v>53</v>
      </c>
      <c r="B14" s="41" t="s">
        <v>54</v>
      </c>
      <c r="C14" s="81">
        <f>'Saldo contrato anual LOTE 01'!S19</f>
        <v>68.66</v>
      </c>
      <c r="D14" s="81">
        <f>'Saldo contrato anual LOTE 01'!T19</f>
        <v>4755.34</v>
      </c>
      <c r="E14" s="82">
        <f>'Saldo contrato anual LOTE 01'!U19</f>
        <v>4286.4438</v>
      </c>
    </row>
    <row r="15" spans="1:5" x14ac:dyDescent="0.25">
      <c r="A15" s="41" t="s">
        <v>55</v>
      </c>
      <c r="B15" s="41" t="s">
        <v>56</v>
      </c>
      <c r="C15" s="81">
        <f>'Saldo contrato anual LOTE 01'!S20</f>
        <v>496.46999999999997</v>
      </c>
      <c r="D15" s="81">
        <f>'Saldo contrato anual LOTE 01'!T20</f>
        <v>7999.53</v>
      </c>
      <c r="E15" s="82">
        <f>'Saldo contrato anual LOTE 01'!U20</f>
        <v>32201.044199999997</v>
      </c>
    </row>
    <row r="16" spans="1:5" x14ac:dyDescent="0.25">
      <c r="A16" s="35" t="s">
        <v>57</v>
      </c>
      <c r="B16" s="35" t="s">
        <v>58</v>
      </c>
      <c r="C16" s="81">
        <f>'Saldo contrato anual LOTE 01'!S21</f>
        <v>0</v>
      </c>
      <c r="D16" s="79">
        <f>'Saldo contrato anual LOTE 01'!T21</f>
        <v>0</v>
      </c>
      <c r="E16" s="82">
        <f>'Saldo contrato anual LOTE 01'!U21</f>
        <v>0</v>
      </c>
    </row>
    <row r="17" spans="1:5" x14ac:dyDescent="0.25">
      <c r="A17" s="41" t="s">
        <v>59</v>
      </c>
      <c r="B17" s="41" t="s">
        <v>51</v>
      </c>
      <c r="C17" s="81">
        <f>'Saldo contrato anual LOTE 01'!S22</f>
        <v>905.03</v>
      </c>
      <c r="D17" s="81">
        <f>'Saldo contrato anual LOTE 01'!T22</f>
        <v>12898.97</v>
      </c>
      <c r="E17" s="82">
        <f>'Saldo contrato anual LOTE 01'!U22</f>
        <v>33983.876499999998</v>
      </c>
    </row>
    <row r="18" spans="1:5" x14ac:dyDescent="0.25">
      <c r="A18" s="41" t="s">
        <v>60</v>
      </c>
      <c r="B18" s="41" t="s">
        <v>61</v>
      </c>
      <c r="C18" s="81">
        <f>'Saldo contrato anual LOTE 01'!S23</f>
        <v>6242.72</v>
      </c>
      <c r="D18" s="81">
        <f>'Saldo contrato anual LOTE 01'!T23</f>
        <v>31004.28</v>
      </c>
      <c r="E18" s="82">
        <f>'Saldo contrato anual LOTE 01'!U23</f>
        <v>541868.09600000002</v>
      </c>
    </row>
    <row r="19" spans="1:5" x14ac:dyDescent="0.25">
      <c r="A19" s="41" t="s">
        <v>62</v>
      </c>
      <c r="B19" s="41" t="s">
        <v>63</v>
      </c>
      <c r="C19" s="81">
        <f>'Saldo contrato anual LOTE 01'!S24</f>
        <v>963.25000000000011</v>
      </c>
      <c r="D19" s="81">
        <f>'Saldo contrato anual LOTE 01'!T24</f>
        <v>9914.75</v>
      </c>
      <c r="E19" s="82">
        <f>'Saldo contrato anual LOTE 01'!U24</f>
        <v>50830.702500000007</v>
      </c>
    </row>
    <row r="20" spans="1:5" x14ac:dyDescent="0.25">
      <c r="A20" s="35">
        <v>3</v>
      </c>
      <c r="B20" s="35" t="s">
        <v>64</v>
      </c>
      <c r="C20" s="81">
        <f>'Saldo contrato anual LOTE 01'!S25</f>
        <v>0</v>
      </c>
      <c r="D20" s="79">
        <f>'Saldo contrato anual LOTE 01'!T25</f>
        <v>0</v>
      </c>
      <c r="E20" s="82">
        <f>'Saldo contrato anual LOTE 01'!U25</f>
        <v>0</v>
      </c>
    </row>
    <row r="21" spans="1:5" x14ac:dyDescent="0.25">
      <c r="A21" s="41" t="s">
        <v>66</v>
      </c>
      <c r="B21" s="41" t="s">
        <v>67</v>
      </c>
      <c r="C21" s="81">
        <f>'Saldo contrato anual LOTE 01'!S26</f>
        <v>1508</v>
      </c>
      <c r="D21" s="81">
        <f>'Saldo contrato anual LOTE 01'!T26</f>
        <v>7339</v>
      </c>
      <c r="E21" s="82">
        <f>'Saldo contrato anual LOTE 01'!U26</f>
        <v>56097.600000000006</v>
      </c>
    </row>
    <row r="22" spans="1:5" x14ac:dyDescent="0.25">
      <c r="A22" s="35">
        <v>4</v>
      </c>
      <c r="B22" s="35" t="s">
        <v>69</v>
      </c>
      <c r="C22" s="81">
        <f>'Saldo contrato anual LOTE 01'!S27</f>
        <v>0</v>
      </c>
      <c r="D22" s="79">
        <f>'Saldo contrato anual LOTE 01'!T27</f>
        <v>0</v>
      </c>
      <c r="E22" s="82">
        <f>'Saldo contrato anual LOTE 01'!U27</f>
        <v>0</v>
      </c>
    </row>
    <row r="23" spans="1:5" ht="30.75" customHeight="1" x14ac:dyDescent="0.25">
      <c r="A23" s="41" t="s">
        <v>70</v>
      </c>
      <c r="B23" s="52" t="s">
        <v>71</v>
      </c>
      <c r="C23" s="81">
        <f>'Saldo contrato anual LOTE 01'!S28</f>
        <v>318</v>
      </c>
      <c r="D23" s="81">
        <f>'Saldo contrato anual LOTE 01'!T28</f>
        <v>668</v>
      </c>
      <c r="E23" s="82">
        <f>'Saldo contrato anual LOTE 01'!U28</f>
        <v>35488.799999999996</v>
      </c>
    </row>
    <row r="24" spans="1:5" ht="28.5" customHeight="1" x14ac:dyDescent="0.25">
      <c r="A24" s="52" t="s">
        <v>72</v>
      </c>
      <c r="B24" s="52" t="s">
        <v>73</v>
      </c>
      <c r="C24" s="81">
        <f>'Saldo contrato anual LOTE 01'!S29</f>
        <v>24</v>
      </c>
      <c r="D24" s="81">
        <f>'Saldo contrato anual LOTE 01'!T29</f>
        <v>962</v>
      </c>
      <c r="E24" s="82">
        <f>'Saldo contrato anual LOTE 01'!U29</f>
        <v>4910.3999999999996</v>
      </c>
    </row>
    <row r="25" spans="1:5" ht="22.5" customHeight="1" x14ac:dyDescent="0.25">
      <c r="A25" s="52" t="s">
        <v>74</v>
      </c>
      <c r="B25" s="52" t="s">
        <v>75</v>
      </c>
      <c r="C25" s="81">
        <f>'Saldo contrato anual LOTE 01'!S30</f>
        <v>496.72</v>
      </c>
      <c r="D25" s="81">
        <f>'Saldo contrato anual LOTE 01'!T30</f>
        <v>2164.2799999999997</v>
      </c>
      <c r="E25" s="82">
        <f>'Saldo contrato anual LOTE 01'!U30</f>
        <v>129345.88799999999</v>
      </c>
    </row>
    <row r="26" spans="1:5" ht="25.5" customHeight="1" x14ac:dyDescent="0.25">
      <c r="A26" s="41" t="s">
        <v>76</v>
      </c>
      <c r="B26" s="52" t="s">
        <v>77</v>
      </c>
      <c r="C26" s="81">
        <f>'Saldo contrato anual LOTE 01'!S31</f>
        <v>646.86</v>
      </c>
      <c r="D26" s="81">
        <f>'Saldo contrato anual LOTE 01'!T31</f>
        <v>2013.1399999999999</v>
      </c>
      <c r="E26" s="82">
        <f>'Saldo contrato anual LOTE 01'!U31</f>
        <v>196516.068</v>
      </c>
    </row>
    <row r="27" spans="1:5" ht="24" customHeight="1" x14ac:dyDescent="0.25">
      <c r="A27" s="52" t="s">
        <v>78</v>
      </c>
      <c r="B27" s="52" t="s">
        <v>79</v>
      </c>
      <c r="C27" s="81">
        <f>'Saldo contrato anual LOTE 01'!S32</f>
        <v>68</v>
      </c>
      <c r="D27" s="81">
        <f>'Saldo contrato anual LOTE 01'!T32</f>
        <v>709</v>
      </c>
      <c r="E27" s="82">
        <f>'Saldo contrato anual LOTE 01'!U32</f>
        <v>12276.72</v>
      </c>
    </row>
    <row r="28" spans="1:5" ht="29.25" customHeight="1" x14ac:dyDescent="0.25">
      <c r="A28" s="52" t="s">
        <v>80</v>
      </c>
      <c r="B28" s="52" t="s">
        <v>81</v>
      </c>
      <c r="C28" s="81">
        <f>'Saldo contrato anual LOTE 01'!S33</f>
        <v>14</v>
      </c>
      <c r="D28" s="81">
        <f>'Saldo contrato anual LOTE 01'!T33</f>
        <v>763</v>
      </c>
      <c r="E28" s="82">
        <f>'Saldo contrato anual LOTE 01'!U33</f>
        <v>3447.64</v>
      </c>
    </row>
    <row r="29" spans="1:5" x14ac:dyDescent="0.25">
      <c r="A29" s="159" t="s">
        <v>122</v>
      </c>
      <c r="B29" s="160"/>
      <c r="C29" s="76"/>
      <c r="D29" s="76"/>
      <c r="E29" s="76"/>
    </row>
    <row r="30" spans="1:5" ht="24.75" customHeight="1" x14ac:dyDescent="0.25">
      <c r="A30" s="52" t="s">
        <v>85</v>
      </c>
      <c r="B30" s="52" t="s">
        <v>86</v>
      </c>
      <c r="C30" s="81">
        <f>'Saldo contrato anual LOTE 01'!S35</f>
        <v>2212</v>
      </c>
      <c r="D30" s="81">
        <f>'Saldo contrato anual LOTE 01'!T35</f>
        <v>0</v>
      </c>
      <c r="E30" s="82">
        <f>'Saldo contrato anual LOTE 01'!U35</f>
        <v>618475.20000000007</v>
      </c>
    </row>
    <row r="31" spans="1:5" ht="19.5" customHeight="1" x14ac:dyDescent="0.25">
      <c r="A31" s="52" t="s">
        <v>89</v>
      </c>
      <c r="B31" s="52" t="s">
        <v>90</v>
      </c>
      <c r="C31" s="81">
        <f>'Saldo contrato anual LOTE 01'!S36</f>
        <v>3687</v>
      </c>
      <c r="D31" s="81">
        <f>'Saldo contrato anual LOTE 01'!T36</f>
        <v>0</v>
      </c>
      <c r="E31" s="82">
        <f>'Saldo contrato anual LOTE 01'!U36</f>
        <v>369842.97000000003</v>
      </c>
    </row>
    <row r="32" spans="1:5" ht="17.25" customHeight="1" x14ac:dyDescent="0.25">
      <c r="A32" s="41" t="s">
        <v>93</v>
      </c>
      <c r="B32" s="52" t="s">
        <v>94</v>
      </c>
      <c r="C32" s="81">
        <f>'Saldo contrato anual LOTE 01'!S37</f>
        <v>2212</v>
      </c>
      <c r="D32" s="81">
        <f>'Saldo contrato anual LOTE 01'!T37</f>
        <v>0</v>
      </c>
      <c r="E32" s="82">
        <f>'Saldo contrato anual LOTE 01'!U37</f>
        <v>65298.239999999998</v>
      </c>
    </row>
    <row r="33" spans="1:5" ht="14.25" customHeight="1" x14ac:dyDescent="0.25">
      <c r="A33" s="52" t="s">
        <v>96</v>
      </c>
      <c r="B33" s="52" t="s">
        <v>97</v>
      </c>
      <c r="C33" s="81">
        <f>'Saldo contrato anual LOTE 01'!S38</f>
        <v>2212</v>
      </c>
      <c r="D33" s="81">
        <f>'Saldo contrato anual LOTE 01'!T38</f>
        <v>0</v>
      </c>
      <c r="E33" s="82">
        <f>'Saldo contrato anual LOTE 01'!U38</f>
        <v>89807.2</v>
      </c>
    </row>
    <row r="34" spans="1:5" ht="16.5" customHeight="1" x14ac:dyDescent="0.25">
      <c r="A34" s="52" t="s">
        <v>99</v>
      </c>
      <c r="B34" s="52" t="s">
        <v>100</v>
      </c>
      <c r="C34" s="81">
        <f>'Saldo contrato anual LOTE 01'!S39</f>
        <v>1991</v>
      </c>
      <c r="D34" s="81">
        <f>'Saldo contrato anual LOTE 01'!T39</f>
        <v>0</v>
      </c>
      <c r="E34" s="82">
        <f>'Saldo contrato anual LOTE 01'!U39</f>
        <v>49157.79</v>
      </c>
    </row>
    <row r="35" spans="1:5" ht="15" customHeight="1" x14ac:dyDescent="0.25">
      <c r="A35" s="52" t="s">
        <v>102</v>
      </c>
      <c r="B35" s="52" t="s">
        <v>103</v>
      </c>
      <c r="C35" s="81">
        <f>'Saldo contrato anual LOTE 01'!S40</f>
        <v>221</v>
      </c>
      <c r="D35" s="81">
        <f>'Saldo contrato anual LOTE 01'!T40</f>
        <v>0</v>
      </c>
      <c r="E35" s="82">
        <f>'Saldo contrato anual LOTE 01'!U40</f>
        <v>13790.4</v>
      </c>
    </row>
  </sheetData>
  <mergeCells count="1">
    <mergeCell ref="A29:B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Saldo contrato anual LOTE 01</vt:lpstr>
      <vt:lpstr>Valores Contrato</vt:lpstr>
      <vt:lpstr>Total de caixas instaladas</vt:lpstr>
      <vt:lpstr>Planilha2</vt:lpstr>
      <vt:lpstr>'Saldo contrato anual LOTE 01'!Area_de_impressao</vt:lpstr>
      <vt:lpstr>'Valores Contrato'!Area_de_impressao</vt:lpstr>
      <vt:lpstr>'Valores Contrato'!Titulos_de_impressao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Computer</cp:lastModifiedBy>
  <cp:lastPrinted>2020-04-26T23:25:03Z</cp:lastPrinted>
  <dcterms:created xsi:type="dcterms:W3CDTF">2020-03-31T20:13:01Z</dcterms:created>
  <dcterms:modified xsi:type="dcterms:W3CDTF">2021-12-29T19:01:12Z</dcterms:modified>
</cp:coreProperties>
</file>