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35" yWindow="300" windowWidth="17640" windowHeight="6330" firstSheet="3" activeTab="4"/>
  </bookViews>
  <sheets>
    <sheet name="MARZO I 2013 (2)" sheetId="12" state="hidden" r:id="rId1"/>
    <sheet name="DICIEMNBRE I 2012" sheetId="4" state="hidden" r:id="rId2"/>
    <sheet name="DICIEMBRE II 2012" sheetId="5" state="hidden" r:id="rId3"/>
    <sheet name="ENERO I 2013" sheetId="6" r:id="rId4"/>
    <sheet name="ENERO II 2013" sheetId="7" r:id="rId5"/>
    <sheet name="FEBRRO I 2013" sheetId="8" state="hidden" r:id="rId6"/>
    <sheet name="FEBRERO II 2013" sheetId="9" state="hidden" r:id="rId7"/>
    <sheet name="MARZO I 2013" sheetId="10" state="hidden" r:id="rId8"/>
    <sheet name="MARZO II 2013" sheetId="11" state="hidden" r:id="rId9"/>
    <sheet name="ABRIL I 2013" sheetId="13" state="hidden" r:id="rId10"/>
    <sheet name="ABRIL II 2013" sheetId="14" state="hidden" r:id="rId11"/>
    <sheet name="MAYO I 2013" sheetId="15" state="hidden" r:id="rId12"/>
    <sheet name="MAYO II 2013" sheetId="17" state="hidden" r:id="rId13"/>
    <sheet name="JUNIO I 2013 + PRIMA" sheetId="18" state="hidden" r:id="rId14"/>
    <sheet name="JUNIO II 2013" sheetId="19" state="hidden" r:id="rId15"/>
    <sheet name="JULIO I 2013 " sheetId="21" state="hidden" r:id="rId16"/>
    <sheet name="Sheet1" sheetId="22" r:id="rId17"/>
    <sheet name="cpte_open" sheetId="23" r:id="rId18"/>
    <sheet name="Sheet3" sheetId="24" r:id="rId19"/>
    <sheet name="Sheet2" sheetId="25" r:id="rId20"/>
    <sheet name="andrea" sheetId="26" r:id="rId21"/>
    <sheet name="gloria" sheetId="27" r:id="rId22"/>
    <sheet name="Martha" sheetId="28" r:id="rId23"/>
  </sheets>
  <definedNames>
    <definedName name="____A100000" localSheetId="9">#REF!</definedName>
    <definedName name="____A100000" localSheetId="10">#REF!</definedName>
    <definedName name="____A100000" localSheetId="2">#REF!</definedName>
    <definedName name="____A100000" localSheetId="1">#REF!</definedName>
    <definedName name="____A100000" localSheetId="3">#REF!</definedName>
    <definedName name="____A100000" localSheetId="4">#REF!</definedName>
    <definedName name="____A100000" localSheetId="6">#REF!</definedName>
    <definedName name="____A100000" localSheetId="5">#REF!</definedName>
    <definedName name="____A100000" localSheetId="15">#REF!</definedName>
    <definedName name="____A100000" localSheetId="13">#REF!</definedName>
    <definedName name="____A100000" localSheetId="14">#REF!</definedName>
    <definedName name="____A100000" localSheetId="7">#REF!</definedName>
    <definedName name="____A100000" localSheetId="0">#REF!</definedName>
    <definedName name="____A100000" localSheetId="8">#REF!</definedName>
    <definedName name="____A100000" localSheetId="11">#REF!</definedName>
    <definedName name="____A100000" localSheetId="12">#REF!</definedName>
    <definedName name="____A100000">#REF!</definedName>
    <definedName name="____A20000" localSheetId="9">#REF!</definedName>
    <definedName name="____A20000" localSheetId="10">#REF!</definedName>
    <definedName name="____A20000" localSheetId="2">#REF!</definedName>
    <definedName name="____A20000" localSheetId="1">#REF!</definedName>
    <definedName name="____A20000" localSheetId="3">#REF!</definedName>
    <definedName name="____A20000" localSheetId="4">#REF!</definedName>
    <definedName name="____A20000" localSheetId="6">#REF!</definedName>
    <definedName name="____A20000" localSheetId="5">#REF!</definedName>
    <definedName name="____A20000" localSheetId="15">#REF!</definedName>
    <definedName name="____A20000" localSheetId="13">#REF!</definedName>
    <definedName name="____A20000" localSheetId="14">#REF!</definedName>
    <definedName name="____A20000" localSheetId="7">#REF!</definedName>
    <definedName name="____A20000" localSheetId="0">#REF!</definedName>
    <definedName name="____A20000" localSheetId="8">#REF!</definedName>
    <definedName name="____A20000" localSheetId="11">#REF!</definedName>
    <definedName name="____A20000" localSheetId="12">#REF!</definedName>
    <definedName name="____A20000">#REF!</definedName>
    <definedName name="____A50000" localSheetId="9">#REF!</definedName>
    <definedName name="____A50000" localSheetId="10">#REF!</definedName>
    <definedName name="____A50000" localSheetId="2">#REF!</definedName>
    <definedName name="____A50000" localSheetId="1">#REF!</definedName>
    <definedName name="____A50000" localSheetId="3">#REF!</definedName>
    <definedName name="____A50000" localSheetId="4">#REF!</definedName>
    <definedName name="____A50000" localSheetId="6">#REF!</definedName>
    <definedName name="____A50000" localSheetId="5">#REF!</definedName>
    <definedName name="____A50000" localSheetId="15">#REF!</definedName>
    <definedName name="____A50000" localSheetId="13">#REF!</definedName>
    <definedName name="____A50000" localSheetId="14">#REF!</definedName>
    <definedName name="____A50000" localSheetId="7">#REF!</definedName>
    <definedName name="____A50000" localSheetId="0">#REF!</definedName>
    <definedName name="____A50000" localSheetId="8">#REF!</definedName>
    <definedName name="____A50000" localSheetId="11">#REF!</definedName>
    <definedName name="____A50000" localSheetId="12">#REF!</definedName>
    <definedName name="____A50000">#REF!</definedName>
    <definedName name="____A99999" localSheetId="9">#REF!</definedName>
    <definedName name="____A99999" localSheetId="10">#REF!</definedName>
    <definedName name="____A99999" localSheetId="2">#REF!</definedName>
    <definedName name="____A99999" localSheetId="1">#REF!</definedName>
    <definedName name="____A99999" localSheetId="3">#REF!</definedName>
    <definedName name="____A99999" localSheetId="4">#REF!</definedName>
    <definedName name="____A99999" localSheetId="6">#REF!</definedName>
    <definedName name="____A99999" localSheetId="5">#REF!</definedName>
    <definedName name="____A99999" localSheetId="15">#REF!</definedName>
    <definedName name="____A99999" localSheetId="13">#REF!</definedName>
    <definedName name="____A99999" localSheetId="14">#REF!</definedName>
    <definedName name="____A99999" localSheetId="7">#REF!</definedName>
    <definedName name="____A99999" localSheetId="0">#REF!</definedName>
    <definedName name="____A99999" localSheetId="8">#REF!</definedName>
    <definedName name="____A99999" localSheetId="11">#REF!</definedName>
    <definedName name="____A99999" localSheetId="12">#REF!</definedName>
    <definedName name="____A99999">#REF!</definedName>
    <definedName name="__A100000" localSheetId="9">#REF!</definedName>
    <definedName name="__A100000" localSheetId="10">#REF!</definedName>
    <definedName name="__A100000" localSheetId="2">#REF!</definedName>
    <definedName name="__A100000" localSheetId="1">#REF!</definedName>
    <definedName name="__A100000" localSheetId="3">#REF!</definedName>
    <definedName name="__A100000" localSheetId="4">#REF!</definedName>
    <definedName name="__A100000" localSheetId="6">#REF!</definedName>
    <definedName name="__A100000" localSheetId="5">#REF!</definedName>
    <definedName name="__A100000" localSheetId="15">#REF!</definedName>
    <definedName name="__A100000" localSheetId="13">#REF!</definedName>
    <definedName name="__A100000" localSheetId="14">#REF!</definedName>
    <definedName name="__A100000" localSheetId="7">#REF!</definedName>
    <definedName name="__A100000" localSheetId="0">#REF!</definedName>
    <definedName name="__A100000" localSheetId="8">#REF!</definedName>
    <definedName name="__A100000" localSheetId="11">#REF!</definedName>
    <definedName name="__A100000" localSheetId="12">#REF!</definedName>
    <definedName name="__A100000">#REF!</definedName>
    <definedName name="__A20000" localSheetId="9">#REF!</definedName>
    <definedName name="__A20000" localSheetId="10">#REF!</definedName>
    <definedName name="__A20000" localSheetId="2">#REF!</definedName>
    <definedName name="__A20000" localSheetId="1">#REF!</definedName>
    <definedName name="__A20000" localSheetId="3">#REF!</definedName>
    <definedName name="__A20000" localSheetId="4">#REF!</definedName>
    <definedName name="__A20000" localSheetId="6">#REF!</definedName>
    <definedName name="__A20000" localSheetId="5">#REF!</definedName>
    <definedName name="__A20000" localSheetId="15">#REF!</definedName>
    <definedName name="__A20000" localSheetId="13">#REF!</definedName>
    <definedName name="__A20000" localSheetId="14">#REF!</definedName>
    <definedName name="__A20000" localSheetId="7">#REF!</definedName>
    <definedName name="__A20000" localSheetId="0">#REF!</definedName>
    <definedName name="__A20000" localSheetId="8">#REF!</definedName>
    <definedName name="__A20000" localSheetId="11">#REF!</definedName>
    <definedName name="__A20000" localSheetId="12">#REF!</definedName>
    <definedName name="__A20000">#REF!</definedName>
    <definedName name="__A50000" localSheetId="9">#REF!</definedName>
    <definedName name="__A50000" localSheetId="10">#REF!</definedName>
    <definedName name="__A50000" localSheetId="2">#REF!</definedName>
    <definedName name="__A50000" localSheetId="1">#REF!</definedName>
    <definedName name="__A50000" localSheetId="3">#REF!</definedName>
    <definedName name="__A50000" localSheetId="4">#REF!</definedName>
    <definedName name="__A50000" localSheetId="6">#REF!</definedName>
    <definedName name="__A50000" localSheetId="5">#REF!</definedName>
    <definedName name="__A50000" localSheetId="15">#REF!</definedName>
    <definedName name="__A50000" localSheetId="13">#REF!</definedName>
    <definedName name="__A50000" localSheetId="14">#REF!</definedName>
    <definedName name="__A50000" localSheetId="7">#REF!</definedName>
    <definedName name="__A50000" localSheetId="0">#REF!</definedName>
    <definedName name="__A50000" localSheetId="8">#REF!</definedName>
    <definedName name="__A50000" localSheetId="11">#REF!</definedName>
    <definedName name="__A50000" localSheetId="12">#REF!</definedName>
    <definedName name="__A50000">#REF!</definedName>
    <definedName name="__A99999" localSheetId="9">#REF!</definedName>
    <definedName name="__A99999" localSheetId="10">#REF!</definedName>
    <definedName name="__A99999" localSheetId="2">#REF!</definedName>
    <definedName name="__A99999" localSheetId="1">#REF!</definedName>
    <definedName name="__A99999" localSheetId="3">#REF!</definedName>
    <definedName name="__A99999" localSheetId="4">#REF!</definedName>
    <definedName name="__A99999" localSheetId="6">#REF!</definedName>
    <definedName name="__A99999" localSheetId="5">#REF!</definedName>
    <definedName name="__A99999" localSheetId="15">#REF!</definedName>
    <definedName name="__A99999" localSheetId="13">#REF!</definedName>
    <definedName name="__A99999" localSheetId="14">#REF!</definedName>
    <definedName name="__A99999" localSheetId="7">#REF!</definedName>
    <definedName name="__A99999" localSheetId="0">#REF!</definedName>
    <definedName name="__A99999" localSheetId="8">#REF!</definedName>
    <definedName name="__A99999" localSheetId="11">#REF!</definedName>
    <definedName name="__A99999" localSheetId="12">#REF!</definedName>
    <definedName name="__A99999">#REF!</definedName>
    <definedName name="A10000003182" localSheetId="9">#REF!</definedName>
    <definedName name="A10000003182" localSheetId="10">#REF!</definedName>
    <definedName name="A10000003182" localSheetId="2">#REF!</definedName>
    <definedName name="A10000003182" localSheetId="1">#REF!</definedName>
    <definedName name="A10000003182" localSheetId="3">#REF!</definedName>
    <definedName name="A10000003182" localSheetId="4">#REF!</definedName>
    <definedName name="A10000003182" localSheetId="6">#REF!</definedName>
    <definedName name="A10000003182" localSheetId="5">#REF!</definedName>
    <definedName name="A10000003182" localSheetId="15">#REF!</definedName>
    <definedName name="A10000003182" localSheetId="13">#REF!</definedName>
    <definedName name="A10000003182" localSheetId="14">#REF!</definedName>
    <definedName name="A10000003182" localSheetId="7">#REF!</definedName>
    <definedName name="A10000003182" localSheetId="0">#REF!</definedName>
    <definedName name="A10000003182" localSheetId="8">#REF!</definedName>
    <definedName name="A10000003182" localSheetId="11">#REF!</definedName>
    <definedName name="A10000003182" localSheetId="12">#REF!</definedName>
    <definedName name="A10000003182">#REF!</definedName>
    <definedName name="TOT_ADIP" localSheetId="9">#REF!</definedName>
    <definedName name="TOT_ADIP" localSheetId="10">#REF!</definedName>
    <definedName name="TOT_ADIP" localSheetId="2">#REF!</definedName>
    <definedName name="TOT_ADIP" localSheetId="1">#REF!</definedName>
    <definedName name="TOT_ADIP" localSheetId="3">#REF!</definedName>
    <definedName name="TOT_ADIP" localSheetId="4">#REF!</definedName>
    <definedName name="TOT_ADIP" localSheetId="6">#REF!</definedName>
    <definedName name="TOT_ADIP" localSheetId="5">#REF!</definedName>
    <definedName name="TOT_ADIP" localSheetId="15">#REF!</definedName>
    <definedName name="TOT_ADIP" localSheetId="13">#REF!</definedName>
    <definedName name="TOT_ADIP" localSheetId="14">#REF!</definedName>
    <definedName name="TOT_ADIP" localSheetId="7">#REF!</definedName>
    <definedName name="TOT_ADIP" localSheetId="0">#REF!</definedName>
    <definedName name="TOT_ADIP" localSheetId="8">#REF!</definedName>
    <definedName name="TOT_ADIP" localSheetId="11">#REF!</definedName>
    <definedName name="TOT_ADIP" localSheetId="12">#REF!</definedName>
    <definedName name="TOT_ADIP">#REF!</definedName>
  </definedNames>
  <calcPr calcId="145621"/>
</workbook>
</file>

<file path=xl/calcChain.xml><?xml version="1.0" encoding="utf-8"?>
<calcChain xmlns="http://schemas.openxmlformats.org/spreadsheetml/2006/main">
  <c r="X8" i="7" l="1"/>
  <c r="U7" i="7"/>
  <c r="W8" i="7"/>
  <c r="U8" i="7"/>
  <c r="V8" i="7"/>
  <c r="R8" i="7"/>
  <c r="S9" i="7"/>
  <c r="T9" i="7"/>
  <c r="T8" i="7"/>
  <c r="S8" i="7"/>
  <c r="R9" i="7" l="1"/>
  <c r="C4" i="28"/>
  <c r="C28" i="28"/>
  <c r="G20" i="28"/>
  <c r="C27" i="28" s="1"/>
  <c r="G19" i="28"/>
  <c r="G18" i="28"/>
  <c r="G21" i="28" s="1"/>
  <c r="D14" i="28" s="1"/>
  <c r="G15" i="28"/>
  <c r="D18" i="28" s="1"/>
  <c r="C23" i="28" s="1"/>
  <c r="G13" i="28"/>
  <c r="C20" i="28" s="1"/>
  <c r="G10" i="28"/>
  <c r="C22" i="28" s="1"/>
  <c r="D9" i="28"/>
  <c r="H6" i="28"/>
  <c r="D15" i="28" s="1"/>
  <c r="C26" i="28" s="1"/>
  <c r="G6" i="28"/>
  <c r="D11" i="28" s="1"/>
  <c r="H5" i="28"/>
  <c r="D12" i="28" s="1"/>
  <c r="C25" i="28" s="1"/>
  <c r="G5" i="28"/>
  <c r="J5" i="28" s="1"/>
  <c r="G15" i="27"/>
  <c r="D18" i="27" s="1"/>
  <c r="C23" i="27" s="1"/>
  <c r="C4" i="27"/>
  <c r="E3" i="27"/>
  <c r="D9" i="27"/>
  <c r="G20" i="27"/>
  <c r="C27" i="27" s="1"/>
  <c r="C20" i="27"/>
  <c r="G19" i="27"/>
  <c r="C28" i="27" s="1"/>
  <c r="G18" i="27"/>
  <c r="C29" i="27" s="1"/>
  <c r="G14" i="27"/>
  <c r="D17" i="27" s="1"/>
  <c r="C21" i="27" s="1"/>
  <c r="G13" i="27"/>
  <c r="D11" i="27"/>
  <c r="G10" i="27"/>
  <c r="D19" i="27" s="1"/>
  <c r="H6" i="27"/>
  <c r="D15" i="27" s="1"/>
  <c r="C26" i="27" s="1"/>
  <c r="G6" i="27"/>
  <c r="H5" i="27"/>
  <c r="D12" i="27" s="1"/>
  <c r="C25" i="27" s="1"/>
  <c r="G5" i="27"/>
  <c r="D10" i="27" s="1"/>
  <c r="L6" i="7"/>
  <c r="D10" i="28" l="1"/>
  <c r="E3" i="28" s="1"/>
  <c r="D3" i="28" s="1"/>
  <c r="D16" i="28"/>
  <c r="D19" i="28"/>
  <c r="C29" i="28"/>
  <c r="J6" i="28"/>
  <c r="G14" i="28"/>
  <c r="D17" i="28" s="1"/>
  <c r="C21" i="28" s="1"/>
  <c r="C22" i="27"/>
  <c r="D3" i="27"/>
  <c r="G4" i="27"/>
  <c r="C30" i="27"/>
  <c r="G21" i="27"/>
  <c r="D14" i="27" s="1"/>
  <c r="J6" i="27"/>
  <c r="J5" i="27"/>
  <c r="D16" i="27"/>
  <c r="G14" i="26"/>
  <c r="L7" i="7"/>
  <c r="H12" i="7"/>
  <c r="C30" i="28" l="1"/>
  <c r="D30" i="28"/>
  <c r="G4" i="28"/>
  <c r="D30" i="27"/>
  <c r="I59" i="23"/>
  <c r="M58" i="23"/>
  <c r="J58" i="23"/>
  <c r="I58" i="23"/>
  <c r="M56" i="23"/>
  <c r="I56" i="23"/>
  <c r="M54" i="23"/>
  <c r="I54" i="23"/>
  <c r="I53" i="23"/>
  <c r="M52" i="23"/>
  <c r="I52" i="23"/>
  <c r="I51" i="23"/>
  <c r="M50" i="23"/>
  <c r="I50" i="23"/>
  <c r="I49" i="23"/>
  <c r="M48" i="23"/>
  <c r="I48" i="23"/>
  <c r="I47" i="23"/>
  <c r="M46" i="23"/>
  <c r="I46" i="23"/>
  <c r="I45" i="23"/>
  <c r="M44" i="23"/>
  <c r="I44" i="23"/>
  <c r="J44" i="23"/>
  <c r="I43" i="23"/>
  <c r="M42" i="23"/>
  <c r="I42" i="23"/>
  <c r="I41" i="23"/>
  <c r="I39" i="23"/>
  <c r="I37" i="23"/>
  <c r="I40" i="23"/>
  <c r="M40" i="23"/>
  <c r="M38" i="23"/>
  <c r="M36" i="23"/>
  <c r="I38" i="23"/>
  <c r="I36" i="23"/>
  <c r="D17" i="26"/>
  <c r="C22" i="26" s="1"/>
  <c r="C4" i="26"/>
  <c r="G9" i="26"/>
  <c r="C21" i="26" s="1"/>
  <c r="C28" i="25"/>
  <c r="D28" i="25"/>
  <c r="C20" i="25"/>
  <c r="D15" i="25"/>
  <c r="C18" i="25"/>
  <c r="G19" i="25"/>
  <c r="G18" i="25"/>
  <c r="G17" i="25"/>
  <c r="G16" i="25"/>
  <c r="F16" i="25"/>
  <c r="E3" i="25"/>
  <c r="D10" i="25"/>
  <c r="D8" i="25"/>
  <c r="G13" i="25"/>
  <c r="G11" i="25"/>
  <c r="G12" i="25" s="1"/>
  <c r="G8" i="25"/>
  <c r="F8" i="25"/>
  <c r="H5" i="25"/>
  <c r="G6" i="25"/>
  <c r="F5" i="25"/>
  <c r="G5" i="25" s="1"/>
  <c r="J5" i="25" s="1"/>
  <c r="F4" i="25"/>
  <c r="G4" i="25" s="1"/>
  <c r="J42" i="23" l="1"/>
  <c r="G12" i="26"/>
  <c r="C19" i="26" s="1"/>
  <c r="D15" i="26"/>
  <c r="J48" i="23" s="1"/>
  <c r="H5" i="26"/>
  <c r="D11" i="26" s="1"/>
  <c r="G18" i="26"/>
  <c r="D18" i="26"/>
  <c r="H6" i="26"/>
  <c r="D14" i="26" s="1"/>
  <c r="J6" i="25"/>
  <c r="H6" i="25"/>
  <c r="O63" i="7"/>
  <c r="O95" i="7"/>
  <c r="O92" i="7"/>
  <c r="M87" i="7"/>
  <c r="M88" i="7" s="1"/>
  <c r="M85" i="7"/>
  <c r="M86" i="7" s="1"/>
  <c r="M83" i="7"/>
  <c r="M79" i="7"/>
  <c r="M80" i="7" s="1"/>
  <c r="M77" i="7"/>
  <c r="M78" i="7" s="1"/>
  <c r="M75" i="7"/>
  <c r="M76" i="7" s="1"/>
  <c r="M71" i="7"/>
  <c r="M73" i="7"/>
  <c r="M74" i="7" s="1"/>
  <c r="M70" i="7"/>
  <c r="M69" i="7"/>
  <c r="M68" i="7"/>
  <c r="M67" i="7"/>
  <c r="M66" i="7"/>
  <c r="M61" i="7"/>
  <c r="K86" i="7"/>
  <c r="K89" i="7"/>
  <c r="L90" i="7" s="1"/>
  <c r="K88" i="7"/>
  <c r="K84" i="7"/>
  <c r="M84" i="7"/>
  <c r="K82" i="7"/>
  <c r="K80" i="7"/>
  <c r="K78" i="7"/>
  <c r="K76" i="7"/>
  <c r="K74" i="7"/>
  <c r="K72" i="7"/>
  <c r="M72" i="7"/>
  <c r="K70" i="7"/>
  <c r="M65" i="7"/>
  <c r="M64" i="7"/>
  <c r="K63" i="7"/>
  <c r="L62" i="7"/>
  <c r="L61" i="7"/>
  <c r="C27" i="26" l="1"/>
  <c r="J38" i="23"/>
  <c r="C24" i="26"/>
  <c r="J52" i="23"/>
  <c r="C25" i="26"/>
  <c r="J50" i="23"/>
  <c r="G5" i="26"/>
  <c r="J5" i="26" s="1"/>
  <c r="G17" i="26"/>
  <c r="G13" i="26"/>
  <c r="G6" i="26"/>
  <c r="G19" i="26"/>
  <c r="C30" i="24"/>
  <c r="C29" i="24"/>
  <c r="C25" i="24"/>
  <c r="C23" i="24"/>
  <c r="C21" i="24"/>
  <c r="C19" i="24"/>
  <c r="C17" i="24"/>
  <c r="C15" i="24"/>
  <c r="C13" i="24"/>
  <c r="C11" i="24"/>
  <c r="C4" i="24"/>
  <c r="L30" i="7"/>
  <c r="L29" i="7"/>
  <c r="P46" i="7"/>
  <c r="P48" i="7"/>
  <c r="N36" i="7"/>
  <c r="N35" i="7"/>
  <c r="N47" i="7"/>
  <c r="M56" i="7"/>
  <c r="M55" i="7"/>
  <c r="M54" i="7"/>
  <c r="M53" i="7"/>
  <c r="M52" i="7"/>
  <c r="M51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K31" i="7"/>
  <c r="K56" i="7"/>
  <c r="K52" i="7"/>
  <c r="K50" i="7"/>
  <c r="K48" i="7"/>
  <c r="K46" i="7"/>
  <c r="K44" i="7"/>
  <c r="K42" i="7"/>
  <c r="K40" i="7"/>
  <c r="K38" i="7"/>
  <c r="K57" i="7"/>
  <c r="L58" i="7" s="1"/>
  <c r="D16" i="26" l="1"/>
  <c r="C20" i="26" s="1"/>
  <c r="J46" i="23"/>
  <c r="C28" i="26"/>
  <c r="J40" i="23"/>
  <c r="C26" i="26"/>
  <c r="J36" i="23"/>
  <c r="D9" i="26"/>
  <c r="G20" i="26"/>
  <c r="D13" i="26" s="1"/>
  <c r="J6" i="26"/>
  <c r="D10" i="26"/>
  <c r="J54" i="23" s="1"/>
  <c r="AL18" i="21"/>
  <c r="N13" i="21"/>
  <c r="M13" i="21"/>
  <c r="L13" i="21"/>
  <c r="K13" i="21"/>
  <c r="J13" i="21"/>
  <c r="I13" i="21"/>
  <c r="G13" i="21"/>
  <c r="E13" i="21"/>
  <c r="B13" i="21"/>
  <c r="D12" i="21"/>
  <c r="H12" i="21" s="1"/>
  <c r="H11" i="21"/>
  <c r="D11" i="21"/>
  <c r="O10" i="21"/>
  <c r="H10" i="21"/>
  <c r="D10" i="21"/>
  <c r="O9" i="21"/>
  <c r="H9" i="21"/>
  <c r="P9" i="21" s="1"/>
  <c r="E9" i="21"/>
  <c r="D9" i="21"/>
  <c r="O8" i="21"/>
  <c r="H8" i="21"/>
  <c r="P8" i="21" s="1"/>
  <c r="P13" i="21" s="1"/>
  <c r="E8" i="21"/>
  <c r="D8" i="21"/>
  <c r="O7" i="21"/>
  <c r="H7" i="21"/>
  <c r="D7" i="21"/>
  <c r="O6" i="21"/>
  <c r="O13" i="21" s="1"/>
  <c r="H6" i="21"/>
  <c r="D6" i="21"/>
  <c r="D13" i="21" s="1"/>
  <c r="C29" i="26" l="1"/>
  <c r="E3" i="26"/>
  <c r="D3" i="26" s="1"/>
  <c r="J56" i="23"/>
  <c r="H13" i="21"/>
  <c r="I27" i="19"/>
  <c r="H27" i="19"/>
  <c r="D27" i="19"/>
  <c r="C27" i="19"/>
  <c r="E25" i="19"/>
  <c r="E24" i="19"/>
  <c r="E23" i="19"/>
  <c r="E22" i="19"/>
  <c r="E21" i="19"/>
  <c r="E20" i="19"/>
  <c r="E19" i="19"/>
  <c r="E27" i="19" s="1"/>
  <c r="O14" i="19"/>
  <c r="N14" i="19"/>
  <c r="M14" i="19"/>
  <c r="L14" i="19"/>
  <c r="H14" i="19"/>
  <c r="F14" i="19"/>
  <c r="E14" i="19"/>
  <c r="B14" i="19"/>
  <c r="K13" i="19"/>
  <c r="P13" i="19" s="1"/>
  <c r="J13" i="19"/>
  <c r="I13" i="19"/>
  <c r="Q13" i="19" s="1"/>
  <c r="D13" i="19"/>
  <c r="K12" i="19"/>
  <c r="J12" i="19"/>
  <c r="P12" i="19" s="1"/>
  <c r="I12" i="19"/>
  <c r="Q12" i="19" s="1"/>
  <c r="D12" i="19"/>
  <c r="J11" i="19"/>
  <c r="P11" i="19" s="1"/>
  <c r="D11" i="19"/>
  <c r="I11" i="19" s="1"/>
  <c r="Q11" i="19" s="1"/>
  <c r="P10" i="19"/>
  <c r="J10" i="19"/>
  <c r="I10" i="19"/>
  <c r="Q10" i="19" s="1"/>
  <c r="D10" i="19"/>
  <c r="K9" i="19"/>
  <c r="J9" i="19"/>
  <c r="P9" i="19" s="1"/>
  <c r="G9" i="19"/>
  <c r="D9" i="19"/>
  <c r="D14" i="19" s="1"/>
  <c r="K8" i="19"/>
  <c r="J8" i="19"/>
  <c r="P8" i="19" s="1"/>
  <c r="G8" i="19"/>
  <c r="G14" i="19" s="1"/>
  <c r="D8" i="19"/>
  <c r="I8" i="19" s="1"/>
  <c r="Q8" i="19" s="1"/>
  <c r="K7" i="19"/>
  <c r="J7" i="19"/>
  <c r="P7" i="19" s="1"/>
  <c r="I7" i="19"/>
  <c r="Q7" i="19" s="1"/>
  <c r="D7" i="19"/>
  <c r="K6" i="19"/>
  <c r="K14" i="19" s="1"/>
  <c r="J6" i="19"/>
  <c r="P6" i="19" s="1"/>
  <c r="I6" i="19"/>
  <c r="D6" i="19"/>
  <c r="G4" i="26" l="1"/>
  <c r="D29" i="26"/>
  <c r="P14" i="19"/>
  <c r="J14" i="19"/>
  <c r="Q6" i="19"/>
  <c r="I9" i="19"/>
  <c r="Q9" i="19" s="1"/>
  <c r="P14" i="18"/>
  <c r="H14" i="18"/>
  <c r="G14" i="18"/>
  <c r="E14" i="18"/>
  <c r="D14" i="18"/>
  <c r="B14" i="18"/>
  <c r="G13" i="18"/>
  <c r="Q14" i="19" l="1"/>
  <c r="I14" i="19"/>
  <c r="F20" i="18"/>
  <c r="F19" i="18"/>
  <c r="P12" i="18"/>
  <c r="P11" i="18"/>
  <c r="P10" i="18"/>
  <c r="P7" i="18"/>
  <c r="P6" i="18"/>
  <c r="O7" i="18"/>
  <c r="O8" i="18"/>
  <c r="O9" i="18"/>
  <c r="O10" i="18"/>
  <c r="O11" i="18"/>
  <c r="O12" i="18"/>
  <c r="O13" i="18"/>
  <c r="O14" i="18"/>
  <c r="O6" i="18"/>
  <c r="H9" i="18"/>
  <c r="H8" i="18"/>
  <c r="H7" i="18"/>
  <c r="H10" i="18"/>
  <c r="H11" i="18"/>
  <c r="H12" i="18"/>
  <c r="H13" i="18"/>
  <c r="P13" i="18" s="1"/>
  <c r="H6" i="18"/>
  <c r="G8" i="18"/>
  <c r="G9" i="18"/>
  <c r="G10" i="18"/>
  <c r="G11" i="18"/>
  <c r="G12" i="18"/>
  <c r="G7" i="18"/>
  <c r="G6" i="18"/>
  <c r="F29" i="18"/>
  <c r="AL19" i="18"/>
  <c r="N14" i="18"/>
  <c r="M14" i="18"/>
  <c r="L14" i="18"/>
  <c r="K14" i="18"/>
  <c r="J14" i="18"/>
  <c r="I14" i="18"/>
  <c r="D12" i="18"/>
  <c r="D11" i="18"/>
  <c r="D10" i="18"/>
  <c r="E9" i="18"/>
  <c r="D9" i="18"/>
  <c r="P8" i="18"/>
  <c r="E8" i="18"/>
  <c r="D8" i="18"/>
  <c r="D7" i="18"/>
  <c r="D6" i="18"/>
  <c r="P9" i="18" l="1"/>
  <c r="Q14" i="17"/>
  <c r="K13" i="17"/>
  <c r="J13" i="17"/>
  <c r="J6" i="17"/>
  <c r="I27" i="17"/>
  <c r="H27" i="17"/>
  <c r="D27" i="17"/>
  <c r="C27" i="17"/>
  <c r="E25" i="17"/>
  <c r="E24" i="17"/>
  <c r="E23" i="17"/>
  <c r="E22" i="17"/>
  <c r="E21" i="17"/>
  <c r="E20" i="17"/>
  <c r="E27" i="17" s="1"/>
  <c r="E19" i="17"/>
  <c r="O14" i="17"/>
  <c r="N14" i="17"/>
  <c r="M14" i="17"/>
  <c r="L14" i="17"/>
  <c r="H14" i="17"/>
  <c r="F14" i="17"/>
  <c r="E14" i="17"/>
  <c r="B14" i="17"/>
  <c r="D13" i="17"/>
  <c r="I13" i="17" s="1"/>
  <c r="P12" i="17"/>
  <c r="K12" i="17"/>
  <c r="J12" i="17"/>
  <c r="D12" i="17"/>
  <c r="I12" i="17" s="1"/>
  <c r="Q12" i="17" s="1"/>
  <c r="P11" i="17"/>
  <c r="J11" i="17"/>
  <c r="I11" i="17"/>
  <c r="Q11" i="17" s="1"/>
  <c r="D11" i="17"/>
  <c r="J10" i="17"/>
  <c r="P10" i="17" s="1"/>
  <c r="D10" i="17"/>
  <c r="I10" i="17" s="1"/>
  <c r="P9" i="17"/>
  <c r="K9" i="17"/>
  <c r="J9" i="17"/>
  <c r="G9" i="17"/>
  <c r="I9" i="17" s="1"/>
  <c r="Q9" i="17" s="1"/>
  <c r="D9" i="17"/>
  <c r="K8" i="17"/>
  <c r="P8" i="17" s="1"/>
  <c r="J8" i="17"/>
  <c r="G8" i="17"/>
  <c r="D8" i="17"/>
  <c r="I8" i="17" s="1"/>
  <c r="Q8" i="17" s="1"/>
  <c r="K7" i="17"/>
  <c r="J7" i="17"/>
  <c r="P7" i="17" s="1"/>
  <c r="D7" i="17"/>
  <c r="I7" i="17" s="1"/>
  <c r="P6" i="17"/>
  <c r="K6" i="17"/>
  <c r="D6" i="17"/>
  <c r="D14" i="17" s="1"/>
  <c r="P13" i="17" l="1"/>
  <c r="Q13" i="17" s="1"/>
  <c r="Q7" i="17"/>
  <c r="Q10" i="17"/>
  <c r="G14" i="17"/>
  <c r="K14" i="17"/>
  <c r="I6" i="17"/>
  <c r="AL18" i="15"/>
  <c r="N13" i="15"/>
  <c r="M13" i="15"/>
  <c r="L13" i="15"/>
  <c r="K13" i="15"/>
  <c r="J13" i="15"/>
  <c r="I13" i="15"/>
  <c r="G13" i="15"/>
  <c r="B13" i="15"/>
  <c r="H12" i="15"/>
  <c r="D12" i="15"/>
  <c r="D11" i="15"/>
  <c r="H11" i="15" s="1"/>
  <c r="O10" i="15"/>
  <c r="H10" i="15"/>
  <c r="D10" i="15"/>
  <c r="O9" i="15"/>
  <c r="E9" i="15"/>
  <c r="D9" i="15"/>
  <c r="H9" i="15" s="1"/>
  <c r="P9" i="15" s="1"/>
  <c r="O8" i="15"/>
  <c r="E8" i="15"/>
  <c r="E13" i="15" s="1"/>
  <c r="D8" i="15"/>
  <c r="H8" i="15" s="1"/>
  <c r="P8" i="15" s="1"/>
  <c r="P13" i="15" s="1"/>
  <c r="O7" i="15"/>
  <c r="D7" i="15"/>
  <c r="H7" i="15" s="1"/>
  <c r="O6" i="15"/>
  <c r="O13" i="15" s="1"/>
  <c r="H6" i="15"/>
  <c r="H13" i="15" s="1"/>
  <c r="D6" i="15"/>
  <c r="D13" i="15" s="1"/>
  <c r="P14" i="17" l="1"/>
  <c r="J14" i="17"/>
  <c r="Q6" i="17"/>
  <c r="I14" i="17"/>
  <c r="Q14" i="14"/>
  <c r="P14" i="14"/>
  <c r="O14" i="14"/>
  <c r="N14" i="14"/>
  <c r="M14" i="14"/>
  <c r="L14" i="14"/>
  <c r="K14" i="14"/>
  <c r="J14" i="14"/>
  <c r="I14" i="14"/>
  <c r="G14" i="14"/>
  <c r="D14" i="14"/>
  <c r="B14" i="14"/>
  <c r="Q13" i="14"/>
  <c r="P13" i="14"/>
  <c r="K13" i="14"/>
  <c r="J13" i="14"/>
  <c r="I13" i="14"/>
  <c r="D13" i="14"/>
  <c r="H27" i="14"/>
  <c r="D27" i="14"/>
  <c r="I27" i="14"/>
  <c r="C27" i="14"/>
  <c r="E25" i="14"/>
  <c r="E24" i="14"/>
  <c r="E23" i="14"/>
  <c r="E22" i="14"/>
  <c r="E21" i="14"/>
  <c r="E20" i="14"/>
  <c r="E19" i="14"/>
  <c r="E27" i="14" s="1"/>
  <c r="H14" i="14"/>
  <c r="F14" i="14"/>
  <c r="E14" i="14"/>
  <c r="K12" i="14"/>
  <c r="J12" i="14"/>
  <c r="D12" i="14"/>
  <c r="I12" i="14" s="1"/>
  <c r="J11" i="14"/>
  <c r="P11" i="14" s="1"/>
  <c r="D11" i="14"/>
  <c r="I11" i="14" s="1"/>
  <c r="Q11" i="14" s="1"/>
  <c r="J10" i="14"/>
  <c r="P10" i="14" s="1"/>
  <c r="D10" i="14"/>
  <c r="I10" i="14" s="1"/>
  <c r="Q10" i="14" s="1"/>
  <c r="K9" i="14"/>
  <c r="J9" i="14"/>
  <c r="G9" i="14"/>
  <c r="D9" i="14"/>
  <c r="K8" i="14"/>
  <c r="J8" i="14"/>
  <c r="P8" i="14" s="1"/>
  <c r="G8" i="14"/>
  <c r="D8" i="14"/>
  <c r="I8" i="14" s="1"/>
  <c r="Q8" i="14" s="1"/>
  <c r="K7" i="14"/>
  <c r="J7" i="14"/>
  <c r="P7" i="14" s="1"/>
  <c r="D7" i="14"/>
  <c r="I7" i="14" s="1"/>
  <c r="Q7" i="14" s="1"/>
  <c r="K6" i="14"/>
  <c r="P6" i="14" s="1"/>
  <c r="J6" i="14"/>
  <c r="I6" i="14"/>
  <c r="D6" i="14"/>
  <c r="P12" i="14" l="1"/>
  <c r="Q12" i="14" s="1"/>
  <c r="P9" i="14"/>
  <c r="Q6" i="14"/>
  <c r="I9" i="14"/>
  <c r="Q9" i="14" s="1"/>
  <c r="AL18" i="13"/>
  <c r="N13" i="13" l="1"/>
  <c r="M13" i="13"/>
  <c r="L13" i="13"/>
  <c r="K13" i="13"/>
  <c r="J13" i="13"/>
  <c r="I13" i="13"/>
  <c r="G13" i="13"/>
  <c r="B13" i="13"/>
  <c r="H12" i="13"/>
  <c r="D12" i="13"/>
  <c r="H11" i="13"/>
  <c r="D11" i="13"/>
  <c r="O10" i="13"/>
  <c r="D10" i="13"/>
  <c r="H10" i="13" s="1"/>
  <c r="O9" i="13"/>
  <c r="E9" i="13"/>
  <c r="H9" i="13" s="1"/>
  <c r="P9" i="13" s="1"/>
  <c r="D9" i="13"/>
  <c r="O8" i="13"/>
  <c r="H8" i="13"/>
  <c r="P8" i="13" s="1"/>
  <c r="E8" i="13"/>
  <c r="E13" i="13" s="1"/>
  <c r="D8" i="13"/>
  <c r="O7" i="13"/>
  <c r="H7" i="13"/>
  <c r="D7" i="13"/>
  <c r="O6" i="13"/>
  <c r="O13" i="13" s="1"/>
  <c r="D6" i="13"/>
  <c r="H6" i="13" s="1"/>
  <c r="H13" i="13" s="1"/>
  <c r="N13" i="12"/>
  <c r="M13" i="12"/>
  <c r="L13" i="12"/>
  <c r="K13" i="12"/>
  <c r="J13" i="12"/>
  <c r="I13" i="12"/>
  <c r="G13" i="12"/>
  <c r="B13" i="12"/>
  <c r="H12" i="12"/>
  <c r="D12" i="12"/>
  <c r="D11" i="12"/>
  <c r="H11" i="12" s="1"/>
  <c r="O10" i="12"/>
  <c r="D10" i="12"/>
  <c r="H10" i="12" s="1"/>
  <c r="O9" i="12"/>
  <c r="E9" i="12"/>
  <c r="D9" i="12"/>
  <c r="H9" i="12" s="1"/>
  <c r="P9" i="12" s="1"/>
  <c r="O8" i="12"/>
  <c r="E8" i="12"/>
  <c r="E13" i="12" s="1"/>
  <c r="D8" i="12"/>
  <c r="O7" i="12"/>
  <c r="D7" i="12"/>
  <c r="H7" i="12" s="1"/>
  <c r="O6" i="12"/>
  <c r="O13" i="12" s="1"/>
  <c r="D6" i="12"/>
  <c r="H6" i="12" s="1"/>
  <c r="P13" i="13" l="1"/>
  <c r="D13" i="13"/>
  <c r="H13" i="12"/>
  <c r="H8" i="12"/>
  <c r="P8" i="12" s="1"/>
  <c r="P13" i="12" s="1"/>
  <c r="D13" i="12"/>
  <c r="I25" i="11"/>
  <c r="H25" i="11"/>
  <c r="D25" i="11"/>
  <c r="C25" i="11"/>
  <c r="E24" i="11"/>
  <c r="E23" i="11"/>
  <c r="E22" i="11"/>
  <c r="E21" i="11"/>
  <c r="E20" i="11"/>
  <c r="E19" i="11"/>
  <c r="E25" i="11" s="1"/>
  <c r="E18" i="11"/>
  <c r="O13" i="11"/>
  <c r="N13" i="11"/>
  <c r="M13" i="11"/>
  <c r="L13" i="11"/>
  <c r="K13" i="11"/>
  <c r="H13" i="11"/>
  <c r="G13" i="11"/>
  <c r="F13" i="11"/>
  <c r="E13" i="11"/>
  <c r="B13" i="11"/>
  <c r="K12" i="11"/>
  <c r="J12" i="11"/>
  <c r="P12" i="11" s="1"/>
  <c r="D12" i="11"/>
  <c r="I12" i="11" s="1"/>
  <c r="Q12" i="11" s="1"/>
  <c r="P11" i="11"/>
  <c r="J11" i="11"/>
  <c r="D11" i="11"/>
  <c r="I11" i="11" s="1"/>
  <c r="Q11" i="11" s="1"/>
  <c r="J10" i="11"/>
  <c r="P10" i="11" s="1"/>
  <c r="D10" i="11"/>
  <c r="I10" i="11" s="1"/>
  <c r="Q10" i="11" s="1"/>
  <c r="K9" i="11"/>
  <c r="J9" i="11"/>
  <c r="P9" i="11" s="1"/>
  <c r="G9" i="11"/>
  <c r="D9" i="11"/>
  <c r="I9" i="11" s="1"/>
  <c r="Q9" i="11" s="1"/>
  <c r="K8" i="11"/>
  <c r="J8" i="11"/>
  <c r="P8" i="11" s="1"/>
  <c r="I8" i="11"/>
  <c r="Q8" i="11" s="1"/>
  <c r="G8" i="11"/>
  <c r="D8" i="11"/>
  <c r="P7" i="11"/>
  <c r="K7" i="11"/>
  <c r="J7" i="11"/>
  <c r="D7" i="11"/>
  <c r="I7" i="11" s="1"/>
  <c r="Q7" i="11" s="1"/>
  <c r="K6" i="11"/>
  <c r="J6" i="11"/>
  <c r="P6" i="11" s="1"/>
  <c r="P13" i="11" s="1"/>
  <c r="D6" i="11"/>
  <c r="I6" i="11" s="1"/>
  <c r="N13" i="10"/>
  <c r="M13" i="10"/>
  <c r="L13" i="10"/>
  <c r="K13" i="10"/>
  <c r="J13" i="10"/>
  <c r="I13" i="10"/>
  <c r="G13" i="10"/>
  <c r="E13" i="10"/>
  <c r="B13" i="10"/>
  <c r="D12" i="10"/>
  <c r="H12" i="10" s="1"/>
  <c r="D11" i="10"/>
  <c r="H11" i="10" s="1"/>
  <c r="O10" i="10"/>
  <c r="H10" i="10"/>
  <c r="D10" i="10"/>
  <c r="O9" i="10"/>
  <c r="H9" i="10"/>
  <c r="P9" i="10" s="1"/>
  <c r="E9" i="10"/>
  <c r="D9" i="10"/>
  <c r="O8" i="10"/>
  <c r="E8" i="10"/>
  <c r="D8" i="10"/>
  <c r="H8" i="10" s="1"/>
  <c r="P8" i="10" s="1"/>
  <c r="P13" i="10" s="1"/>
  <c r="O7" i="10"/>
  <c r="D7" i="10"/>
  <c r="H7" i="10" s="1"/>
  <c r="O6" i="10"/>
  <c r="O13" i="10" s="1"/>
  <c r="H6" i="10"/>
  <c r="D6" i="10"/>
  <c r="D13" i="10" s="1"/>
  <c r="Q6" i="11" l="1"/>
  <c r="Q13" i="11" s="1"/>
  <c r="I13" i="11"/>
  <c r="D13" i="11"/>
  <c r="J13" i="11"/>
  <c r="H13" i="10"/>
  <c r="O13" i="9"/>
  <c r="N13" i="9"/>
  <c r="M13" i="9"/>
  <c r="L13" i="9"/>
  <c r="K13" i="9"/>
  <c r="I13" i="9"/>
  <c r="G13" i="9"/>
  <c r="D13" i="9"/>
  <c r="B13" i="9"/>
  <c r="J6" i="9"/>
  <c r="I25" i="9"/>
  <c r="H25" i="9"/>
  <c r="D25" i="9"/>
  <c r="C25" i="9"/>
  <c r="E24" i="9"/>
  <c r="E23" i="9"/>
  <c r="E22" i="9"/>
  <c r="E21" i="9"/>
  <c r="E20" i="9"/>
  <c r="E19" i="9"/>
  <c r="E18" i="9"/>
  <c r="F13" i="9"/>
  <c r="E13" i="9"/>
  <c r="K12" i="9"/>
  <c r="J12" i="9"/>
  <c r="P12" i="9" s="1"/>
  <c r="D12" i="9"/>
  <c r="I12" i="9" s="1"/>
  <c r="Q12" i="9" s="1"/>
  <c r="J11" i="9"/>
  <c r="D11" i="9"/>
  <c r="J10" i="9"/>
  <c r="P10" i="9" s="1"/>
  <c r="D10" i="9"/>
  <c r="I10" i="9" s="1"/>
  <c r="Q10" i="9" s="1"/>
  <c r="K9" i="9"/>
  <c r="J9" i="9"/>
  <c r="P9" i="9" s="1"/>
  <c r="I9" i="9"/>
  <c r="Q9" i="9" s="1"/>
  <c r="G9" i="9"/>
  <c r="D9" i="9"/>
  <c r="K8" i="9"/>
  <c r="J8" i="9"/>
  <c r="P8" i="9" s="1"/>
  <c r="G8" i="9"/>
  <c r="D8" i="9"/>
  <c r="K7" i="9"/>
  <c r="J7" i="9"/>
  <c r="P7" i="9" s="1"/>
  <c r="I7" i="9"/>
  <c r="D7" i="9"/>
  <c r="K6" i="9"/>
  <c r="P6" i="9" s="1"/>
  <c r="D6" i="9"/>
  <c r="I6" i="9" s="1"/>
  <c r="E9" i="8"/>
  <c r="E8" i="8"/>
  <c r="N13" i="8"/>
  <c r="M13" i="8"/>
  <c r="L13" i="8"/>
  <c r="K13" i="8"/>
  <c r="J13" i="8"/>
  <c r="I13" i="8"/>
  <c r="G13" i="8"/>
  <c r="B13" i="8"/>
  <c r="D12" i="8"/>
  <c r="H12" i="8" s="1"/>
  <c r="H11" i="8"/>
  <c r="D11" i="8"/>
  <c r="O10" i="8"/>
  <c r="D10" i="8"/>
  <c r="H10" i="8" s="1"/>
  <c r="O9" i="8"/>
  <c r="D9" i="8"/>
  <c r="H9" i="8" s="1"/>
  <c r="P9" i="8" s="1"/>
  <c r="O8" i="8"/>
  <c r="E13" i="8"/>
  <c r="D8" i="8"/>
  <c r="O7" i="8"/>
  <c r="H7" i="8"/>
  <c r="D7" i="8"/>
  <c r="O6" i="8"/>
  <c r="O13" i="8" s="1"/>
  <c r="D6" i="8"/>
  <c r="D6" i="7"/>
  <c r="D11" i="7"/>
  <c r="P13" i="9" l="1"/>
  <c r="J13" i="9"/>
  <c r="E25" i="9"/>
  <c r="P11" i="9"/>
  <c r="I11" i="9"/>
  <c r="Q11" i="9" s="1"/>
  <c r="Q6" i="9"/>
  <c r="Q7" i="9"/>
  <c r="H13" i="9"/>
  <c r="I8" i="9"/>
  <c r="Q8" i="9" s="1"/>
  <c r="H8" i="8"/>
  <c r="P8" i="8" s="1"/>
  <c r="P13" i="8" s="1"/>
  <c r="D13" i="8"/>
  <c r="H6" i="8"/>
  <c r="K13" i="7"/>
  <c r="G13" i="7"/>
  <c r="B13" i="7"/>
  <c r="I6" i="7"/>
  <c r="K25" i="7"/>
  <c r="L25" i="7" s="1"/>
  <c r="K24" i="7"/>
  <c r="L24" i="7" s="1"/>
  <c r="H11" i="7" s="1"/>
  <c r="I11" i="7" s="1"/>
  <c r="K23" i="7"/>
  <c r="L23" i="7" s="1"/>
  <c r="H10" i="7" s="1"/>
  <c r="K22" i="7"/>
  <c r="L22" i="7" s="1"/>
  <c r="H9" i="7" s="1"/>
  <c r="K21" i="7"/>
  <c r="L21" i="7" s="1"/>
  <c r="H8" i="7" s="1"/>
  <c r="D12" i="7"/>
  <c r="D10" i="7"/>
  <c r="D9" i="7"/>
  <c r="D13" i="7" s="1"/>
  <c r="D8" i="7"/>
  <c r="D7" i="7"/>
  <c r="I7" i="7" s="1"/>
  <c r="K19" i="7"/>
  <c r="L19" i="7" s="1"/>
  <c r="J12" i="7"/>
  <c r="J11" i="7"/>
  <c r="J10" i="7"/>
  <c r="J9" i="7"/>
  <c r="J8" i="7"/>
  <c r="J7" i="7"/>
  <c r="J6" i="7"/>
  <c r="J13" i="7" s="1"/>
  <c r="G9" i="7"/>
  <c r="G8" i="7"/>
  <c r="L26" i="7" l="1"/>
  <c r="I9" i="7"/>
  <c r="I10" i="7"/>
  <c r="I12" i="7"/>
  <c r="H13" i="7"/>
  <c r="I8" i="7"/>
  <c r="Q13" i="9"/>
  <c r="H13" i="8"/>
  <c r="E9" i="6"/>
  <c r="E8" i="6"/>
  <c r="D9" i="6"/>
  <c r="D8" i="6"/>
  <c r="C35" i="7"/>
  <c r="B35" i="7"/>
  <c r="D26" i="7"/>
  <c r="C26" i="7"/>
  <c r="E25" i="7"/>
  <c r="E24" i="7"/>
  <c r="E23" i="7"/>
  <c r="E22" i="7"/>
  <c r="E21" i="7"/>
  <c r="E20" i="7"/>
  <c r="E19" i="7"/>
  <c r="O13" i="7"/>
  <c r="N13" i="7"/>
  <c r="M13" i="7"/>
  <c r="L13" i="7"/>
  <c r="F13" i="7"/>
  <c r="E13" i="7"/>
  <c r="P12" i="7"/>
  <c r="K12" i="7"/>
  <c r="P11" i="7"/>
  <c r="P10" i="7"/>
  <c r="K9" i="7"/>
  <c r="P9" i="7"/>
  <c r="K8" i="7"/>
  <c r="P8" i="7" s="1"/>
  <c r="P7" i="7"/>
  <c r="Q7" i="7" s="1"/>
  <c r="K7" i="7"/>
  <c r="K6" i="7"/>
  <c r="N13" i="6"/>
  <c r="M13" i="6"/>
  <c r="L13" i="6"/>
  <c r="K13" i="6"/>
  <c r="J13" i="6"/>
  <c r="I13" i="6"/>
  <c r="G13" i="6"/>
  <c r="B13" i="6"/>
  <c r="D12" i="6"/>
  <c r="H12" i="6" s="1"/>
  <c r="D11" i="6"/>
  <c r="H11" i="6" s="1"/>
  <c r="O10" i="6"/>
  <c r="D10" i="6"/>
  <c r="H10" i="6" s="1"/>
  <c r="O9" i="6"/>
  <c r="H9" i="6"/>
  <c r="P9" i="6" s="1"/>
  <c r="O8" i="6"/>
  <c r="O7" i="6"/>
  <c r="D7" i="6"/>
  <c r="H7" i="6" s="1"/>
  <c r="O6" i="6"/>
  <c r="O13" i="6" s="1"/>
  <c r="D6" i="6"/>
  <c r="Q9" i="7" l="1"/>
  <c r="I13" i="7"/>
  <c r="I15" i="7" s="1"/>
  <c r="H8" i="6"/>
  <c r="P8" i="6" s="1"/>
  <c r="P13" i="6" s="1"/>
  <c r="D13" i="6"/>
  <c r="Q8" i="7"/>
  <c r="Q12" i="7"/>
  <c r="M63" i="7" s="1"/>
  <c r="Q11" i="7"/>
  <c r="E26" i="7"/>
  <c r="Q10" i="7"/>
  <c r="P6" i="7"/>
  <c r="P13" i="7" s="1"/>
  <c r="H6" i="6"/>
  <c r="H13" i="6" s="1"/>
  <c r="E13" i="6"/>
  <c r="C32" i="5"/>
  <c r="B32" i="5"/>
  <c r="D23" i="5"/>
  <c r="C23" i="5"/>
  <c r="E22" i="5"/>
  <c r="E21" i="5"/>
  <c r="E20" i="5"/>
  <c r="E19" i="5"/>
  <c r="E18" i="5"/>
  <c r="E17" i="5"/>
  <c r="E16" i="5"/>
  <c r="E23" i="5" s="1"/>
  <c r="O13" i="5"/>
  <c r="N13" i="5"/>
  <c r="M13" i="5"/>
  <c r="L13" i="5"/>
  <c r="H13" i="5"/>
  <c r="G13" i="5"/>
  <c r="F13" i="5"/>
  <c r="E13" i="5"/>
  <c r="K12" i="5"/>
  <c r="P12" i="5" s="1"/>
  <c r="J12" i="5"/>
  <c r="I12" i="5"/>
  <c r="J11" i="5"/>
  <c r="P11" i="5" s="1"/>
  <c r="D11" i="5"/>
  <c r="I11" i="5" s="1"/>
  <c r="J10" i="5"/>
  <c r="P10" i="5" s="1"/>
  <c r="Q10" i="5" s="1"/>
  <c r="I10" i="5"/>
  <c r="J9" i="5"/>
  <c r="I9" i="5"/>
  <c r="B13" i="5"/>
  <c r="K8" i="5"/>
  <c r="J8" i="5"/>
  <c r="I8" i="5"/>
  <c r="P7" i="5"/>
  <c r="K7" i="5"/>
  <c r="J7" i="5"/>
  <c r="D7" i="5"/>
  <c r="D13" i="5" s="1"/>
  <c r="K6" i="5"/>
  <c r="J6" i="5"/>
  <c r="I6" i="5"/>
  <c r="D6" i="5"/>
  <c r="N13" i="4"/>
  <c r="M13" i="4"/>
  <c r="L13" i="4"/>
  <c r="K13" i="4"/>
  <c r="J13" i="4"/>
  <c r="I13" i="4"/>
  <c r="G13" i="4"/>
  <c r="B13" i="4"/>
  <c r="H12" i="4"/>
  <c r="D12" i="4"/>
  <c r="D11" i="4"/>
  <c r="H11" i="4" s="1"/>
  <c r="O10" i="4"/>
  <c r="D10" i="4"/>
  <c r="H10" i="4" s="1"/>
  <c r="O9" i="4"/>
  <c r="E9" i="4"/>
  <c r="D9" i="4"/>
  <c r="H9" i="4" s="1"/>
  <c r="P9" i="4" s="1"/>
  <c r="O8" i="4"/>
  <c r="E8" i="4"/>
  <c r="E13" i="4" s="1"/>
  <c r="D8" i="4"/>
  <c r="O7" i="4"/>
  <c r="D7" i="4"/>
  <c r="H7" i="4" s="1"/>
  <c r="O6" i="4"/>
  <c r="O13" i="4" s="1"/>
  <c r="D6" i="4"/>
  <c r="H6" i="4" s="1"/>
  <c r="Q6" i="7" l="1"/>
  <c r="Q13" i="7" s="1"/>
  <c r="Q15" i="7" s="1"/>
  <c r="Q11" i="5"/>
  <c r="P8" i="5"/>
  <c r="Q8" i="5" s="1"/>
  <c r="J13" i="5"/>
  <c r="Q12" i="5"/>
  <c r="I7" i="5"/>
  <c r="Q7" i="5" s="1"/>
  <c r="I13" i="5"/>
  <c r="P6" i="5"/>
  <c r="K9" i="5"/>
  <c r="K13" i="5" s="1"/>
  <c r="H8" i="4"/>
  <c r="P8" i="4" s="1"/>
  <c r="P13" i="4" s="1"/>
  <c r="D13" i="4"/>
  <c r="P9" i="5" l="1"/>
  <c r="Q9" i="5" s="1"/>
  <c r="P13" i="5"/>
  <c r="Q6" i="5"/>
  <c r="Q13" i="5" s="1"/>
  <c r="H13" i="4"/>
</calcChain>
</file>

<file path=xl/comments1.xml><?xml version="1.0" encoding="utf-8"?>
<comments xmlns="http://schemas.openxmlformats.org/spreadsheetml/2006/main">
  <authors>
    <author>Franco, Astrid (Contractor)</author>
  </authors>
  <commentList>
    <comment ref="M37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Si tiene salario variable debe promediar los salarios percibidos durante todo el semestre (enero a junio o junio a diciembre), incluyendo lo pagado en horas extras y comisiones,  auxilio de transportes recargos nocturnos, bonificaciones, etc.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Álvaro Santos Uribe inicia labores el 1 de enero de 2013, devengando un sueldo básico de $1.200.000 mensual. Durante el semestre recibe comisiones totales por $4.600.000 y horas extras por $650.000. El valor a pagar por prima de servicios del primer semestre del año 2013 será:
Salario básico                                 $ 1.000.000 X 6 meses  = $6.000.000
Horas extras y comisiones semestre                                     =   5.250.000
Total devengado semestre                                                      =  11.250.000
Salario base promedio mensual                                           =     1.875.000
Valor Prima =           $1.875.000  X   180    =   $ 937.500
360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Salud: La cotización al sistema de salud es de 12.5% del salario base de aportes para el sistema de seguridad social. El empleado aporta un 4% y la empresa aporta el 8.5%, porcentaje último que la empresa debe apropiar en cada nómina y posteriormente consignar a la respectiva entidad de salud a la que este afiliado el trabajador.</t>
        </r>
      </text>
    </comment>
    <comment ref="J47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Pensión: Por cada empleado se debe aportar por concepto de pensión, un 16% del salario base cotización. El empleado aporta el 4% y la empresa aporta el 12%, valor que mensualmente la empresa debe apropiar y consignar en el fondo de pensiones que el empleado haya determinado.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Riesgos profesionales: La empresa debe afiliar al empleado al sistema de riesgos profesionales, con el objetivo de cubrir los problemas los accidentes o enfermedades que el empleado sufra como consecuencia del ejercicio de su labor en la empresa. El aporte en su totalidad está a cargo de la empresa, y el porcentaje a cotizar está dado por una tabla progresiva según sea el nivel de riesgo que corra el trabajador en su trabajo.
</t>
        </r>
      </text>
    </comment>
    <comment ref="J52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Servicio nacional de aprendizaje: Mensualmente la empresa debe aportar el 2% de la nómina base para los aportes, con destino al SENA
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Instituto Colombiano de bienestar familiar: Mensualmente la empresa debe aportar un 3% del salario base del trabajador, con destino al I.C.B.F.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Cajas de compensación familiar: Mensualmente la empresa debe pagar por subsidio familiar un 4% del salario base de cotización por éste concepto.</t>
        </r>
      </text>
    </comment>
    <comment ref="M69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Si tiene salario variable debe promediar los salarios percibidos durante todo el semestre (enero a junio o junio a diciembre), incluyendo lo pagado en horas extras y comisiones,  auxilio de transportes recargos nocturnos, bonificaciones, etc.</t>
        </r>
      </text>
    </comment>
    <comment ref="J77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Salud: La cotización al sistema de salud es de 12.5% del salario base de aportes para el sistema de seguridad social. El empleado aporta un 4% y la empresa aporta el 8.5%, porcentaje último que la empresa debe apropiar en cada nómina y posteriormente consignar a la respectiva entidad de salud a la que este afiliado el trabajador.</t>
        </r>
      </text>
    </comment>
    <comment ref="J79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Pensión: Por cada empleado se debe aportar por concepto de pensión, un 16% del salario base cotización. El empleado aporta el 4% y la empresa aporta el 12%, valor que mensualmente la empresa debe apropiar y consignar en el fondo de pensiones que el empleado haya determinado.</t>
        </r>
      </text>
    </comment>
    <comment ref="J81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Riesgos profesionales: La empresa debe afiliar al empleado al sistema de riesgos profesionales, con el objetivo de cubrir los problemas los accidentes o enfermedades que el empleado sufra como consecuencia del ejercicio de su labor en la empresa. El aporte en su totalidad está a cargo de la empresa, y el porcentaje a cotizar está dado por una tabla progresiva según sea el nivel de riesgo que corra el trabajador en su trabajo.
</t>
        </r>
      </text>
    </comment>
    <comment ref="J84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Servicio nacional de aprendizaje: Mensualmente la empresa debe aportar el 2% de la nómina base para los aportes, con destino al SENA
</t>
        </r>
      </text>
    </comment>
    <comment ref="J85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Instituto Colombiano de bienestar familiar: Mensualmente la empresa debe aportar un 3% del salario base del trabajador, con destino al I.C.B.F.</t>
        </r>
      </text>
    </comment>
    <comment ref="J87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Cajas de compensación familiar: Mensualmente la empresa debe pagar por subsidio familiar un 4% del salario base de cotización por éste concepto.</t>
        </r>
      </text>
    </comment>
  </commentList>
</comments>
</file>

<file path=xl/comments2.xml><?xml version="1.0" encoding="utf-8"?>
<comments xmlns="http://schemas.openxmlformats.org/spreadsheetml/2006/main">
  <authors>
    <author>Franco, Astrid (Contractor)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Salud: La cotización al sistema de salud es de 12.5% del salario base de aportes para el sistema de seguridad social. El empleado aporta un 4% y la empresa aporta el 8.5%, porcentaje último que la empresa debe apropiar en cada nómina y posteriormente consignar a la respectiva entidad de salud a la que este afiliado el trabajador.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Pensión: Por cada empleado se debe aportar por concepto de pensión, un 16% del salario base cotización. El empleado aporta el 4% y la empresa aporta el 12%, valor que mensualmente la empresa debe apropiar y consignar en el fondo de pensiones que el empleado haya determinado.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Riesgos profesionales: La empresa debe afiliar al empleado al sistema de riesgos profesionales, con el objetivo de cubrir los problemas los accidentes o enfermedades que el empleado sufra como consecuencia del ejercicio de su labor en la empresa. El aporte en su totalidad está a cargo de la empresa, y el porcentaje a cotizar está dado por una tabla progresiva según sea el nivel de riesgo que corra el trabajador en su trabajo.
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Servicio nacional de aprendizaje: Mensualmente la empresa debe aportar el 2% de la nómina base para los aportes, con destino al SENA
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Instituto Colombiano de bienestar familiar: Mensualmente la empresa debe aportar un 3% del salario base del trabajador, con destino al I.C.B.F.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Franco, Astrid (Contractor):</t>
        </r>
        <r>
          <rPr>
            <sz val="9"/>
            <color indexed="81"/>
            <rFont val="Tahoma"/>
            <family val="2"/>
          </rPr>
          <t xml:space="preserve">
Cajas de compensación familiar: Mensualmente la empresa debe pagar por subsidio familiar un 4% del salario base de cotización por éste concepto.</t>
        </r>
      </text>
    </comment>
  </commentList>
</comments>
</file>

<file path=xl/sharedStrings.xml><?xml version="1.0" encoding="utf-8"?>
<sst xmlns="http://schemas.openxmlformats.org/spreadsheetml/2006/main" count="2236" uniqueCount="303">
  <si>
    <t>INGENIERIA &amp; ESPECIALIDADES</t>
  </si>
  <si>
    <t>1A  QUINCENA DICIOEMBRE / 2012</t>
  </si>
  <si>
    <t>APELLIDOS</t>
  </si>
  <si>
    <t>SALARIO</t>
  </si>
  <si>
    <t>D E V E N G A D O</t>
  </si>
  <si>
    <t>TOTAL</t>
  </si>
  <si>
    <t>DEDUCCIONES</t>
  </si>
  <si>
    <t>TOTAL   A</t>
  </si>
  <si>
    <t>FIRMA</t>
  </si>
  <si>
    <t>PRIMA</t>
  </si>
  <si>
    <t>Y NOMBRES</t>
  </si>
  <si>
    <t>MENSUAL</t>
  </si>
  <si>
    <t>DIAS</t>
  </si>
  <si>
    <t>BASICO</t>
  </si>
  <si>
    <t>TRANSP</t>
  </si>
  <si>
    <t>VALOR</t>
  </si>
  <si>
    <t>DEVENG.</t>
  </si>
  <si>
    <t>SALUD</t>
  </si>
  <si>
    <t>PENSION</t>
  </si>
  <si>
    <t>F. de S. P.</t>
  </si>
  <si>
    <t>PRESTAMOS</t>
  </si>
  <si>
    <t>OTROS</t>
  </si>
  <si>
    <t>RETENCION</t>
  </si>
  <si>
    <t>DEDUCC.</t>
  </si>
  <si>
    <t>PAGAR</t>
  </si>
  <si>
    <t>RECIBIDO</t>
  </si>
  <si>
    <t>GLORIA ESPERANZA PAEZ CASTILLO</t>
  </si>
  <si>
    <t>MARTHA LUCIA RAMIREZ ARANGUREN</t>
  </si>
  <si>
    <t>DIEGO ORLANDO AMAYA CESPEDES</t>
  </si>
  <si>
    <t>SERGIO SALCEDO</t>
  </si>
  <si>
    <t>CARLOS JAIME VELASCO MUSSON</t>
  </si>
  <si>
    <t>GUILLERMO NOVOA CASTRO</t>
  </si>
  <si>
    <t>ANDREA CAICEDO</t>
  </si>
  <si>
    <t>TOTALES</t>
  </si>
  <si>
    <t>SUELDO</t>
  </si>
  <si>
    <t>AUX TRANSP.</t>
  </si>
  <si>
    <t xml:space="preserve"> </t>
  </si>
  <si>
    <t>GUILLERMO  NOVOA C</t>
  </si>
  <si>
    <t>1|</t>
  </si>
  <si>
    <t>2A  QUINCENA DICIEMBRE  2012</t>
  </si>
  <si>
    <t>INTERESES</t>
  </si>
  <si>
    <t>TRANSPORTE</t>
  </si>
  <si>
    <t>CESANTIA</t>
  </si>
  <si>
    <t>VACACIONES</t>
  </si>
  <si>
    <t>SODEXO</t>
  </si>
  <si>
    <t>CARGO</t>
  </si>
  <si>
    <t>CANASTA</t>
  </si>
  <si>
    <t>GASOLINA</t>
  </si>
  <si>
    <t>G. PRODUCCION</t>
  </si>
  <si>
    <t>AUX TRANSPORTE</t>
  </si>
  <si>
    <t>G. COMERCIAL</t>
  </si>
  <si>
    <t>OPERARIO</t>
  </si>
  <si>
    <t>AUX. BODEGA</t>
  </si>
  <si>
    <t>G. FINANCIERO</t>
  </si>
  <si>
    <t>ANDREA SAKCEDO</t>
  </si>
  <si>
    <t>A. ADMTIVO</t>
  </si>
  <si>
    <t>G. GENERAL</t>
  </si>
  <si>
    <t>INGRESO</t>
  </si>
  <si>
    <t>GUILLRMO NOVOA</t>
  </si>
  <si>
    <t>ANDREA DEL PILAR CAICEDO</t>
  </si>
  <si>
    <t>1A  QUINCENA ENERO / 2013</t>
  </si>
  <si>
    <t>2A  QUINCENA ENERO  2013</t>
  </si>
  <si>
    <t>AJUSTE VACACIONES</t>
  </si>
  <si>
    <t>AJUSTE</t>
  </si>
  <si>
    <t>INGENIERIA Y ESPECIALIDADES SAS</t>
  </si>
  <si>
    <t>ANDREA DEL MPILAR  CAICEDO</t>
  </si>
  <si>
    <t>1A  QUINCENA FEBRERO / 2013</t>
  </si>
  <si>
    <t>2A  QUINCENA FEBRERO  2013</t>
  </si>
  <si>
    <t>AUX TRANSPOIRTE</t>
  </si>
  <si>
    <t>ANDREA DEL PILAR  CAICEDO</t>
  </si>
  <si>
    <t>1A  QUINCENA MARZO / 2013</t>
  </si>
  <si>
    <t>2A  QUINCENA MARZO  2013</t>
  </si>
  <si>
    <t>1A  QUINCENA ABRIL / 2013</t>
  </si>
  <si>
    <t>2A  QUINCENA ABRIL  2013</t>
  </si>
  <si>
    <t>MANUEL E OSPINA GONZALEZ</t>
  </si>
  <si>
    <t>REPRESENTANTE COMERCIAL</t>
  </si>
  <si>
    <t>1A  QUINCENA MAYO / 2013</t>
  </si>
  <si>
    <t>2A  QUINCENA MAYO  2013</t>
  </si>
  <si>
    <t>1A  QUINCENA JMNIO / 2013 MAS PRIMA</t>
  </si>
  <si>
    <t>2A  QUINCENA JUNIO  2013</t>
  </si>
  <si>
    <t>1A  QUINCENA JULIO / 2013</t>
  </si>
  <si>
    <t>Ejemplo para liquidar nomina</t>
  </si>
  <si>
    <r>
      <t>Ejemplo</t>
    </r>
    <r>
      <rPr>
        <sz val="12"/>
        <color rgb="FF444444"/>
        <rFont val="Arial"/>
        <family val="2"/>
      </rPr>
      <t> práctico de como liquidar una </t>
    </r>
    <r>
      <rPr>
        <b/>
        <sz val="12"/>
        <color rgb="FF444444"/>
        <rFont val="Arial"/>
        <family val="2"/>
      </rPr>
      <t>nomina</t>
    </r>
    <r>
      <rPr>
        <sz val="12"/>
        <color rgb="FF444444"/>
        <rFont val="Arial"/>
        <family val="2"/>
      </rPr>
      <t>:</t>
    </r>
  </si>
  <si>
    <t>Ejemplo de salario básico de $700.000</t>
  </si>
  <si>
    <t>El trabajador tiene derecho a auxilio de transporte, a horas extras y a comisiones.</t>
  </si>
  <si>
    <t>Salario básico. 700.000</t>
  </si>
  <si>
    <t>Comisiones. 100.000</t>
  </si>
  <si>
    <t>Horas extras. 50.000</t>
  </si>
  <si>
    <r>
      <t>Auxilio de transporte</t>
    </r>
    <r>
      <rPr>
        <sz val="12"/>
        <color rgb="FF444444"/>
        <rFont val="Arial"/>
        <family val="2"/>
      </rPr>
      <t>. 70.500 (vigente para 2013 en </t>
    </r>
    <r>
      <rPr>
        <b/>
        <sz val="12"/>
        <color rgb="FF139CC7"/>
        <rFont val="Arial"/>
        <family val="2"/>
      </rPr>
      <t>Colombia</t>
    </r>
    <r>
      <rPr>
        <sz val="12"/>
        <color rgb="FF444444"/>
        <rFont val="Arial"/>
        <family val="2"/>
      </rPr>
      <t>)</t>
    </r>
  </si>
  <si>
    <t>Total devengado 920.500</t>
  </si>
  <si>
    <t>Liquidación </t>
  </si>
  <si>
    <t>Deducciones de nómina. (Conceptos a cargo del empleado)</t>
  </si>
  <si>
    <r>
      <t>Salud</t>
    </r>
    <r>
      <rPr>
        <sz val="12"/>
        <color rgb="FF444444"/>
        <rFont val="Arial"/>
        <family val="2"/>
      </rPr>
      <t> (</t>
    </r>
    <r>
      <rPr>
        <b/>
        <sz val="12"/>
        <color rgb="FF139CC7"/>
        <rFont val="Arial"/>
        <family val="2"/>
      </rPr>
      <t>4</t>
    </r>
    <r>
      <rPr>
        <sz val="12"/>
        <color rgb="FF444444"/>
        <rFont val="Arial"/>
        <family val="2"/>
      </rPr>
      <t>%). 850.000*</t>
    </r>
    <r>
      <rPr>
        <b/>
        <sz val="12"/>
        <color rgb="FF139CC7"/>
        <rFont val="Arial"/>
        <family val="2"/>
      </rPr>
      <t>0</t>
    </r>
    <r>
      <rPr>
        <sz val="12"/>
        <color rgb="FF444444"/>
        <rFont val="Arial"/>
        <family val="2"/>
      </rPr>
      <t>.04 = 34.000</t>
    </r>
  </si>
  <si>
    <t>Pensión (4%). 850.000*0.04= 34.000</t>
  </si>
  <si>
    <t>Seguridad social a cargo del empleador </t>
  </si>
  <si>
    <r>
      <t>Para efectos de la seguridad </t>
    </r>
    <r>
      <rPr>
        <b/>
        <sz val="12"/>
        <color rgb="FF139CC7"/>
        <rFont val="Arial"/>
        <family val="2"/>
      </rPr>
      <t>social</t>
    </r>
    <r>
      <rPr>
        <sz val="12"/>
        <color rgb="FF444444"/>
        <rFont val="Arial"/>
        <family val="2"/>
      </rPr>
      <t> </t>
    </r>
    <r>
      <rPr>
        <b/>
        <sz val="12"/>
        <color rgb="FF139CC7"/>
        <rFont val="Arial"/>
        <family val="2"/>
      </rPr>
      <t>no</t>
    </r>
    <r>
      <rPr>
        <sz val="12"/>
        <color rgb="FF444444"/>
        <rFont val="Arial"/>
        <family val="2"/>
      </rPr>
      <t> se tiene en </t>
    </r>
    <r>
      <rPr>
        <b/>
        <sz val="12"/>
        <color rgb="FF139CC7"/>
        <rFont val="Arial"/>
        <family val="2"/>
      </rPr>
      <t>cuenta</t>
    </r>
    <r>
      <rPr>
        <sz val="12"/>
        <color rgb="FF444444"/>
        <rFont val="Arial"/>
        <family val="2"/>
      </rPr>
      <t> el Auxilio de transporte.</t>
    </r>
  </si>
  <si>
    <t>Salud (8.5%). 850.000*0.085 = 72.250</t>
  </si>
  <si>
    <r>
      <t>Pensión</t>
    </r>
    <r>
      <rPr>
        <sz val="12"/>
        <color rgb="FF444444"/>
        <rFont val="Arial"/>
        <family val="2"/>
      </rPr>
      <t> (12%). 850.000*0.12= 102.000</t>
    </r>
  </si>
  <si>
    <t>A.R.P. (Según la tabla). 850.000*.00522 = 4.437</t>
  </si>
  <si>
    <t>Prestaciones sociales</t>
  </si>
  <si>
    <t>Prima de servicios. 920.500*0.0833 = 76.678</t>
  </si>
  <si>
    <r>
      <t>Cesantías</t>
    </r>
    <r>
      <rPr>
        <sz val="12"/>
        <color rgb="FF444444"/>
        <rFont val="Arial"/>
        <family val="2"/>
      </rPr>
      <t>. 920.500*0.0833 = 76.678</t>
    </r>
  </si>
  <si>
    <r>
      <t>Intereses sobre las cesantías</t>
    </r>
    <r>
      <rPr>
        <sz val="12"/>
        <color rgb="FF444444"/>
        <rFont val="Arial"/>
        <family val="2"/>
      </rPr>
      <t>. 76.678*0.12 = 9.201</t>
    </r>
  </si>
  <si>
    <r>
      <t>Vacaciones</t>
    </r>
    <r>
      <rPr>
        <sz val="12"/>
        <color rgb="FF444444"/>
        <rFont val="Arial"/>
        <family val="2"/>
      </rPr>
      <t> 700.000*.0417 = 29.190</t>
    </r>
  </si>
  <si>
    <t>Aportes parafiscales</t>
  </si>
  <si>
    <t>Cajas de compensación familiar (4%). 850.000*0.04 = 34.000.</t>
  </si>
  <si>
    <t>I.C.B.F. (3%). 850.000*0.03 = 25.500.</t>
  </si>
  <si>
    <t>Sena. (2%). 850.000*0.02 = 17.000.</t>
  </si>
  <si>
    <t>Neto a pagar al empleado</t>
  </si>
  <si>
    <t>Total devengado 920.500</t>
  </si>
  <si>
    <t>Salud 34.000 (-)</t>
  </si>
  <si>
    <t>Pensión 34.000 (-)</t>
  </si>
  <si>
    <t>Neto pagado 852.500</t>
  </si>
  <si>
    <t>Regimen Pensional</t>
  </si>
  <si>
    <t>Ampara al trabajador contra contingencias de vejez, invalidez y muerte.</t>
  </si>
  <si>
    <t>El aporte es del 16% sobre el salario del trabajador repartido así:</t>
  </si>
  <si>
    <t>Empleador: 12%</t>
  </si>
  <si>
    <t>Trabajador: 4% sobre su salario.</t>
  </si>
  <si>
    <r>
      <t>Quienes tenga un </t>
    </r>
    <r>
      <rPr>
        <b/>
        <sz val="12"/>
        <color rgb="FF139CC7"/>
        <rFont val="Arial"/>
        <family val="2"/>
      </rPr>
      <t>ingreso</t>
    </r>
    <r>
      <rPr>
        <sz val="12"/>
        <color rgb="FF444444"/>
        <rFont val="Arial"/>
        <family val="2"/>
      </rPr>
      <t> mensual igual o </t>
    </r>
    <r>
      <rPr>
        <b/>
        <sz val="12"/>
        <color rgb="FF139CC7"/>
        <rFont val="Arial"/>
        <family val="2"/>
      </rPr>
      <t>superior</t>
    </r>
    <r>
      <rPr>
        <sz val="12"/>
        <color rgb="FF444444"/>
        <rFont val="Arial"/>
        <family val="2"/>
      </rPr>
      <t> a cuatro salarios mínimos paga un </t>
    </r>
    <r>
      <rPr>
        <b/>
        <sz val="12"/>
        <color rgb="FF139CC7"/>
        <rFont val="Arial"/>
        <family val="2"/>
      </rPr>
      <t>1</t>
    </r>
    <r>
      <rPr>
        <sz val="12"/>
        <color rgb="FF444444"/>
        <rFont val="Arial"/>
        <family val="2"/>
      </rPr>
      <t>.0% adicional al obligatorio para pensiones.</t>
    </r>
  </si>
  <si>
    <t>Quienes devengue entre 16 y 17 salarios mínimos pagan un 1.20% adicional al obligatorio para pensiones.</t>
  </si>
  <si>
    <t>Quienes devengue entre 17 y 18 salarios mínimos pagan un 1.40% adicional al obligatorio para pensiones.</t>
  </si>
  <si>
    <t>Quienes devengue entre 18 y 19 salarios mínimos pagan un 1.60% adicional al obligatorio para pensiones.</t>
  </si>
  <si>
    <t>Quienes devengue entre 19 y 20 salarios mínimos pagan un 1.80% adicional al obligatorio para pensiones.</t>
  </si>
  <si>
    <t>Quienes devengue más de 20 salarios mínimos pagan un 2.0% adicional al obligatorio para pensiones.</t>
  </si>
  <si>
    <t>Régimen de Riesgos Profesionales: Protege al trabajador contra accidentes de trabajo y enfermedades profesionales, el aporte depende del nivel de riesgo y lo paga todo el empleador. Las empresas utilizan por lo general el 0,522%.</t>
  </si>
  <si>
    <t>El auxilio de transporte solamente se incluye para el cálculo de la prima de servicios y  el auxilio de cesantías; para los demás conceptos no se tiene en cuenta, es decir que se resta.</t>
  </si>
  <si>
    <t>salarios por pagar</t>
  </si>
  <si>
    <t>sueldos</t>
  </si>
  <si>
    <t>aux. transp</t>
  </si>
  <si>
    <t>vacaciones</t>
  </si>
  <si>
    <t>aportes eps</t>
  </si>
  <si>
    <t>aportes afp</t>
  </si>
  <si>
    <t>prima servicios</t>
  </si>
  <si>
    <t>cesantias</t>
  </si>
  <si>
    <t>intereses cesantias</t>
  </si>
  <si>
    <t>prov. Vacac.</t>
  </si>
  <si>
    <t>aporte salud</t>
  </si>
  <si>
    <t>aporte pension</t>
  </si>
  <si>
    <t>aporte afp</t>
  </si>
  <si>
    <t>aporte arp</t>
  </si>
  <si>
    <t>aporte sena</t>
  </si>
  <si>
    <t>aporte sena, icbf y cajas</t>
  </si>
  <si>
    <t>aporte icbf</t>
  </si>
  <si>
    <t>aporte cajas</t>
  </si>
  <si>
    <t>P/DIEGO</t>
  </si>
  <si>
    <t>Para realizar las provisiones debe multiplicarse el salario base mensual por  el 8.33%.</t>
  </si>
  <si>
    <r>
      <t xml:space="preserve">Cada semestre, al momento de pagar la prima de servicios se determina el valor provisionado y se calcula el valor a pagar definitivamente. </t>
    </r>
    <r>
      <rPr>
        <b/>
        <sz val="10"/>
        <color theme="4" tint="-0.499984740745262"/>
        <rFont val="Calibri"/>
        <family val="2"/>
      </rPr>
      <t>Se debe debitar el valor provisionado en el semestre y reclasificar a la</t>
    </r>
    <r>
      <rPr>
        <sz val="10"/>
        <rFont val="Calibri"/>
        <family val="2"/>
      </rPr>
      <t xml:space="preserve"> </t>
    </r>
    <r>
      <rPr>
        <b/>
        <sz val="10"/>
        <color theme="4" tint="-0.499984740745262"/>
        <rFont val="Calibri"/>
        <family val="2"/>
      </rPr>
      <t>cuenta 2520</t>
    </r>
    <r>
      <rPr>
        <sz val="10"/>
        <rFont val="Calibri"/>
        <family val="2"/>
      </rPr>
      <t xml:space="preserve"> que pertenece  al pasivo real y pagar debitando la cuenta anterior. Lo anterior ya que no es procedente pagar desde un pasivo provisionado.</t>
    </r>
  </si>
  <si>
    <t>las horas extras NO se incluyen en la base para liquidar las vacaciones.</t>
  </si>
  <si>
    <r>
      <rPr>
        <sz val="11"/>
        <color theme="4" tint="-0.499984740745262"/>
        <rFont val="Arial Narrow"/>
        <family val="2"/>
      </rPr>
      <t>el auxilio de transporte</t>
    </r>
    <r>
      <rPr>
        <b/>
        <sz val="11"/>
        <rFont val="Arial Narrow"/>
        <family val="2"/>
      </rPr>
      <t xml:space="preserve">, al no ser un pago que constituya salario, </t>
    </r>
    <r>
      <rPr>
        <sz val="11"/>
        <color theme="4" tint="-0.499984740745262"/>
        <rFont val="Arial Narrow"/>
        <family val="2"/>
      </rPr>
      <t>no</t>
    </r>
    <r>
      <rPr>
        <b/>
        <sz val="11"/>
        <rFont val="Arial Narrow"/>
        <family val="2"/>
      </rPr>
      <t xml:space="preserve"> se debe incluir en la base para calcular los conceptos correspondientes </t>
    </r>
    <r>
      <rPr>
        <sz val="11"/>
        <color theme="4" tint="-0.499984740745262"/>
        <rFont val="Arial Narrow"/>
        <family val="2"/>
      </rPr>
      <t>a los aportes parafiscales y tampoco a los aportes a seguridad socia</t>
    </r>
    <r>
      <rPr>
        <b/>
        <sz val="11"/>
        <rFont val="Arial Narrow"/>
        <family val="2"/>
      </rPr>
      <t>l. , pero como toda norma tiene su excepción, el auxilio de transporte sí debe incluirse para calcular las prestaciones sociales.</t>
    </r>
  </si>
  <si>
    <t>Apropiación empresa</t>
  </si>
  <si>
    <t>s/n OPEN</t>
  </si>
  <si>
    <t>Diferente</t>
  </si>
  <si>
    <t>Factura</t>
  </si>
  <si>
    <t>Nombre</t>
  </si>
  <si>
    <t>Empresa</t>
  </si>
  <si>
    <t>Cuenta</t>
  </si>
  <si>
    <t>Fecha vencimiento</t>
  </si>
  <si>
    <t>Debe</t>
  </si>
  <si>
    <t>Haber</t>
  </si>
  <si>
    <t>Importe divisa</t>
  </si>
  <si>
    <t>Divisa</t>
  </si>
  <si>
    <t>Cuenta impuesto</t>
  </si>
  <si>
    <t>Importe impuestos/base</t>
  </si>
  <si>
    <t>Estado</t>
  </si>
  <si>
    <t>Conciliar</t>
  </si>
  <si>
    <t>Conciliación parcial</t>
  </si>
  <si>
    <t>1.284.677,21</t>
  </si>
  <si>
    <t>Cajas de Compenzación Familiar</t>
  </si>
  <si>
    <t>242520 Aportes al ICBF, SENA y cajas de compensación</t>
  </si>
  <si>
    <t>0,00</t>
  </si>
  <si>
    <t>32.020,00</t>
  </si>
  <si>
    <t>Cuadrado</t>
  </si>
  <si>
    <t>510402 Aportes al SENA</t>
  </si>
  <si>
    <t>ICBF</t>
  </si>
  <si>
    <t>24.015,00</t>
  </si>
  <si>
    <t>510401 Aportes al ICBF</t>
  </si>
  <si>
    <t>SENA</t>
  </si>
  <si>
    <t>Prima de Servicios</t>
  </si>
  <si>
    <t>250804 Prima de servicios</t>
  </si>
  <si>
    <t>66.681,65</t>
  </si>
  <si>
    <t>510152 Prima de servicios</t>
  </si>
  <si>
    <t>Interes sobre la cesantias</t>
  </si>
  <si>
    <t>250802 Intereses sobre cesantías</t>
  </si>
  <si>
    <t>8.001,80</t>
  </si>
  <si>
    <t>510125 Intereses a las cesantías</t>
  </si>
  <si>
    <t>Vacaciones</t>
  </si>
  <si>
    <t>250803 Vacaciones</t>
  </si>
  <si>
    <t>30.441,00</t>
  </si>
  <si>
    <t>510117 Vacaciones</t>
  </si>
  <si>
    <t>Cesantias</t>
  </si>
  <si>
    <t>250801 Cesantías</t>
  </si>
  <si>
    <t>510124 Cesantías</t>
  </si>
  <si>
    <t>Pensión Empleador</t>
  </si>
  <si>
    <t>242518 Aportes a fondos pensionales</t>
  </si>
  <si>
    <t>96.060,00</t>
  </si>
  <si>
    <t>510306 Cotizaciones a entidades administradoras del régimen de prima media</t>
  </si>
  <si>
    <t>Salud Empleador</t>
  </si>
  <si>
    <t>242519 Aportes a seguridad social en salud</t>
  </si>
  <si>
    <t>68.042,50</t>
  </si>
  <si>
    <t>510303 Cotizaciones a seguridad social en salud</t>
  </si>
  <si>
    <t>Salud</t>
  </si>
  <si>
    <t>250501 Nómina por pagar</t>
  </si>
  <si>
    <t>Pension</t>
  </si>
  <si>
    <t>A.R.L.</t>
  </si>
  <si>
    <t>242532 Aporte riesgos profesionales</t>
  </si>
  <si>
    <t>4.178,61</t>
  </si>
  <si>
    <t>510305 Cotizaciones a riesgos profesionales</t>
  </si>
  <si>
    <t>Auxilio al Transporte</t>
  </si>
  <si>
    <t>70.500,00</t>
  </si>
  <si>
    <t>510123 Auxilio de transporte</t>
  </si>
  <si>
    <t>Salario</t>
  </si>
  <si>
    <t>730.000,00</t>
  </si>
  <si>
    <t>510101 Sueldos del personal</t>
  </si>
  <si>
    <t>Nómina de DIEGO ORLANDO AMAYA CESPEDES</t>
  </si>
  <si>
    <t>2.612.774,00</t>
  </si>
  <si>
    <t>60.000,00</t>
  </si>
  <si>
    <t>45.000,00</t>
  </si>
  <si>
    <t>124.950,00</t>
  </si>
  <si>
    <t>62.550,00</t>
  </si>
  <si>
    <t>14.994,00</t>
  </si>
  <si>
    <t>180.000,00</t>
  </si>
  <si>
    <t>127.500,00</t>
  </si>
  <si>
    <t>7.830,00</t>
  </si>
  <si>
    <t>Bono SODEXO PASS</t>
  </si>
  <si>
    <t>242590 Otros acreedores</t>
  </si>
  <si>
    <t>200.000,00</t>
  </si>
  <si>
    <t>510160 Subsidio de alimentación</t>
  </si>
  <si>
    <t>1.500.000,00</t>
  </si>
  <si>
    <t>Nómina de ANDREA DEL PILAR CAICEDO QUINTANA</t>
  </si>
  <si>
    <t>Cta. Open 242520</t>
  </si>
  <si>
    <t>Contabilización.</t>
  </si>
  <si>
    <t>Código</t>
  </si>
  <si>
    <t>Nombre de la cuenta</t>
  </si>
  <si>
    <t>Debito</t>
  </si>
  <si>
    <t>Crédito</t>
  </si>
  <si>
    <t>Salarios por pagar</t>
  </si>
  <si>
    <t>Aportes E.P.S</t>
  </si>
  <si>
    <t>A.R.P</t>
  </si>
  <si>
    <t>Fondos de pensión</t>
  </si>
  <si>
    <t>Cesantías</t>
  </si>
  <si>
    <t>Intereses sobre las cesantías</t>
  </si>
  <si>
    <t>Prima de servicios</t>
  </si>
  <si>
    <t>Sueldos</t>
  </si>
  <si>
    <t>Horas extras</t>
  </si>
  <si>
    <t>Comisiones</t>
  </si>
  <si>
    <t>Auxilio de transporte</t>
  </si>
  <si>
    <t>Aportes fondo pensiones</t>
  </si>
  <si>
    <t>Aportes cajas de compensación</t>
  </si>
  <si>
    <t>I.C.B.F</t>
  </si>
  <si>
    <t>Sena</t>
  </si>
  <si>
    <t>Sumas iguales</t>
  </si>
  <si>
    <t>salud</t>
  </si>
  <si>
    <t>pensión</t>
  </si>
  <si>
    <t>prov.prima serv.</t>
  </si>
  <si>
    <t>inter. Cesant.</t>
  </si>
  <si>
    <t>s/n ejercicio 75.829</t>
  </si>
  <si>
    <t>s/n ejercicio 9.099</t>
  </si>
  <si>
    <t>237005 - Empresa</t>
  </si>
  <si>
    <r>
      <t xml:space="preserve">La parte que le corresponde al </t>
    </r>
    <r>
      <rPr>
        <b/>
        <sz val="10"/>
        <color theme="3"/>
        <rFont val="Arial Narrow"/>
        <family val="2"/>
      </rPr>
      <t>empleado por concepto de salud y pensión</t>
    </r>
    <r>
      <rPr>
        <sz val="10"/>
        <color theme="1"/>
        <rFont val="Arial Narrow"/>
        <family val="2"/>
      </rPr>
      <t xml:space="preserve"> se considera como una retención de nómina (deducciones de nómina), y como se puede ver</t>
    </r>
    <r>
      <rPr>
        <b/>
        <sz val="10"/>
        <color theme="3"/>
        <rFont val="Arial Narrow"/>
        <family val="2"/>
      </rPr>
      <t xml:space="preserve"> se contabiliza en la cuenta 2370 y 2380,</t>
    </r>
    <r>
      <rPr>
        <sz val="10"/>
        <color theme="1"/>
        <rFont val="Arial Narrow"/>
        <family val="2"/>
      </rPr>
      <t xml:space="preserve"> junto con la parte que le corresponde pagar al empleador.</t>
    </r>
  </si>
  <si>
    <r>
      <rPr>
        <b/>
        <sz val="10"/>
        <color rgb="FF3333FF"/>
        <rFont val="Arial Narrow"/>
        <family val="2"/>
      </rPr>
      <t>Las prestaciones sociales se contabilizan en la cuenta 2610</t>
    </r>
    <r>
      <rPr>
        <sz val="10"/>
        <color theme="1"/>
        <rFont val="Arial Narrow"/>
        <family val="2"/>
      </rPr>
      <t>, que corresponde a una provisión. Se considera provisión porque es una estimación de lo que se pagara por ello. U</t>
    </r>
    <r>
      <rPr>
        <b/>
        <sz val="10"/>
        <color rgb="FF3333FF"/>
        <rFont val="Arial Narrow"/>
        <family val="2"/>
      </rPr>
      <t>na vez se haya determinado el valor exacto que se debe pagar por Prestaciones sociales se lleva a la cuenta 25.</t>
    </r>
  </si>
  <si>
    <t>Es importante aclarar que no se debe olvidar a final de año cancelar las respectivas provisiones y llevarlas a la cuenta 25 como pasivos reales y efectivos, toda vez que los pasivos estimados no proceden fiscalmente, y esto supondría un aumento del patrimonio fiscal que es la base para el calculo de la renta presuntiva y el Impuesto al patrimonio.</t>
  </si>
  <si>
    <t>238030 - Empresa</t>
  </si>
  <si>
    <t>parafiscales</t>
  </si>
  <si>
    <t>sena</t>
  </si>
  <si>
    <t>icbf</t>
  </si>
  <si>
    <t>caja</t>
  </si>
  <si>
    <t>Trabajó 23 días: 1.500.000/30=  * 23</t>
  </si>
  <si>
    <t>vr.</t>
  </si>
  <si>
    <t>Aj. Vacaciones</t>
  </si>
  <si>
    <t>nombre cuenta</t>
  </si>
  <si>
    <t>6.302.252,88</t>
  </si>
  <si>
    <t>Fondo Solidaridad</t>
  </si>
  <si>
    <t>35.000,00</t>
  </si>
  <si>
    <t>70.000,00</t>
  </si>
  <si>
    <t>750538 Aportes al SENA</t>
  </si>
  <si>
    <t>750552 Prima de Servicios</t>
  </si>
  <si>
    <t>750525 Intereses a las cesantías</t>
  </si>
  <si>
    <t>145.950,00</t>
  </si>
  <si>
    <t>750518 Vacaciones</t>
  </si>
  <si>
    <t>105.000,00</t>
  </si>
  <si>
    <t>750536 Aportes al ICBF</t>
  </si>
  <si>
    <t>140.000,00</t>
  </si>
  <si>
    <t>750535 Aportes a Cajas de Compensación Familiar</t>
  </si>
  <si>
    <t>750524 Cesantías</t>
  </si>
  <si>
    <t>420.000,00</t>
  </si>
  <si>
    <t>750567 Cotizaciones a Entidades Administradoras del Régimen de Prima Media</t>
  </si>
  <si>
    <t>297.500,00</t>
  </si>
  <si>
    <t>750537 Aportes a Seguridad Social</t>
  </si>
  <si>
    <t>18.270,00</t>
  </si>
  <si>
    <t>750544 Riesgos Profesionales</t>
  </si>
  <si>
    <t>Anticipos</t>
  </si>
  <si>
    <t>142090 Otros avances y anticipos</t>
  </si>
  <si>
    <t>3.500.000,00</t>
  </si>
  <si>
    <t>750501 Sueldos del personal</t>
  </si>
  <si>
    <t>Ajustes Vacaciones</t>
  </si>
  <si>
    <t>Vacaciones pagadas</t>
  </si>
  <si>
    <t>Nómina de GLORIA ESPERANZA PAEZ CASTILLO</t>
  </si>
  <si>
    <t>Fondo solidaridad pensiional</t>
  </si>
  <si>
    <t>2370??</t>
  </si>
  <si>
    <t>5.629.806,00</t>
  </si>
  <si>
    <t>291.550,00</t>
  </si>
  <si>
    <t>34.986,00</t>
  </si>
  <si>
    <t>Nómina de MARTHA LUCIA RAMIREZ ARANGUREN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</si>
</sst>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  <numFmt numFmtId="166" formatCode="&quot;$&quot;\ #,##0"/>
    <numFmt numFmtId="167" formatCode="_ * #,##0.00_ ;_ * \-#,##0.00_ ;_ * &quot;-&quot;??_ ;_ @_ "/>
    <numFmt numFmtId="168" formatCode="_(* #,##0_);_(* \(#,##0\);_(* &quot;-&quot;??_);_(@_)"/>
    <numFmt numFmtId="169" formatCode="_ * #,##0_ ;_ * \-#,##0_ ;_ * &quot;-&quot;??_ ;_ @_ "/>
    <numFmt numFmtId="170" formatCode="_ [$€-2]\ * #,##0.00_ ;_ [$€-2]\ * \-#,##0.00_ ;_ [$€-2]\ * &quot;-&quot;??_ 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57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u/>
      <sz val="12"/>
      <name val="Calibri"/>
      <family val="2"/>
    </font>
    <font>
      <b/>
      <sz val="8"/>
      <name val="Calibri"/>
      <family val="2"/>
    </font>
    <font>
      <b/>
      <sz val="17"/>
      <color rgb="FF444444"/>
      <name val="Arial"/>
      <family val="2"/>
    </font>
    <font>
      <sz val="12"/>
      <color rgb="FF444444"/>
      <name val="Arial"/>
      <family val="2"/>
    </font>
    <font>
      <b/>
      <sz val="12"/>
      <color rgb="FF444444"/>
      <name val="Arial"/>
      <family val="2"/>
    </font>
    <font>
      <b/>
      <sz val="12"/>
      <color rgb="FF139CC7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Batang"/>
      <family val="1"/>
    </font>
    <font>
      <sz val="10"/>
      <name val="Batang"/>
      <family val="1"/>
    </font>
    <font>
      <b/>
      <sz val="8"/>
      <color theme="4" tint="-0.499984740745262"/>
      <name val="Calibri"/>
      <family val="2"/>
    </font>
    <font>
      <b/>
      <sz val="10"/>
      <color theme="4" tint="-0.499984740745262"/>
      <name val="Calibri"/>
      <family val="2"/>
    </font>
    <font>
      <sz val="10"/>
      <color theme="4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 Narrow"/>
      <family val="2"/>
    </font>
    <font>
      <sz val="11"/>
      <color theme="4" tint="-0.499984740745262"/>
      <name val="Arial Narrow"/>
      <family val="2"/>
    </font>
    <font>
      <b/>
      <sz val="10"/>
      <color rgb="FFFF0000"/>
      <name val="Calibri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rgb="FF404040"/>
      <name val="Arial Narrow"/>
      <family val="2"/>
    </font>
    <font>
      <sz val="10"/>
      <color rgb="FF404040"/>
      <name val="Verdana"/>
      <family val="2"/>
    </font>
    <font>
      <b/>
      <sz val="11"/>
      <color rgb="FF000000"/>
      <name val="Verdana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11"/>
      <color theme="3"/>
      <name val="Calibri"/>
      <family val="2"/>
      <scheme val="minor"/>
    </font>
    <font>
      <sz val="10"/>
      <color theme="1"/>
      <name val="Arial Narrow"/>
      <family val="2"/>
    </font>
    <font>
      <sz val="10"/>
      <color theme="3"/>
      <name val="Arial Narrow"/>
      <family val="2"/>
    </font>
    <font>
      <b/>
      <sz val="10"/>
      <color theme="1"/>
      <name val="Arial Narrow"/>
      <family val="2"/>
    </font>
    <font>
      <b/>
      <sz val="10"/>
      <color theme="3"/>
      <name val="Arial Narrow"/>
      <family val="2"/>
    </font>
    <font>
      <b/>
      <sz val="10"/>
      <color rgb="FF3333FF"/>
      <name val="Arial Narrow"/>
      <family val="2"/>
    </font>
    <font>
      <b/>
      <sz val="9"/>
      <color rgb="FFFF0000"/>
      <name val="Arial"/>
      <family val="2"/>
    </font>
    <font>
      <sz val="11"/>
      <color rgb="FFFF0000"/>
      <name val="Arial Narrow"/>
      <family val="2"/>
    </font>
    <font>
      <sz val="9"/>
      <color rgb="FF000000"/>
      <name val="Arial Narrow"/>
      <family val="2"/>
    </font>
    <font>
      <sz val="9"/>
      <color rgb="FFFF0000"/>
      <name val="Arial"/>
      <family val="2"/>
    </font>
    <font>
      <sz val="11"/>
      <color rgb="FF3333FF"/>
      <name val="Arial Narrow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9" fillId="7" borderId="0" applyNumberFormat="0" applyBorder="0" applyAlignment="0" applyProtection="0"/>
    <xf numFmtId="0" fontId="10" fillId="24" borderId="29" applyNumberFormat="0" applyAlignment="0" applyProtection="0"/>
    <xf numFmtId="0" fontId="11" fillId="25" borderId="30" applyNumberFormat="0" applyAlignment="0" applyProtection="0"/>
    <xf numFmtId="17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5" fillId="0" borderId="31" applyNumberFormat="0" applyFill="0" applyAlignment="0" applyProtection="0"/>
    <xf numFmtId="0" fontId="16" fillId="0" borderId="32" applyNumberFormat="0" applyFill="0" applyAlignment="0" applyProtection="0"/>
    <xf numFmtId="0" fontId="17" fillId="0" borderId="33" applyNumberFormat="0" applyFill="0" applyAlignment="0" applyProtection="0"/>
    <xf numFmtId="0" fontId="17" fillId="0" borderId="0" applyNumberFormat="0" applyFill="0" applyBorder="0" applyAlignment="0" applyProtection="0"/>
    <xf numFmtId="0" fontId="18" fillId="11" borderId="29" applyNumberFormat="0" applyAlignment="0" applyProtection="0"/>
    <xf numFmtId="0" fontId="19" fillId="0" borderId="34" applyNumberFormat="0" applyFill="0" applyAlignment="0" applyProtection="0"/>
    <xf numFmtId="0" fontId="6" fillId="0" borderId="0"/>
    <xf numFmtId="0" fontId="6" fillId="26" borderId="35" applyNumberFormat="0" applyFont="0" applyAlignment="0" applyProtection="0"/>
    <xf numFmtId="0" fontId="20" fillId="24" borderId="36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7" fontId="12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336">
    <xf numFmtId="0" fontId="0" fillId="0" borderId="0" xfId="0"/>
    <xf numFmtId="0" fontId="4" fillId="0" borderId="0" xfId="2" applyFont="1"/>
    <xf numFmtId="0" fontId="4" fillId="0" borderId="0" xfId="3" applyFont="1"/>
    <xf numFmtId="15" fontId="5" fillId="0" borderId="1" xfId="2" applyNumberFormat="1" applyFont="1" applyFill="1" applyBorder="1" applyAlignment="1">
      <alignment horizontal="centerContinuous"/>
    </xf>
    <xf numFmtId="0" fontId="5" fillId="0" borderId="0" xfId="2" applyFont="1" applyFill="1" applyBorder="1" applyAlignment="1">
      <alignment horizontal="centerContinuous"/>
    </xf>
    <xf numFmtId="0" fontId="5" fillId="0" borderId="2" xfId="2" applyFont="1" applyFill="1" applyBorder="1" applyAlignment="1">
      <alignment horizontal="centerContinuous"/>
    </xf>
    <xf numFmtId="0" fontId="4" fillId="0" borderId="0" xfId="2" applyFont="1" applyFill="1"/>
    <xf numFmtId="0" fontId="5" fillId="0" borderId="3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4" xfId="2" applyFont="1" applyFill="1" applyBorder="1"/>
    <xf numFmtId="165" fontId="5" fillId="0" borderId="5" xfId="4" applyNumberFormat="1" applyFont="1" applyFill="1" applyBorder="1" applyAlignment="1">
      <alignment horizontal="centerContinuous"/>
    </xf>
    <xf numFmtId="166" fontId="5" fillId="0" borderId="6" xfId="2" applyNumberFormat="1" applyFont="1" applyFill="1" applyBorder="1" applyAlignment="1">
      <alignment horizontal="center"/>
    </xf>
    <xf numFmtId="166" fontId="5" fillId="0" borderId="7" xfId="2" applyNumberFormat="1" applyFont="1" applyFill="1" applyBorder="1" applyAlignment="1">
      <alignment horizontal="centerContinuous"/>
    </xf>
    <xf numFmtId="166" fontId="5" fillId="0" borderId="8" xfId="2" applyNumberFormat="1" applyFont="1" applyFill="1" applyBorder="1" applyAlignment="1">
      <alignment horizontal="centerContinuous"/>
    </xf>
    <xf numFmtId="166" fontId="5" fillId="0" borderId="9" xfId="2" applyNumberFormat="1" applyFont="1" applyFill="1" applyBorder="1" applyAlignment="1">
      <alignment horizontal="center"/>
    </xf>
    <xf numFmtId="166" fontId="5" fillId="0" borderId="10" xfId="2" applyNumberFormat="1" applyFont="1" applyFill="1" applyBorder="1" applyAlignment="1">
      <alignment horizontal="center"/>
    </xf>
    <xf numFmtId="0" fontId="5" fillId="0" borderId="10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/>
    </xf>
    <xf numFmtId="0" fontId="4" fillId="0" borderId="11" xfId="2" applyFont="1" applyFill="1" applyBorder="1" applyAlignment="1">
      <alignment horizontal="center"/>
    </xf>
    <xf numFmtId="0" fontId="4" fillId="0" borderId="11" xfId="2" applyFont="1" applyFill="1" applyBorder="1"/>
    <xf numFmtId="165" fontId="5" fillId="0" borderId="12" xfId="4" applyNumberFormat="1" applyFont="1" applyFill="1" applyBorder="1" applyAlignment="1">
      <alignment horizontal="centerContinuous"/>
    </xf>
    <xf numFmtId="166" fontId="5" fillId="0" borderId="12" xfId="2" applyNumberFormat="1" applyFont="1" applyFill="1" applyBorder="1" applyAlignment="1">
      <alignment horizontal="center"/>
    </xf>
    <xf numFmtId="166" fontId="5" fillId="0" borderId="0" xfId="2" applyNumberFormat="1" applyFont="1" applyFill="1" applyBorder="1" applyAlignment="1">
      <alignment horizontal="centerContinuous"/>
    </xf>
    <xf numFmtId="166" fontId="5" fillId="0" borderId="13" xfId="2" applyNumberFormat="1" applyFont="1" applyFill="1" applyBorder="1" applyAlignment="1">
      <alignment horizontal="centerContinuous"/>
    </xf>
    <xf numFmtId="166" fontId="5" fillId="0" borderId="13" xfId="2" applyNumberFormat="1" applyFont="1" applyFill="1" applyBorder="1" applyAlignment="1">
      <alignment horizontal="center"/>
    </xf>
    <xf numFmtId="166" fontId="5" fillId="0" borderId="2" xfId="2" applyNumberFormat="1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5" fillId="0" borderId="14" xfId="2" applyFont="1" applyFill="1" applyBorder="1" applyAlignment="1">
      <alignment horizontal="center"/>
    </xf>
    <xf numFmtId="165" fontId="4" fillId="0" borderId="15" xfId="4" applyNumberFormat="1" applyFont="1" applyFill="1" applyBorder="1" applyAlignment="1">
      <alignment horizontal="center"/>
    </xf>
    <xf numFmtId="0" fontId="4" fillId="0" borderId="15" xfId="2" applyFont="1" applyFill="1" applyBorder="1" applyAlignment="1">
      <alignment horizontal="center"/>
    </xf>
    <xf numFmtId="166" fontId="4" fillId="0" borderId="15" xfId="2" applyNumberFormat="1" applyFont="1" applyFill="1" applyBorder="1" applyAlignment="1">
      <alignment horizontal="center" vertical="center"/>
    </xf>
    <xf numFmtId="0" fontId="4" fillId="3" borderId="5" xfId="3" applyFont="1" applyFill="1" applyBorder="1"/>
    <xf numFmtId="166" fontId="5" fillId="0" borderId="15" xfId="2" applyNumberFormat="1" applyFont="1" applyFill="1" applyBorder="1" applyAlignment="1">
      <alignment horizontal="center"/>
    </xf>
    <xf numFmtId="166" fontId="4" fillId="0" borderId="16" xfId="2" applyNumberFormat="1" applyFont="1" applyFill="1" applyBorder="1" applyAlignment="1">
      <alignment horizontal="center"/>
    </xf>
    <xf numFmtId="166" fontId="4" fillId="0" borderId="15" xfId="2" applyNumberFormat="1" applyFont="1" applyFill="1" applyBorder="1" applyAlignment="1">
      <alignment horizontal="center"/>
    </xf>
    <xf numFmtId="166" fontId="4" fillId="0" borderId="17" xfId="2" applyNumberFormat="1" applyFont="1" applyFill="1" applyBorder="1" applyAlignment="1">
      <alignment horizontal="center"/>
    </xf>
    <xf numFmtId="0" fontId="4" fillId="0" borderId="17" xfId="2" applyFont="1" applyFill="1" applyBorder="1" applyAlignment="1">
      <alignment horizontal="centerContinuous"/>
    </xf>
    <xf numFmtId="166" fontId="5" fillId="0" borderId="17" xfId="2" applyNumberFormat="1" applyFont="1" applyFill="1" applyBorder="1" applyAlignment="1">
      <alignment horizontal="center"/>
    </xf>
    <xf numFmtId="166" fontId="5" fillId="0" borderId="18" xfId="2" applyNumberFormat="1" applyFont="1" applyFill="1" applyBorder="1" applyAlignment="1">
      <alignment horizontal="center"/>
    </xf>
    <xf numFmtId="0" fontId="5" fillId="0" borderId="18" xfId="2" applyFont="1" applyFill="1" applyBorder="1" applyAlignment="1">
      <alignment horizontal="center"/>
    </xf>
    <xf numFmtId="165" fontId="4" fillId="0" borderId="19" xfId="4" applyNumberFormat="1" applyFont="1" applyBorder="1" applyAlignment="1">
      <alignment vertical="center" wrapText="1"/>
    </xf>
    <xf numFmtId="3" fontId="4" fillId="0" borderId="5" xfId="4" applyNumberFormat="1" applyFont="1" applyBorder="1" applyAlignment="1">
      <alignment vertical="center"/>
    </xf>
    <xf numFmtId="3" fontId="4" fillId="0" borderId="5" xfId="2" applyNumberFormat="1" applyFont="1" applyFill="1" applyBorder="1" applyAlignment="1">
      <alignment horizontal="center" vertical="center"/>
    </xf>
    <xf numFmtId="3" fontId="4" fillId="0" borderId="5" xfId="4" applyNumberFormat="1" applyFont="1" applyFill="1" applyBorder="1" applyAlignment="1">
      <alignment vertical="center"/>
    </xf>
    <xf numFmtId="3" fontId="4" fillId="0" borderId="20" xfId="2" applyNumberFormat="1" applyFont="1" applyFill="1" applyBorder="1" applyAlignment="1">
      <alignment horizontal="center" vertical="center"/>
    </xf>
    <xf numFmtId="168" fontId="4" fillId="0" borderId="5" xfId="5" applyNumberFormat="1" applyFont="1" applyFill="1" applyBorder="1" applyAlignment="1">
      <alignment horizontal="right" vertical="center"/>
    </xf>
    <xf numFmtId="3" fontId="4" fillId="0" borderId="20" xfId="4" applyNumberFormat="1" applyFont="1" applyFill="1" applyBorder="1" applyAlignment="1">
      <alignment vertical="center"/>
    </xf>
    <xf numFmtId="3" fontId="5" fillId="0" borderId="21" xfId="4" applyNumberFormat="1" applyFont="1" applyFill="1" applyBorder="1" applyAlignment="1">
      <alignment vertical="center"/>
    </xf>
    <xf numFmtId="0" fontId="4" fillId="0" borderId="22" xfId="2" applyFont="1" applyFill="1" applyBorder="1" applyAlignment="1">
      <alignment horizontal="center" vertical="center" wrapText="1"/>
    </xf>
    <xf numFmtId="165" fontId="4" fillId="4" borderId="19" xfId="4" applyNumberFormat="1" applyFont="1" applyFill="1" applyBorder="1" applyAlignment="1">
      <alignment vertical="center" wrapText="1"/>
    </xf>
    <xf numFmtId="3" fontId="4" fillId="4" borderId="5" xfId="4" applyNumberFormat="1" applyFont="1" applyFill="1" applyBorder="1" applyAlignment="1">
      <alignment vertical="center"/>
    </xf>
    <xf numFmtId="3" fontId="4" fillId="4" borderId="5" xfId="2" applyNumberFormat="1" applyFont="1" applyFill="1" applyBorder="1" applyAlignment="1">
      <alignment horizontal="center" vertical="center"/>
    </xf>
    <xf numFmtId="168" fontId="4" fillId="4" borderId="5" xfId="5" applyNumberFormat="1" applyFont="1" applyFill="1" applyBorder="1" applyAlignment="1">
      <alignment horizontal="right" vertical="center"/>
    </xf>
    <xf numFmtId="3" fontId="4" fillId="4" borderId="20" xfId="4" applyNumberFormat="1" applyFont="1" applyFill="1" applyBorder="1" applyAlignment="1">
      <alignment vertical="center"/>
    </xf>
    <xf numFmtId="3" fontId="5" fillId="4" borderId="21" xfId="4" applyNumberFormat="1" applyFont="1" applyFill="1" applyBorder="1" applyAlignment="1">
      <alignment vertical="center"/>
    </xf>
    <xf numFmtId="0" fontId="4" fillId="4" borderId="22" xfId="2" applyFont="1" applyFill="1" applyBorder="1" applyAlignment="1">
      <alignment horizontal="center" vertical="center" wrapText="1"/>
    </xf>
    <xf numFmtId="0" fontId="4" fillId="4" borderId="0" xfId="3" applyFont="1" applyFill="1"/>
    <xf numFmtId="165" fontId="4" fillId="4" borderId="23" xfId="4" applyNumberFormat="1" applyFont="1" applyFill="1" applyBorder="1" applyAlignment="1">
      <alignment vertical="center" wrapText="1"/>
    </xf>
    <xf numFmtId="3" fontId="4" fillId="4" borderId="24" xfId="4" applyNumberFormat="1" applyFont="1" applyFill="1" applyBorder="1" applyAlignment="1">
      <alignment vertical="center"/>
    </xf>
    <xf numFmtId="3" fontId="4" fillId="4" borderId="24" xfId="2" applyNumberFormat="1" applyFont="1" applyFill="1" applyBorder="1" applyAlignment="1">
      <alignment horizontal="center" vertical="center"/>
    </xf>
    <xf numFmtId="165" fontId="4" fillId="0" borderId="23" xfId="4" applyNumberFormat="1" applyFont="1" applyBorder="1" applyAlignment="1">
      <alignment vertical="center" wrapText="1"/>
    </xf>
    <xf numFmtId="3" fontId="4" fillId="0" borderId="24" xfId="4" applyNumberFormat="1" applyFont="1" applyBorder="1" applyAlignment="1">
      <alignment vertical="center"/>
    </xf>
    <xf numFmtId="3" fontId="4" fillId="0" borderId="24" xfId="2" applyNumberFormat="1" applyFont="1" applyFill="1" applyBorder="1" applyAlignment="1">
      <alignment horizontal="center" vertical="center"/>
    </xf>
    <xf numFmtId="3" fontId="4" fillId="0" borderId="24" xfId="4" applyNumberFormat="1" applyFont="1" applyFill="1" applyBorder="1" applyAlignment="1">
      <alignment vertical="center"/>
    </xf>
    <xf numFmtId="168" fontId="4" fillId="0" borderId="24" xfId="5" applyNumberFormat="1" applyFont="1" applyFill="1" applyBorder="1" applyAlignment="1">
      <alignment horizontal="right" vertical="center"/>
    </xf>
    <xf numFmtId="3" fontId="4" fillId="0" borderId="12" xfId="4" applyNumberFormat="1" applyFont="1" applyFill="1" applyBorder="1" applyAlignment="1">
      <alignment vertical="center"/>
    </xf>
    <xf numFmtId="169" fontId="5" fillId="0" borderId="25" xfId="6" applyNumberFormat="1" applyFont="1" applyFill="1" applyBorder="1" applyAlignment="1">
      <alignment horizontal="center"/>
    </xf>
    <xf numFmtId="169" fontId="5" fillId="0" borderId="26" xfId="6" applyNumberFormat="1" applyFont="1" applyFill="1" applyBorder="1"/>
    <xf numFmtId="169" fontId="5" fillId="0" borderId="27" xfId="6" applyNumberFormat="1" applyFont="1" applyFill="1" applyBorder="1" applyAlignment="1">
      <alignment horizontal="center"/>
    </xf>
    <xf numFmtId="165" fontId="4" fillId="0" borderId="0" xfId="4" applyNumberFormat="1" applyFont="1" applyFill="1"/>
    <xf numFmtId="166" fontId="4" fillId="0" borderId="0" xfId="2" applyNumberFormat="1" applyFont="1" applyFill="1"/>
    <xf numFmtId="0" fontId="6" fillId="0" borderId="0" xfId="7" applyFont="1"/>
    <xf numFmtId="0" fontId="7" fillId="0" borderId="28" xfId="7" applyFont="1" applyBorder="1" applyAlignment="1">
      <alignment horizontal="center"/>
    </xf>
    <xf numFmtId="9" fontId="6" fillId="0" borderId="0" xfId="7" applyNumberFormat="1" applyFont="1" applyAlignment="1">
      <alignment horizontal="center"/>
    </xf>
    <xf numFmtId="0" fontId="6" fillId="0" borderId="3" xfId="7" applyFont="1" applyBorder="1"/>
    <xf numFmtId="0" fontId="6" fillId="0" borderId="10" xfId="7" applyFont="1" applyBorder="1"/>
    <xf numFmtId="165" fontId="4" fillId="0" borderId="0" xfId="4" applyNumberFormat="1" applyFont="1" applyBorder="1" applyAlignment="1">
      <alignment vertical="center" wrapText="1"/>
    </xf>
    <xf numFmtId="168" fontId="6" fillId="0" borderId="1" xfId="8" applyNumberFormat="1" applyFont="1" applyBorder="1"/>
    <xf numFmtId="168" fontId="6" fillId="0" borderId="2" xfId="8" applyNumberFormat="1" applyFont="1" applyBorder="1"/>
    <xf numFmtId="168" fontId="6" fillId="5" borderId="1" xfId="8" applyNumberFormat="1" applyFont="1" applyFill="1" applyBorder="1"/>
    <xf numFmtId="168" fontId="6" fillId="5" borderId="2" xfId="8" applyNumberFormat="1" applyFont="1" applyFill="1" applyBorder="1"/>
    <xf numFmtId="168" fontId="6" fillId="0" borderId="14" xfId="8" applyNumberFormat="1" applyFont="1" applyBorder="1"/>
    <xf numFmtId="168" fontId="6" fillId="0" borderId="18" xfId="8" applyNumberFormat="1" applyFont="1" applyBorder="1"/>
    <xf numFmtId="168" fontId="4" fillId="0" borderId="0" xfId="9" applyNumberFormat="1" applyFont="1"/>
    <xf numFmtId="165" fontId="4" fillId="0" borderId="12" xfId="4" applyNumberFormat="1" applyFont="1" applyFill="1" applyBorder="1" applyAlignment="1">
      <alignment horizontal="left"/>
    </xf>
    <xf numFmtId="166" fontId="4" fillId="3" borderId="40" xfId="2" applyNumberFormat="1" applyFont="1" applyFill="1" applyBorder="1" applyAlignment="1">
      <alignment horizontal="center" vertical="center" wrapText="1"/>
    </xf>
    <xf numFmtId="166" fontId="4" fillId="0" borderId="5" xfId="2" applyNumberFormat="1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/>
    </xf>
    <xf numFmtId="0" fontId="4" fillId="3" borderId="5" xfId="3" applyFont="1" applyFill="1" applyBorder="1" applyAlignment="1">
      <alignment horizontal="center"/>
    </xf>
    <xf numFmtId="3" fontId="4" fillId="0" borderId="20" xfId="2" applyNumberFormat="1" applyFont="1" applyFill="1" applyBorder="1" applyAlignment="1">
      <alignment horizontal="right" vertical="center"/>
    </xf>
    <xf numFmtId="3" fontId="5" fillId="0" borderId="5" xfId="4" applyNumberFormat="1" applyFont="1" applyFill="1" applyBorder="1" applyAlignment="1">
      <alignment vertical="center"/>
    </xf>
    <xf numFmtId="3" fontId="4" fillId="0" borderId="12" xfId="2" applyNumberFormat="1" applyFont="1" applyFill="1" applyBorder="1" applyAlignment="1">
      <alignment horizontal="right" vertical="center"/>
    </xf>
    <xf numFmtId="3" fontId="5" fillId="0" borderId="24" xfId="4" applyNumberFormat="1" applyFont="1" applyFill="1" applyBorder="1" applyAlignment="1">
      <alignment vertical="center"/>
    </xf>
    <xf numFmtId="0" fontId="4" fillId="0" borderId="0" xfId="3" applyFont="1" applyFill="1" applyBorder="1"/>
    <xf numFmtId="0" fontId="23" fillId="0" borderId="0" xfId="3" applyFont="1" applyFill="1" applyBorder="1"/>
    <xf numFmtId="0" fontId="5" fillId="0" borderId="5" xfId="3" applyFont="1" applyFill="1" applyBorder="1" applyAlignment="1">
      <alignment horizontal="center"/>
    </xf>
    <xf numFmtId="165" fontId="4" fillId="0" borderId="41" xfId="4" applyNumberFormat="1" applyFont="1" applyBorder="1" applyAlignment="1">
      <alignment vertical="center" wrapText="1"/>
    </xf>
    <xf numFmtId="0" fontId="4" fillId="0" borderId="5" xfId="3" applyFont="1" applyFill="1" applyBorder="1"/>
    <xf numFmtId="169" fontId="4" fillId="0" borderId="5" xfId="53" applyNumberFormat="1" applyFont="1" applyFill="1" applyBorder="1"/>
    <xf numFmtId="169" fontId="4" fillId="0" borderId="5" xfId="3" applyNumberFormat="1" applyFont="1" applyFill="1" applyBorder="1"/>
    <xf numFmtId="0" fontId="4" fillId="0" borderId="0" xfId="3" applyFont="1" applyAlignment="1">
      <alignment wrapText="1"/>
    </xf>
    <xf numFmtId="169" fontId="4" fillId="0" borderId="0" xfId="53" applyNumberFormat="1" applyFont="1"/>
    <xf numFmtId="14" fontId="4" fillId="0" borderId="5" xfId="3" applyNumberFormat="1" applyFont="1" applyFill="1" applyBorder="1"/>
    <xf numFmtId="165" fontId="4" fillId="0" borderId="42" xfId="4" applyNumberFormat="1" applyFont="1" applyBorder="1" applyAlignment="1">
      <alignment vertical="center" wrapText="1"/>
    </xf>
    <xf numFmtId="169" fontId="6" fillId="0" borderId="0" xfId="7" applyNumberFormat="1" applyFont="1" applyAlignment="1">
      <alignment horizontal="center"/>
    </xf>
    <xf numFmtId="14" fontId="4" fillId="0" borderId="0" xfId="3" applyNumberFormat="1" applyFont="1"/>
    <xf numFmtId="168" fontId="6" fillId="0" borderId="1" xfId="8" applyNumberFormat="1" applyFont="1" applyFill="1" applyBorder="1"/>
    <xf numFmtId="168" fontId="6" fillId="0" borderId="2" xfId="8" applyNumberFormat="1" applyFont="1" applyFill="1" applyBorder="1"/>
    <xf numFmtId="169" fontId="4" fillId="0" borderId="0" xfId="53" applyNumberFormat="1" applyFont="1" applyFill="1" applyBorder="1"/>
    <xf numFmtId="3" fontId="4" fillId="0" borderId="0" xfId="3" applyNumberFormat="1" applyFont="1" applyFill="1" applyBorder="1"/>
    <xf numFmtId="168" fontId="4" fillId="0" borderId="0" xfId="3" applyNumberFormat="1" applyFont="1" applyFill="1" applyBorder="1"/>
    <xf numFmtId="169" fontId="4" fillId="0" borderId="0" xfId="3" applyNumberFormat="1" applyFont="1" applyFill="1" applyBorder="1"/>
    <xf numFmtId="14" fontId="5" fillId="0" borderId="0" xfId="3" applyNumberFormat="1" applyFont="1"/>
    <xf numFmtId="0" fontId="4" fillId="0" borderId="0" xfId="3" applyFont="1" applyFill="1" applyBorder="1" applyAlignment="1">
      <alignment horizontal="center"/>
    </xf>
    <xf numFmtId="168" fontId="4" fillId="0" borderId="0" xfId="1" applyNumberFormat="1" applyFont="1" applyFill="1" applyBorder="1"/>
    <xf numFmtId="166" fontId="4" fillId="27" borderId="40" xfId="2" applyNumberFormat="1" applyFont="1" applyFill="1" applyBorder="1" applyAlignment="1">
      <alignment horizontal="center" vertical="center" wrapText="1"/>
    </xf>
    <xf numFmtId="0" fontId="4" fillId="27" borderId="5" xfId="3" applyFont="1" applyFill="1" applyBorder="1" applyAlignment="1">
      <alignment horizontal="center"/>
    </xf>
    <xf numFmtId="3" fontId="4" fillId="27" borderId="20" xfId="2" applyNumberFormat="1" applyFont="1" applyFill="1" applyBorder="1" applyAlignment="1">
      <alignment horizontal="right" vertical="center"/>
    </xf>
    <xf numFmtId="166" fontId="4" fillId="28" borderId="40" xfId="2" applyNumberFormat="1" applyFont="1" applyFill="1" applyBorder="1" applyAlignment="1">
      <alignment horizontal="center" vertical="center" wrapText="1"/>
    </xf>
    <xf numFmtId="0" fontId="4" fillId="28" borderId="5" xfId="3" applyFont="1" applyFill="1" applyBorder="1" applyAlignment="1">
      <alignment horizontal="center"/>
    </xf>
    <xf numFmtId="3" fontId="4" fillId="28" borderId="20" xfId="2" applyNumberFormat="1" applyFont="1" applyFill="1" applyBorder="1" applyAlignment="1">
      <alignment horizontal="right" vertical="center"/>
    </xf>
    <xf numFmtId="3" fontId="4" fillId="28" borderId="12" xfId="2" applyNumberFormat="1" applyFont="1" applyFill="1" applyBorder="1" applyAlignment="1">
      <alignment horizontal="right" vertical="center"/>
    </xf>
    <xf numFmtId="3" fontId="4" fillId="0" borderId="0" xfId="4" applyNumberFormat="1" applyFont="1" applyBorder="1" applyAlignment="1">
      <alignment vertical="center"/>
    </xf>
    <xf numFmtId="0" fontId="5" fillId="28" borderId="0" xfId="3" applyFont="1" applyFill="1" applyBorder="1"/>
    <xf numFmtId="169" fontId="7" fillId="28" borderId="0" xfId="7" applyNumberFormat="1" applyFont="1" applyFill="1" applyAlignment="1">
      <alignment horizontal="center"/>
    </xf>
    <xf numFmtId="168" fontId="5" fillId="28" borderId="0" xfId="1" applyNumberFormat="1" applyFont="1" applyFill="1" applyBorder="1"/>
    <xf numFmtId="0" fontId="7" fillId="0" borderId="0" xfId="7" applyFont="1" applyBorder="1" applyAlignment="1">
      <alignment horizontal="center"/>
    </xf>
    <xf numFmtId="0" fontId="4" fillId="0" borderId="0" xfId="3" applyFont="1" applyBorder="1"/>
    <xf numFmtId="168" fontId="6" fillId="0" borderId="19" xfId="8" applyNumberFormat="1" applyFont="1" applyBorder="1"/>
    <xf numFmtId="168" fontId="6" fillId="0" borderId="44" xfId="8" applyNumberFormat="1" applyFont="1" applyBorder="1"/>
    <xf numFmtId="168" fontId="6" fillId="5" borderId="19" xfId="8" applyNumberFormat="1" applyFont="1" applyFill="1" applyBorder="1"/>
    <xf numFmtId="168" fontId="6" fillId="5" borderId="44" xfId="8" applyNumberFormat="1" applyFont="1" applyFill="1" applyBorder="1"/>
    <xf numFmtId="168" fontId="6" fillId="0" borderId="19" xfId="8" applyNumberFormat="1" applyFont="1" applyFill="1" applyBorder="1"/>
    <xf numFmtId="168" fontId="6" fillId="0" borderId="44" xfId="8" applyNumberFormat="1" applyFont="1" applyFill="1" applyBorder="1"/>
    <xf numFmtId="168" fontId="6" fillId="0" borderId="25" xfId="8" applyNumberFormat="1" applyFont="1" applyBorder="1"/>
    <xf numFmtId="168" fontId="6" fillId="0" borderId="45" xfId="8" applyNumberFormat="1" applyFont="1" applyBorder="1"/>
    <xf numFmtId="0" fontId="24" fillId="0" borderId="0" xfId="3" applyFont="1" applyAlignment="1">
      <alignment wrapText="1"/>
    </xf>
    <xf numFmtId="168" fontId="4" fillId="0" borderId="5" xfId="1" applyNumberFormat="1" applyFont="1" applyFill="1" applyBorder="1"/>
    <xf numFmtId="168" fontId="4" fillId="0" borderId="5" xfId="3" applyNumberFormat="1" applyFont="1" applyFill="1" applyBorder="1"/>
    <xf numFmtId="0" fontId="5" fillId="0" borderId="0" xfId="3" applyFont="1" applyFill="1" applyBorder="1"/>
    <xf numFmtId="169" fontId="7" fillId="0" borderId="0" xfId="7" applyNumberFormat="1" applyFont="1" applyAlignment="1">
      <alignment horizontal="center"/>
    </xf>
    <xf numFmtId="169" fontId="5" fillId="0" borderId="0" xfId="6" applyNumberFormat="1" applyFont="1" applyFill="1" applyBorder="1" applyAlignment="1">
      <alignment horizontal="center"/>
    </xf>
    <xf numFmtId="169" fontId="5" fillId="0" borderId="0" xfId="6" applyNumberFormat="1" applyFont="1" applyFill="1" applyBorder="1"/>
    <xf numFmtId="169" fontId="24" fillId="0" borderId="0" xfId="6" applyNumberFormat="1" applyFont="1" applyFill="1" applyBorder="1" applyAlignment="1">
      <alignment horizontal="center"/>
    </xf>
    <xf numFmtId="0" fontId="5" fillId="0" borderId="27" xfId="3" applyFont="1" applyFill="1" applyBorder="1" applyAlignment="1">
      <alignment horizontal="center"/>
    </xf>
    <xf numFmtId="43" fontId="4" fillId="0" borderId="0" xfId="1" applyFont="1"/>
    <xf numFmtId="165" fontId="4" fillId="0" borderId="5" xfId="4" applyNumberFormat="1" applyFont="1" applyBorder="1" applyAlignment="1">
      <alignment vertical="center" wrapText="1"/>
    </xf>
    <xf numFmtId="168" fontId="6" fillId="0" borderId="23" xfId="8" applyNumberFormat="1" applyFont="1" applyBorder="1"/>
    <xf numFmtId="168" fontId="6" fillId="0" borderId="46" xfId="8" applyNumberFormat="1" applyFont="1" applyBorder="1"/>
    <xf numFmtId="168" fontId="6" fillId="0" borderId="5" xfId="8" applyNumberFormat="1" applyFont="1" applyBorder="1"/>
    <xf numFmtId="0" fontId="4" fillId="0" borderId="5" xfId="3" applyFont="1" applyFill="1" applyBorder="1" applyAlignment="1">
      <alignment wrapText="1"/>
    </xf>
    <xf numFmtId="3" fontId="4" fillId="29" borderId="24" xfId="2" applyNumberFormat="1" applyFont="1" applyFill="1" applyBorder="1" applyAlignment="1">
      <alignment horizontal="center" vertical="center"/>
    </xf>
    <xf numFmtId="3" fontId="4" fillId="28" borderId="5" xfId="2" applyNumberFormat="1" applyFont="1" applyFill="1" applyBorder="1" applyAlignment="1">
      <alignment horizontal="right" vertical="center"/>
    </xf>
    <xf numFmtId="0" fontId="7" fillId="0" borderId="47" xfId="7" applyFont="1" applyBorder="1" applyAlignment="1">
      <alignment horizontal="center"/>
    </xf>
    <xf numFmtId="0" fontId="4" fillId="0" borderId="18" xfId="3" applyFont="1" applyBorder="1"/>
    <xf numFmtId="168" fontId="4" fillId="0" borderId="0" xfId="3" applyNumberFormat="1" applyFont="1"/>
    <xf numFmtId="168" fontId="4" fillId="0" borderId="0" xfId="9" applyNumberFormat="1" applyFont="1" applyAlignment="1">
      <alignment horizontal="right"/>
    </xf>
    <xf numFmtId="0" fontId="4" fillId="0" borderId="0" xfId="3" applyFont="1" applyAlignment="1">
      <alignment horizontal="right"/>
    </xf>
    <xf numFmtId="168" fontId="4" fillId="0" borderId="0" xfId="3" applyNumberFormat="1" applyFont="1" applyAlignment="1">
      <alignment horizontal="right"/>
    </xf>
    <xf numFmtId="165" fontId="5" fillId="0" borderId="48" xfId="4" applyNumberFormat="1" applyFont="1" applyFill="1" applyBorder="1" applyAlignment="1">
      <alignment horizontal="centerContinuous"/>
    </xf>
    <xf numFmtId="0" fontId="4" fillId="0" borderId="19" xfId="3" applyFont="1" applyBorder="1"/>
    <xf numFmtId="165" fontId="4" fillId="30" borderId="19" xfId="4" applyNumberFormat="1" applyFont="1" applyFill="1" applyBorder="1" applyAlignment="1">
      <alignment vertical="center" wrapText="1"/>
    </xf>
    <xf numFmtId="3" fontId="4" fillId="30" borderId="5" xfId="4" applyNumberFormat="1" applyFont="1" applyFill="1" applyBorder="1" applyAlignment="1">
      <alignment vertical="center"/>
    </xf>
    <xf numFmtId="3" fontId="4" fillId="30" borderId="5" xfId="2" applyNumberFormat="1" applyFont="1" applyFill="1" applyBorder="1" applyAlignment="1">
      <alignment horizontal="center" vertical="center"/>
    </xf>
    <xf numFmtId="168" fontId="4" fillId="30" borderId="5" xfId="5" applyNumberFormat="1" applyFont="1" applyFill="1" applyBorder="1" applyAlignment="1">
      <alignment horizontal="right" vertical="center"/>
    </xf>
    <xf numFmtId="3" fontId="4" fillId="30" borderId="20" xfId="4" applyNumberFormat="1" applyFont="1" applyFill="1" applyBorder="1" applyAlignment="1">
      <alignment vertical="center"/>
    </xf>
    <xf numFmtId="3" fontId="5" fillId="30" borderId="21" xfId="4" applyNumberFormat="1" applyFont="1" applyFill="1" applyBorder="1" applyAlignment="1">
      <alignment vertical="center"/>
    </xf>
    <xf numFmtId="165" fontId="4" fillId="30" borderId="23" xfId="4" applyNumberFormat="1" applyFont="1" applyFill="1" applyBorder="1" applyAlignment="1">
      <alignment vertical="center" wrapText="1"/>
    </xf>
    <xf numFmtId="3" fontId="4" fillId="30" borderId="24" xfId="4" applyNumberFormat="1" applyFont="1" applyFill="1" applyBorder="1" applyAlignment="1">
      <alignment vertical="center"/>
    </xf>
    <xf numFmtId="3" fontId="4" fillId="30" borderId="24" xfId="2" applyNumberFormat="1" applyFont="1" applyFill="1" applyBorder="1" applyAlignment="1">
      <alignment horizontal="center" vertical="center"/>
    </xf>
    <xf numFmtId="3" fontId="4" fillId="0" borderId="15" xfId="4" applyNumberFormat="1" applyFont="1" applyFill="1" applyBorder="1" applyAlignment="1">
      <alignment vertical="center"/>
    </xf>
    <xf numFmtId="0" fontId="29" fillId="0" borderId="0" xfId="54" applyAlignment="1">
      <alignment vertical="center" wrapText="1"/>
    </xf>
    <xf numFmtId="0" fontId="27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165" fontId="4" fillId="29" borderId="19" xfId="4" applyNumberFormat="1" applyFont="1" applyFill="1" applyBorder="1" applyAlignment="1">
      <alignment vertical="center" wrapText="1"/>
    </xf>
    <xf numFmtId="3" fontId="4" fillId="29" borderId="5" xfId="4" applyNumberFormat="1" applyFont="1" applyFill="1" applyBorder="1" applyAlignment="1">
      <alignment vertical="center"/>
    </xf>
    <xf numFmtId="3" fontId="4" fillId="29" borderId="5" xfId="2" applyNumberFormat="1" applyFont="1" applyFill="1" applyBorder="1" applyAlignment="1">
      <alignment horizontal="center" vertical="center"/>
    </xf>
    <xf numFmtId="3" fontId="4" fillId="29" borderId="20" xfId="2" applyNumberFormat="1" applyFont="1" applyFill="1" applyBorder="1" applyAlignment="1">
      <alignment horizontal="right" vertical="center"/>
    </xf>
    <xf numFmtId="3" fontId="4" fillId="29" borderId="20" xfId="4" applyNumberFormat="1" applyFont="1" applyFill="1" applyBorder="1" applyAlignment="1">
      <alignment vertical="center"/>
    </xf>
    <xf numFmtId="3" fontId="5" fillId="29" borderId="21" xfId="4" applyNumberFormat="1" applyFont="1" applyFill="1" applyBorder="1" applyAlignment="1">
      <alignment vertical="center"/>
    </xf>
    <xf numFmtId="0" fontId="4" fillId="29" borderId="22" xfId="2" applyFont="1" applyFill="1" applyBorder="1" applyAlignment="1">
      <alignment horizontal="center" vertical="center" wrapText="1"/>
    </xf>
    <xf numFmtId="0" fontId="4" fillId="29" borderId="0" xfId="3" applyFont="1" applyFill="1"/>
    <xf numFmtId="0" fontId="30" fillId="0" borderId="0" xfId="3" applyFont="1" applyFill="1" applyBorder="1"/>
    <xf numFmtId="38" fontId="4" fillId="0" borderId="0" xfId="3" applyNumberFormat="1" applyFont="1" applyFill="1" applyBorder="1"/>
    <xf numFmtId="38" fontId="4" fillId="0" borderId="0" xfId="53" applyNumberFormat="1" applyFont="1" applyFill="1" applyBorder="1"/>
    <xf numFmtId="38" fontId="4" fillId="0" borderId="0" xfId="3" applyNumberFormat="1" applyFont="1"/>
    <xf numFmtId="0" fontId="31" fillId="0" borderId="0" xfId="3" applyFont="1" applyFill="1" applyBorder="1"/>
    <xf numFmtId="38" fontId="32" fillId="0" borderId="0" xfId="3" applyNumberFormat="1" applyFont="1" applyFill="1" applyBorder="1"/>
    <xf numFmtId="166" fontId="5" fillId="0" borderId="15" xfId="2" applyNumberFormat="1" applyFont="1" applyFill="1" applyBorder="1" applyAlignment="1">
      <alignment horizontal="center" vertical="center"/>
    </xf>
    <xf numFmtId="3" fontId="5" fillId="4" borderId="5" xfId="4" applyNumberFormat="1" applyFont="1" applyFill="1" applyBorder="1" applyAlignment="1">
      <alignment vertical="center"/>
    </xf>
    <xf numFmtId="166" fontId="5" fillId="0" borderId="0" xfId="2" applyNumberFormat="1" applyFont="1" applyFill="1"/>
    <xf numFmtId="0" fontId="5" fillId="0" borderId="0" xfId="3" applyFont="1"/>
    <xf numFmtId="3" fontId="5" fillId="29" borderId="5" xfId="4" applyNumberFormat="1" applyFont="1" applyFill="1" applyBorder="1" applyAlignment="1">
      <alignment vertical="center"/>
    </xf>
    <xf numFmtId="168" fontId="4" fillId="29" borderId="5" xfId="5" applyNumberFormat="1" applyFont="1" applyFill="1" applyBorder="1" applyAlignment="1">
      <alignment horizontal="right" vertical="center"/>
    </xf>
    <xf numFmtId="0" fontId="33" fillId="29" borderId="0" xfId="6" applyNumberFormat="1" applyFont="1" applyFill="1" applyBorder="1" applyAlignment="1">
      <alignment horizontal="center"/>
    </xf>
    <xf numFmtId="0" fontId="34" fillId="29" borderId="0" xfId="6" applyNumberFormat="1" applyFont="1" applyFill="1" applyBorder="1" applyAlignment="1">
      <alignment horizontal="center"/>
    </xf>
    <xf numFmtId="0" fontId="35" fillId="29" borderId="0" xfId="3" applyNumberFormat="1" applyFont="1" applyFill="1" applyAlignment="1">
      <alignment horizontal="center"/>
    </xf>
    <xf numFmtId="165" fontId="4" fillId="29" borderId="41" xfId="4" applyNumberFormat="1" applyFont="1" applyFill="1" applyBorder="1" applyAlignment="1">
      <alignment vertical="center" wrapText="1"/>
    </xf>
    <xf numFmtId="14" fontId="4" fillId="29" borderId="5" xfId="3" applyNumberFormat="1" applyFont="1" applyFill="1" applyBorder="1"/>
    <xf numFmtId="169" fontId="4" fillId="29" borderId="5" xfId="53" applyNumberFormat="1" applyFont="1" applyFill="1" applyBorder="1"/>
    <xf numFmtId="169" fontId="4" fillId="29" borderId="5" xfId="3" applyNumberFormat="1" applyFont="1" applyFill="1" applyBorder="1"/>
    <xf numFmtId="0" fontId="4" fillId="29" borderId="0" xfId="3" applyFont="1" applyFill="1" applyBorder="1"/>
    <xf numFmtId="165" fontId="4" fillId="29" borderId="0" xfId="4" applyNumberFormat="1" applyFont="1" applyFill="1" applyBorder="1" applyAlignment="1">
      <alignment vertical="center" wrapText="1"/>
    </xf>
    <xf numFmtId="0" fontId="4" fillId="29" borderId="5" xfId="3" applyFont="1" applyFill="1" applyBorder="1" applyAlignment="1">
      <alignment horizontal="center"/>
    </xf>
    <xf numFmtId="168" fontId="4" fillId="29" borderId="5" xfId="1" applyNumberFormat="1" applyFont="1" applyFill="1" applyBorder="1"/>
    <xf numFmtId="168" fontId="4" fillId="29" borderId="5" xfId="3" applyNumberFormat="1" applyFont="1" applyFill="1" applyBorder="1"/>
    <xf numFmtId="38" fontId="4" fillId="31" borderId="0" xfId="3" applyNumberFormat="1" applyFont="1" applyFill="1" applyBorder="1"/>
    <xf numFmtId="38" fontId="4" fillId="32" borderId="0" xfId="3" applyNumberFormat="1" applyFont="1" applyFill="1" applyBorder="1"/>
    <xf numFmtId="0" fontId="38" fillId="0" borderId="0" xfId="3" applyFont="1" applyFill="1" applyBorder="1"/>
    <xf numFmtId="38" fontId="4" fillId="33" borderId="0" xfId="3" applyNumberFormat="1" applyFont="1" applyFill="1" applyBorder="1"/>
    <xf numFmtId="0" fontId="5" fillId="0" borderId="0" xfId="3" applyFont="1" applyFill="1" applyBorder="1" applyAlignment="1">
      <alignment horizontal="center"/>
    </xf>
    <xf numFmtId="38" fontId="40" fillId="0" borderId="0" xfId="3" applyNumberFormat="1" applyFont="1" applyFill="1" applyBorder="1"/>
    <xf numFmtId="0" fontId="40" fillId="0" borderId="0" xfId="3" applyFont="1" applyFill="1" applyBorder="1"/>
    <xf numFmtId="3" fontId="4" fillId="29" borderId="22" xfId="2" applyNumberFormat="1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 wrapText="1"/>
    </xf>
    <xf numFmtId="0" fontId="42" fillId="0" borderId="0" xfId="0" applyFont="1"/>
    <xf numFmtId="0" fontId="42" fillId="0" borderId="0" xfId="0" applyFont="1" applyAlignment="1">
      <alignment horizontal="right" vertical="top" wrapText="1"/>
    </xf>
    <xf numFmtId="0" fontId="42" fillId="0" borderId="49" xfId="0" applyFont="1" applyBorder="1" applyAlignment="1">
      <alignment horizontal="left" vertical="top" wrapText="1"/>
    </xf>
    <xf numFmtId="0" fontId="42" fillId="0" borderId="49" xfId="0" applyFont="1" applyBorder="1" applyAlignment="1">
      <alignment horizontal="right" vertical="top" wrapText="1"/>
    </xf>
    <xf numFmtId="0" fontId="43" fillId="0" borderId="0" xfId="0" applyFont="1" applyAlignment="1">
      <alignment horizontal="left" vertical="center" wrapText="1"/>
    </xf>
    <xf numFmtId="165" fontId="4" fillId="31" borderId="42" xfId="4" applyNumberFormat="1" applyFont="1" applyFill="1" applyBorder="1" applyAlignment="1">
      <alignment vertical="center" wrapText="1"/>
    </xf>
    <xf numFmtId="0" fontId="4" fillId="31" borderId="5" xfId="3" applyFont="1" applyFill="1" applyBorder="1"/>
    <xf numFmtId="169" fontId="4" fillId="31" borderId="5" xfId="53" applyNumberFormat="1" applyFont="1" applyFill="1" applyBorder="1"/>
    <xf numFmtId="169" fontId="4" fillId="31" borderId="5" xfId="3" applyNumberFormat="1" applyFont="1" applyFill="1" applyBorder="1"/>
    <xf numFmtId="0" fontId="4" fillId="31" borderId="0" xfId="3" applyFont="1" applyFill="1" applyBorder="1"/>
    <xf numFmtId="165" fontId="4" fillId="31" borderId="0" xfId="4" applyNumberFormat="1" applyFont="1" applyFill="1" applyBorder="1" applyAlignment="1">
      <alignment vertical="center" wrapText="1"/>
    </xf>
    <xf numFmtId="3" fontId="4" fillId="31" borderId="5" xfId="4" applyNumberFormat="1" applyFont="1" applyFill="1" applyBorder="1" applyAlignment="1">
      <alignment vertical="center"/>
    </xf>
    <xf numFmtId="0" fontId="4" fillId="31" borderId="5" xfId="3" applyFont="1" applyFill="1" applyBorder="1" applyAlignment="1">
      <alignment horizontal="center"/>
    </xf>
    <xf numFmtId="168" fontId="4" fillId="31" borderId="5" xfId="1" applyNumberFormat="1" applyFont="1" applyFill="1" applyBorder="1"/>
    <xf numFmtId="168" fontId="4" fillId="31" borderId="5" xfId="3" applyNumberFormat="1" applyFont="1" applyFill="1" applyBorder="1"/>
    <xf numFmtId="0" fontId="42" fillId="0" borderId="49" xfId="0" applyFont="1" applyBorder="1" applyAlignment="1">
      <alignment horizontal="center" vertical="top" wrapText="1"/>
    </xf>
    <xf numFmtId="165" fontId="4" fillId="34" borderId="23" xfId="4" applyNumberFormat="1" applyFont="1" applyFill="1" applyBorder="1" applyAlignment="1">
      <alignment vertical="center" wrapText="1"/>
    </xf>
    <xf numFmtId="3" fontId="4" fillId="34" borderId="24" xfId="4" applyNumberFormat="1" applyFont="1" applyFill="1" applyBorder="1" applyAlignment="1">
      <alignment vertical="center"/>
    </xf>
    <xf numFmtId="3" fontId="4" fillId="34" borderId="24" xfId="2" applyNumberFormat="1" applyFont="1" applyFill="1" applyBorder="1" applyAlignment="1">
      <alignment horizontal="center" vertical="center"/>
    </xf>
    <xf numFmtId="3" fontId="4" fillId="34" borderId="5" xfId="4" applyNumberFormat="1" applyFont="1" applyFill="1" applyBorder="1" applyAlignment="1">
      <alignment vertical="center"/>
    </xf>
    <xf numFmtId="3" fontId="4" fillId="34" borderId="12" xfId="2" applyNumberFormat="1" applyFont="1" applyFill="1" applyBorder="1" applyAlignment="1">
      <alignment horizontal="right" vertical="center"/>
    </xf>
    <xf numFmtId="3" fontId="4" fillId="34" borderId="12" xfId="4" applyNumberFormat="1" applyFont="1" applyFill="1" applyBorder="1" applyAlignment="1">
      <alignment vertical="center"/>
    </xf>
    <xf numFmtId="3" fontId="4" fillId="34" borderId="20" xfId="4" applyNumberFormat="1" applyFont="1" applyFill="1" applyBorder="1" applyAlignment="1">
      <alignment vertical="center"/>
    </xf>
    <xf numFmtId="3" fontId="5" fillId="34" borderId="24" xfId="4" applyNumberFormat="1" applyFont="1" applyFill="1" applyBorder="1" applyAlignment="1">
      <alignment vertical="center"/>
    </xf>
    <xf numFmtId="3" fontId="5" fillId="34" borderId="21" xfId="4" applyNumberFormat="1" applyFont="1" applyFill="1" applyBorder="1" applyAlignment="1">
      <alignment vertical="center"/>
    </xf>
    <xf numFmtId="0" fontId="4" fillId="34" borderId="0" xfId="3" applyFont="1" applyFill="1"/>
    <xf numFmtId="0" fontId="44" fillId="0" borderId="0" xfId="0" applyFont="1"/>
    <xf numFmtId="38" fontId="32" fillId="34" borderId="0" xfId="3" applyNumberFormat="1" applyFont="1" applyFill="1" applyBorder="1"/>
    <xf numFmtId="38" fontId="4" fillId="34" borderId="0" xfId="3" applyNumberFormat="1" applyFont="1" applyFill="1" applyBorder="1"/>
    <xf numFmtId="38" fontId="4" fillId="34" borderId="0" xfId="53" applyNumberFormat="1" applyFont="1" applyFill="1" applyBorder="1"/>
    <xf numFmtId="0" fontId="45" fillId="0" borderId="0" xfId="0" applyFont="1" applyAlignment="1">
      <alignment vertical="center" wrapText="1"/>
    </xf>
    <xf numFmtId="0" fontId="47" fillId="0" borderId="50" xfId="0" applyFont="1" applyBorder="1" applyAlignment="1">
      <alignment horizontal="left" vertical="center" wrapText="1" indent="1"/>
    </xf>
    <xf numFmtId="0" fontId="46" fillId="0" borderId="50" xfId="0" applyFont="1" applyBorder="1" applyAlignment="1">
      <alignment horizontal="left" vertical="center" wrapText="1" indent="1"/>
    </xf>
    <xf numFmtId="3" fontId="46" fillId="0" borderId="50" xfId="0" applyNumberFormat="1" applyFont="1" applyBorder="1" applyAlignment="1">
      <alignment horizontal="left" vertical="center" wrapText="1" indent="1"/>
    </xf>
    <xf numFmtId="0" fontId="29" fillId="0" borderId="50" xfId="54" applyBorder="1" applyAlignment="1">
      <alignment horizontal="left" vertical="center" wrapText="1" indent="1"/>
    </xf>
    <xf numFmtId="3" fontId="47" fillId="0" borderId="50" xfId="0" applyNumberFormat="1" applyFont="1" applyBorder="1" applyAlignment="1">
      <alignment horizontal="left" vertical="center" wrapText="1" indent="1"/>
    </xf>
    <xf numFmtId="3" fontId="0" fillId="0" borderId="0" xfId="0" applyNumberFormat="1" applyAlignment="1">
      <alignment horizontal="right"/>
    </xf>
    <xf numFmtId="3" fontId="47" fillId="0" borderId="50" xfId="0" applyNumberFormat="1" applyFont="1" applyBorder="1" applyAlignment="1">
      <alignment horizontal="right" vertical="center" wrapText="1" indent="1"/>
    </xf>
    <xf numFmtId="3" fontId="46" fillId="0" borderId="50" xfId="0" applyNumberFormat="1" applyFont="1" applyBorder="1" applyAlignment="1">
      <alignment horizontal="right" vertical="center" wrapText="1" indent="1"/>
    </xf>
    <xf numFmtId="0" fontId="48" fillId="0" borderId="50" xfId="0" applyFont="1" applyBorder="1" applyAlignment="1">
      <alignment horizontal="left" vertical="center" wrapText="1" indent="1"/>
    </xf>
    <xf numFmtId="3" fontId="48" fillId="0" borderId="50" xfId="0" applyNumberFormat="1" applyFont="1" applyBorder="1" applyAlignment="1">
      <alignment horizontal="right" vertical="center" wrapText="1" indent="1"/>
    </xf>
    <xf numFmtId="0" fontId="49" fillId="0" borderId="50" xfId="0" applyFont="1" applyBorder="1" applyAlignment="1">
      <alignment horizontal="left" vertical="center" wrapText="1" indent="1"/>
    </xf>
    <xf numFmtId="3" fontId="49" fillId="0" borderId="50" xfId="0" applyNumberFormat="1" applyFont="1" applyBorder="1" applyAlignment="1">
      <alignment horizontal="right" vertical="center" wrapText="1" indent="1"/>
    </xf>
    <xf numFmtId="0" fontId="50" fillId="0" borderId="0" xfId="0" applyFont="1"/>
    <xf numFmtId="38" fontId="0" fillId="0" borderId="0" xfId="0" applyNumberFormat="1"/>
    <xf numFmtId="38" fontId="50" fillId="0" borderId="0" xfId="0" applyNumberFormat="1" applyFont="1"/>
    <xf numFmtId="10" fontId="0" fillId="0" borderId="0" xfId="0" applyNumberFormat="1"/>
    <xf numFmtId="0" fontId="51" fillId="0" borderId="0" xfId="0" applyFont="1" applyAlignment="1">
      <alignment vertical="center" wrapText="1"/>
    </xf>
    <xf numFmtId="0" fontId="51" fillId="0" borderId="0" xfId="0" applyFont="1"/>
    <xf numFmtId="0" fontId="52" fillId="0" borderId="0" xfId="0" applyFont="1"/>
    <xf numFmtId="3" fontId="50" fillId="0" borderId="0" xfId="0" applyNumberFormat="1" applyFont="1"/>
    <xf numFmtId="3" fontId="46" fillId="29" borderId="50" xfId="0" applyNumberFormat="1" applyFont="1" applyFill="1" applyBorder="1" applyAlignment="1">
      <alignment horizontal="right" vertical="center" wrapText="1" indent="1"/>
    </xf>
    <xf numFmtId="3" fontId="46" fillId="31" borderId="50" xfId="0" applyNumberFormat="1" applyFont="1" applyFill="1" applyBorder="1" applyAlignment="1">
      <alignment horizontal="right" vertical="center" wrapText="1" indent="1"/>
    </xf>
    <xf numFmtId="3" fontId="46" fillId="35" borderId="50" xfId="0" applyNumberFormat="1" applyFont="1" applyFill="1" applyBorder="1" applyAlignment="1">
      <alignment horizontal="right" vertical="center" wrapText="1" indent="1"/>
    </xf>
    <xf numFmtId="3" fontId="46" fillId="36" borderId="50" xfId="0" applyNumberFormat="1" applyFont="1" applyFill="1" applyBorder="1" applyAlignment="1">
      <alignment horizontal="right" vertical="center" wrapText="1" indent="1"/>
    </xf>
    <xf numFmtId="3" fontId="48" fillId="32" borderId="50" xfId="0" applyNumberFormat="1" applyFont="1" applyFill="1" applyBorder="1" applyAlignment="1">
      <alignment horizontal="right" vertical="center" wrapText="1" indent="1"/>
    </xf>
    <xf numFmtId="3" fontId="46" fillId="32" borderId="50" xfId="0" applyNumberFormat="1" applyFont="1" applyFill="1" applyBorder="1" applyAlignment="1">
      <alignment horizontal="right" vertical="center" wrapText="1" indent="1"/>
    </xf>
    <xf numFmtId="3" fontId="46" fillId="33" borderId="50" xfId="0" applyNumberFormat="1" applyFont="1" applyFill="1" applyBorder="1" applyAlignment="1">
      <alignment horizontal="right" vertical="center" wrapText="1" indent="1"/>
    </xf>
    <xf numFmtId="3" fontId="46" fillId="38" borderId="50" xfId="0" applyNumberFormat="1" applyFont="1" applyFill="1" applyBorder="1" applyAlignment="1">
      <alignment horizontal="right" vertical="center" wrapText="1" indent="1"/>
    </xf>
    <xf numFmtId="38" fontId="42" fillId="39" borderId="0" xfId="0" applyNumberFormat="1" applyFont="1" applyFill="1" applyAlignment="1">
      <alignment horizontal="right" vertical="top" wrapText="1"/>
    </xf>
    <xf numFmtId="38" fontId="41" fillId="39" borderId="0" xfId="0" applyNumberFormat="1" applyFont="1" applyFill="1" applyAlignment="1">
      <alignment horizontal="right" vertical="center" wrapText="1"/>
    </xf>
    <xf numFmtId="38" fontId="42" fillId="39" borderId="49" xfId="0" applyNumberFormat="1" applyFont="1" applyFill="1" applyBorder="1" applyAlignment="1">
      <alignment horizontal="right" vertical="top" wrapText="1"/>
    </xf>
    <xf numFmtId="38" fontId="42" fillId="39" borderId="0" xfId="0" applyNumberFormat="1" applyFont="1" applyFill="1" applyAlignment="1">
      <alignment horizontal="right"/>
    </xf>
    <xf numFmtId="0" fontId="56" fillId="0" borderId="50" xfId="0" applyFont="1" applyBorder="1" applyAlignment="1">
      <alignment horizontal="left" vertical="center" wrapText="1" indent="1"/>
    </xf>
    <xf numFmtId="3" fontId="56" fillId="0" borderId="50" xfId="0" applyNumberFormat="1" applyFont="1" applyBorder="1" applyAlignment="1">
      <alignment horizontal="right" vertical="center" wrapText="1" indent="1"/>
    </xf>
    <xf numFmtId="0" fontId="42" fillId="35" borderId="49" xfId="0" applyFont="1" applyFill="1" applyBorder="1" applyAlignment="1">
      <alignment horizontal="left" vertical="top" wrapText="1"/>
    </xf>
    <xf numFmtId="0" fontId="41" fillId="35" borderId="0" xfId="0" applyFont="1" applyFill="1" applyAlignment="1">
      <alignment horizontal="center" vertical="center" wrapText="1"/>
    </xf>
    <xf numFmtId="0" fontId="42" fillId="35" borderId="0" xfId="0" applyFont="1" applyFill="1" applyAlignment="1">
      <alignment horizontal="center" vertical="top" wrapText="1"/>
    </xf>
    <xf numFmtId="0" fontId="42" fillId="35" borderId="49" xfId="0" applyFont="1" applyFill="1" applyBorder="1" applyAlignment="1">
      <alignment horizontal="center" vertical="top" wrapText="1"/>
    </xf>
    <xf numFmtId="0" fontId="42" fillId="35" borderId="0" xfId="0" applyFont="1" applyFill="1" applyAlignment="1">
      <alignment horizontal="center"/>
    </xf>
    <xf numFmtId="0" fontId="53" fillId="0" borderId="0" xfId="0" applyFont="1" applyAlignment="1">
      <alignment horizontal="left" vertical="center" wrapText="1"/>
    </xf>
    <xf numFmtId="0" fontId="57" fillId="0" borderId="49" xfId="0" applyFont="1" applyBorder="1" applyAlignment="1">
      <alignment horizontal="left" vertical="top" wrapText="1"/>
    </xf>
    <xf numFmtId="0" fontId="57" fillId="0" borderId="49" xfId="0" applyFont="1" applyBorder="1" applyAlignment="1">
      <alignment horizontal="right" vertical="top" wrapText="1"/>
    </xf>
    <xf numFmtId="0" fontId="49" fillId="37" borderId="50" xfId="0" applyFont="1" applyFill="1" applyBorder="1" applyAlignment="1">
      <alignment horizontal="left" vertical="center" wrapText="1" indent="1"/>
    </xf>
    <xf numFmtId="0" fontId="46" fillId="37" borderId="50" xfId="0" applyFont="1" applyFill="1" applyBorder="1" applyAlignment="1">
      <alignment horizontal="left" vertical="center" wrapText="1" indent="1"/>
    </xf>
    <xf numFmtId="0" fontId="48" fillId="37" borderId="50" xfId="0" applyFont="1" applyFill="1" applyBorder="1" applyAlignment="1">
      <alignment horizontal="left" vertical="center" wrapText="1" indent="1"/>
    </xf>
    <xf numFmtId="0" fontId="57" fillId="35" borderId="49" xfId="0" applyFont="1" applyFill="1" applyBorder="1" applyAlignment="1">
      <alignment horizontal="left" vertical="top" wrapText="1"/>
    </xf>
    <xf numFmtId="3" fontId="40" fillId="0" borderId="20" xfId="4" applyNumberFormat="1" applyFont="1" applyFill="1" applyBorder="1" applyAlignment="1">
      <alignment vertical="center"/>
    </xf>
    <xf numFmtId="0" fontId="42" fillId="0" borderId="0" xfId="0" applyFont="1" applyFill="1"/>
    <xf numFmtId="0" fontId="42" fillId="0" borderId="0" xfId="0" applyFont="1" applyFill="1" applyAlignment="1">
      <alignment horizontal="center"/>
    </xf>
    <xf numFmtId="38" fontId="42" fillId="0" borderId="0" xfId="0" applyNumberFormat="1" applyFont="1" applyFill="1" applyAlignment="1">
      <alignment horizontal="right"/>
    </xf>
    <xf numFmtId="0" fontId="49" fillId="35" borderId="50" xfId="0" applyFont="1" applyFill="1" applyBorder="1" applyAlignment="1">
      <alignment horizontal="left" vertical="center" wrapText="1" indent="1"/>
    </xf>
    <xf numFmtId="0" fontId="58" fillId="35" borderId="50" xfId="0" applyFont="1" applyFill="1" applyBorder="1" applyAlignment="1">
      <alignment horizontal="left" vertical="center" wrapText="1" indent="1"/>
    </xf>
    <xf numFmtId="38" fontId="42" fillId="0" borderId="0" xfId="0" applyNumberFormat="1" applyFont="1" applyAlignment="1">
      <alignment horizontal="right" vertical="top" wrapText="1"/>
    </xf>
    <xf numFmtId="38" fontId="42" fillId="0" borderId="49" xfId="0" applyNumberFormat="1" applyFont="1" applyBorder="1" applyAlignment="1">
      <alignment horizontal="right" vertical="top" wrapText="1"/>
    </xf>
    <xf numFmtId="38" fontId="42" fillId="35" borderId="49" xfId="0" applyNumberFormat="1" applyFont="1" applyFill="1" applyBorder="1" applyAlignment="1">
      <alignment horizontal="right" vertical="top" wrapText="1"/>
    </xf>
    <xf numFmtId="38" fontId="42" fillId="0" borderId="0" xfId="0" applyNumberFormat="1" applyFont="1"/>
    <xf numFmtId="38" fontId="41" fillId="0" borderId="0" xfId="0" applyNumberFormat="1" applyFont="1" applyAlignment="1">
      <alignment horizontal="left" vertical="center" wrapText="1"/>
    </xf>
    <xf numFmtId="38" fontId="57" fillId="0" borderId="49" xfId="0" applyNumberFormat="1" applyFont="1" applyBorder="1" applyAlignment="1">
      <alignment horizontal="right" vertical="top" wrapText="1"/>
    </xf>
    <xf numFmtId="38" fontId="42" fillId="35" borderId="0" xfId="0" applyNumberFormat="1" applyFont="1" applyFill="1" applyAlignment="1">
      <alignment horizontal="center" vertical="top" wrapText="1"/>
    </xf>
    <xf numFmtId="38" fontId="42" fillId="35" borderId="49" xfId="0" applyNumberFormat="1" applyFont="1" applyFill="1" applyBorder="1" applyAlignment="1">
      <alignment horizontal="center" vertical="top" wrapText="1"/>
    </xf>
    <xf numFmtId="38" fontId="42" fillId="35" borderId="0" xfId="0" applyNumberFormat="1" applyFont="1" applyFill="1" applyAlignment="1">
      <alignment horizontal="center"/>
    </xf>
    <xf numFmtId="38" fontId="41" fillId="35" borderId="0" xfId="0" applyNumberFormat="1" applyFont="1" applyFill="1" applyAlignment="1">
      <alignment horizontal="center" vertical="center" wrapText="1"/>
    </xf>
    <xf numFmtId="0" fontId="46" fillId="35" borderId="50" xfId="0" applyFont="1" applyFill="1" applyBorder="1" applyAlignment="1">
      <alignment horizontal="left" vertical="center" wrapText="1" indent="1"/>
    </xf>
    <xf numFmtId="0" fontId="48" fillId="35" borderId="50" xfId="0" applyFont="1" applyFill="1" applyBorder="1" applyAlignment="1">
      <alignment horizontal="left" vertical="center" wrapText="1" indent="1"/>
    </xf>
    <xf numFmtId="0" fontId="59" fillId="0" borderId="50" xfId="0" applyFont="1" applyFill="1" applyBorder="1" applyAlignment="1">
      <alignment horizontal="left" vertical="center" wrapText="1" indent="1"/>
    </xf>
    <xf numFmtId="38" fontId="60" fillId="39" borderId="49" xfId="0" applyNumberFormat="1" applyFont="1" applyFill="1" applyBorder="1" applyAlignment="1">
      <alignment horizontal="right" vertical="top" wrapText="1"/>
    </xf>
    <xf numFmtId="38" fontId="42" fillId="32" borderId="49" xfId="0" applyNumberFormat="1" applyFont="1" applyFill="1" applyBorder="1" applyAlignment="1">
      <alignment horizontal="right" vertical="top" wrapText="1"/>
    </xf>
    <xf numFmtId="0" fontId="42" fillId="32" borderId="49" xfId="0" applyFont="1" applyFill="1" applyBorder="1" applyAlignment="1">
      <alignment horizontal="left" vertical="top" wrapText="1"/>
    </xf>
    <xf numFmtId="0" fontId="58" fillId="32" borderId="50" xfId="0" applyFont="1" applyFill="1" applyBorder="1" applyAlignment="1">
      <alignment horizontal="left" vertical="center" wrapText="1" indent="1"/>
    </xf>
    <xf numFmtId="0" fontId="49" fillId="32" borderId="50" xfId="0" applyFont="1" applyFill="1" applyBorder="1" applyAlignment="1">
      <alignment horizontal="left" vertical="center" wrapText="1" indent="1"/>
    </xf>
    <xf numFmtId="0" fontId="46" fillId="32" borderId="50" xfId="0" applyFont="1" applyFill="1" applyBorder="1" applyAlignment="1">
      <alignment horizontal="left" vertical="center" wrapText="1" indent="1"/>
    </xf>
    <xf numFmtId="38" fontId="57" fillId="32" borderId="49" xfId="0" applyNumberFormat="1" applyFont="1" applyFill="1" applyBorder="1" applyAlignment="1">
      <alignment horizontal="right" vertical="top" wrapText="1"/>
    </xf>
    <xf numFmtId="0" fontId="48" fillId="32" borderId="50" xfId="0" applyFont="1" applyFill="1" applyBorder="1" applyAlignment="1">
      <alignment horizontal="left" vertical="center" wrapText="1" indent="1"/>
    </xf>
    <xf numFmtId="0" fontId="59" fillId="32" borderId="50" xfId="0" applyFont="1" applyFill="1" applyBorder="1" applyAlignment="1">
      <alignment horizontal="left" vertical="center" wrapText="1" indent="1"/>
    </xf>
    <xf numFmtId="0" fontId="3" fillId="2" borderId="1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166" fontId="4" fillId="3" borderId="11" xfId="2" applyNumberFormat="1" applyFont="1" applyFill="1" applyBorder="1" applyAlignment="1">
      <alignment horizontal="center" vertical="center" wrapText="1"/>
    </xf>
    <xf numFmtId="166" fontId="4" fillId="3" borderId="13" xfId="2" applyNumberFormat="1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/>
    </xf>
    <xf numFmtId="0" fontId="3" fillId="2" borderId="37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165" fontId="4" fillId="0" borderId="38" xfId="4" applyNumberFormat="1" applyFont="1" applyFill="1" applyBorder="1" applyAlignment="1">
      <alignment horizontal="center"/>
    </xf>
    <xf numFmtId="165" fontId="4" fillId="0" borderId="39" xfId="4" applyNumberFormat="1" applyFont="1" applyFill="1" applyBorder="1" applyAlignment="1">
      <alignment horizontal="center"/>
    </xf>
    <xf numFmtId="0" fontId="5" fillId="0" borderId="43" xfId="3" applyFont="1" applyFill="1" applyBorder="1" applyAlignment="1">
      <alignment horizontal="center"/>
    </xf>
    <xf numFmtId="0" fontId="5" fillId="0" borderId="10" xfId="3" applyFont="1" applyFill="1" applyBorder="1" applyAlignment="1">
      <alignment horizontal="center"/>
    </xf>
    <xf numFmtId="0" fontId="5" fillId="29" borderId="0" xfId="3" applyFont="1" applyFill="1" applyBorder="1" applyAlignment="1">
      <alignment horizontal="center"/>
    </xf>
    <xf numFmtId="3" fontId="4" fillId="29" borderId="0" xfId="3" applyNumberFormat="1" applyFont="1" applyFill="1"/>
  </cellXfs>
  <cellStyles count="55">
    <cellStyle name="20% - Accent1" xfId="10"/>
    <cellStyle name="20% - Accent2" xfId="11"/>
    <cellStyle name="20% - Accent3" xfId="12"/>
    <cellStyle name="20% - Accent4" xfId="13"/>
    <cellStyle name="20% - Accent5" xfId="14"/>
    <cellStyle name="20% - Accent6" xfId="15"/>
    <cellStyle name="40% - Accent1" xfId="16"/>
    <cellStyle name="40% - Accent2" xfId="17"/>
    <cellStyle name="40% - Accent3" xfId="18"/>
    <cellStyle name="40% - Accent4" xfId="19"/>
    <cellStyle name="40% - Accent5" xfId="20"/>
    <cellStyle name="40% - Accent6" xfId="21"/>
    <cellStyle name="60% - Accent1" xfId="22"/>
    <cellStyle name="60% - Accent2" xfId="23"/>
    <cellStyle name="60% - Accent3" xfId="24"/>
    <cellStyle name="60% - Accent4" xfId="25"/>
    <cellStyle name="60% - Accent5" xfId="26"/>
    <cellStyle name="60% - Accent6" xfId="27"/>
    <cellStyle name="Accent1" xfId="28"/>
    <cellStyle name="Accent2" xfId="29"/>
    <cellStyle name="Accent3" xfId="30"/>
    <cellStyle name="Accent4" xfId="31"/>
    <cellStyle name="Accent5" xfId="32"/>
    <cellStyle name="Accent6" xfId="33"/>
    <cellStyle name="Bad" xfId="34"/>
    <cellStyle name="Calculation" xfId="35"/>
    <cellStyle name="Check Cell" xfId="36"/>
    <cellStyle name="Comma" xfId="1" builtinId="3"/>
    <cellStyle name="Euro" xfId="37"/>
    <cellStyle name="Explanatory Text" xfId="38"/>
    <cellStyle name="Good" xfId="39"/>
    <cellStyle name="Heading 1" xfId="40"/>
    <cellStyle name="Heading 2" xfId="41"/>
    <cellStyle name="Heading 3" xfId="42"/>
    <cellStyle name="Heading 4" xfId="43"/>
    <cellStyle name="Hyperlink" xfId="54" builtinId="8"/>
    <cellStyle name="Input" xfId="44"/>
    <cellStyle name="Linked Cell" xfId="45"/>
    <cellStyle name="Millares 2" xfId="6"/>
    <cellStyle name="Millares 3" xfId="8"/>
    <cellStyle name="Millares 4" xfId="53"/>
    <cellStyle name="Millares_NOMINA AGOSTO II 2009" xfId="5"/>
    <cellStyle name="Millares_NOMINA I&amp;E 2011 a " xfId="9"/>
    <cellStyle name="Moneda_NOMINA FLIQ 2004" xfId="4"/>
    <cellStyle name="Normal" xfId="0" builtinId="0"/>
    <cellStyle name="Normal 2" xfId="2"/>
    <cellStyle name="Normal 3" xfId="46"/>
    <cellStyle name="Normal 3_SALARIOS I&amp;E" xfId="7"/>
    <cellStyle name="Normal_NOMINA AGOSTO II 2009" xfId="3"/>
    <cellStyle name="Note" xfId="47"/>
    <cellStyle name="Output" xfId="48"/>
    <cellStyle name="Porcentual 2" xfId="49"/>
    <cellStyle name="Porcentual 3" xfId="50"/>
    <cellStyle name="Title" xfId="51"/>
    <cellStyle name="Warning Text" xfId="52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focontable.co/ajustes-contabilizacion-prima-de-servicios/" TargetMode="External"/><Relationship Id="rId13" Type="http://schemas.openxmlformats.org/officeDocument/2006/relationships/hyperlink" Target="http://www.infocontable.co/contrato-de-servicios/" TargetMode="External"/><Relationship Id="rId3" Type="http://schemas.openxmlformats.org/officeDocument/2006/relationships/hyperlink" Target="http://www.infocontable.co/contrato-de-servicios/" TargetMode="External"/><Relationship Id="rId7" Type="http://schemas.openxmlformats.org/officeDocument/2006/relationships/hyperlink" Target="http://www.infocontable.co/que-son-las-normas-iso/" TargetMode="External"/><Relationship Id="rId12" Type="http://schemas.openxmlformats.org/officeDocument/2006/relationships/hyperlink" Target="http://www.infocontable.co/requisitos-para-la-pension-de-vejez/" TargetMode="External"/><Relationship Id="rId2" Type="http://schemas.openxmlformats.org/officeDocument/2006/relationships/hyperlink" Target="http://www.infocontable.co/contrato-de-servicios/" TargetMode="External"/><Relationship Id="rId1" Type="http://schemas.openxmlformats.org/officeDocument/2006/relationships/hyperlink" Target="http://www.infocontable.co/liquidacion-de-nomina/" TargetMode="External"/><Relationship Id="rId6" Type="http://schemas.openxmlformats.org/officeDocument/2006/relationships/hyperlink" Target="http://www.infocontable.co/seguridad-social-trabajadores-independientes/" TargetMode="External"/><Relationship Id="rId11" Type="http://schemas.openxmlformats.org/officeDocument/2006/relationships/hyperlink" Target="http://www.infocontable.co/simit/" TargetMode="External"/><Relationship Id="rId5" Type="http://schemas.openxmlformats.org/officeDocument/2006/relationships/hyperlink" Target="http://www.infocontable.co/liquidacion-de-nomina/" TargetMode="External"/><Relationship Id="rId10" Type="http://schemas.openxmlformats.org/officeDocument/2006/relationships/hyperlink" Target="http://www.infocontable.co/las-niif-en-colombia-una-obligacion-legal/" TargetMode="External"/><Relationship Id="rId4" Type="http://schemas.openxmlformats.org/officeDocument/2006/relationships/hyperlink" Target="http://www.infocontable.co/liquidacion-de-nomina/" TargetMode="External"/><Relationship Id="rId9" Type="http://schemas.openxmlformats.org/officeDocument/2006/relationships/hyperlink" Target="http://www.infocontable.co/que-son-las-normas-iso/" TargetMode="External"/><Relationship Id="rId14" Type="http://schemas.openxmlformats.org/officeDocument/2006/relationships/hyperlink" Target="http://www.infocontable.co/que-es-el-impuesto-ica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rencie.com/auxilio-de-transporte.html" TargetMode="External"/><Relationship Id="rId3" Type="http://schemas.openxmlformats.org/officeDocument/2006/relationships/hyperlink" Target="http://www.gerencie.com/remuneracion-por-comisiones.html" TargetMode="External"/><Relationship Id="rId7" Type="http://schemas.openxmlformats.org/officeDocument/2006/relationships/hyperlink" Target="http://www.gerencie.com/remuneracion-por-comisiones.html" TargetMode="External"/><Relationship Id="rId2" Type="http://schemas.openxmlformats.org/officeDocument/2006/relationships/hyperlink" Target="http://www.gerencie.com/trabajo-extra-o-suplementario.html" TargetMode="External"/><Relationship Id="rId1" Type="http://schemas.openxmlformats.org/officeDocument/2006/relationships/hyperlink" Target="http://www.gerencie.com/vacaciones-laborales.html" TargetMode="External"/><Relationship Id="rId6" Type="http://schemas.openxmlformats.org/officeDocument/2006/relationships/hyperlink" Target="http://www.gerencie.com/trabajo-extra-o-suplementario.html" TargetMode="External"/><Relationship Id="rId5" Type="http://schemas.openxmlformats.org/officeDocument/2006/relationships/hyperlink" Target="http://www.gerencie.com/vacaciones-laborales.html" TargetMode="External"/><Relationship Id="rId4" Type="http://schemas.openxmlformats.org/officeDocument/2006/relationships/hyperlink" Target="http://www.gerencie.com/auxilio-de-transporte.html" TargetMode="External"/><Relationship Id="rId9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rencie.com/auxilio-de-transporte.html" TargetMode="External"/><Relationship Id="rId3" Type="http://schemas.openxmlformats.org/officeDocument/2006/relationships/hyperlink" Target="http://www.gerencie.com/remuneracion-por-comisiones.html" TargetMode="External"/><Relationship Id="rId7" Type="http://schemas.openxmlformats.org/officeDocument/2006/relationships/hyperlink" Target="http://www.gerencie.com/remuneracion-por-comisiones.html" TargetMode="External"/><Relationship Id="rId2" Type="http://schemas.openxmlformats.org/officeDocument/2006/relationships/hyperlink" Target="http://www.gerencie.com/trabajo-extra-o-suplementario.html" TargetMode="External"/><Relationship Id="rId1" Type="http://schemas.openxmlformats.org/officeDocument/2006/relationships/hyperlink" Target="http://www.gerencie.com/vacaciones-laborales.html" TargetMode="External"/><Relationship Id="rId6" Type="http://schemas.openxmlformats.org/officeDocument/2006/relationships/hyperlink" Target="http://www.gerencie.com/trabajo-extra-o-suplementario.html" TargetMode="External"/><Relationship Id="rId5" Type="http://schemas.openxmlformats.org/officeDocument/2006/relationships/hyperlink" Target="http://www.gerencie.com/vacaciones-laborales.html" TargetMode="External"/><Relationship Id="rId4" Type="http://schemas.openxmlformats.org/officeDocument/2006/relationships/hyperlink" Target="http://www.gerencie.com/auxilio-de-transporte.html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erencie.com/remuneracion-por-comisiones.html" TargetMode="External"/><Relationship Id="rId2" Type="http://schemas.openxmlformats.org/officeDocument/2006/relationships/hyperlink" Target="http://www.gerencie.com/trabajo-extra-o-suplementario.html" TargetMode="External"/><Relationship Id="rId1" Type="http://schemas.openxmlformats.org/officeDocument/2006/relationships/hyperlink" Target="http://www.gerencie.com/vacaciones-laborales.html" TargetMode="External"/><Relationship Id="rId5" Type="http://schemas.openxmlformats.org/officeDocument/2006/relationships/printerSettings" Target="../printerSettings/printerSettings19.bin"/><Relationship Id="rId4" Type="http://schemas.openxmlformats.org/officeDocument/2006/relationships/hyperlink" Target="http://www.gerencie.com/auxilio-de-transporte.html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erencie.com/remuneracion-por-comisiones.html" TargetMode="External"/><Relationship Id="rId2" Type="http://schemas.openxmlformats.org/officeDocument/2006/relationships/hyperlink" Target="http://www.gerencie.com/trabajo-extra-o-suplementario.html" TargetMode="External"/><Relationship Id="rId1" Type="http://schemas.openxmlformats.org/officeDocument/2006/relationships/hyperlink" Target="http://www.gerencie.com/vacaciones-laborales.html" TargetMode="External"/><Relationship Id="rId4" Type="http://schemas.openxmlformats.org/officeDocument/2006/relationships/hyperlink" Target="http://www.gerencie.com/auxilio-de-transport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zoomScale="75" workbookViewId="0">
      <selection activeCell="G10" sqref="G10"/>
    </sheetView>
  </sheetViews>
  <sheetFormatPr defaultColWidth="11.42578125" defaultRowHeight="12.75" x14ac:dyDescent="0.2"/>
  <cols>
    <col min="1" max="1" width="26" style="2" customWidth="1"/>
    <col min="2" max="2" width="15.5703125" style="2" bestFit="1" customWidth="1"/>
    <col min="3" max="3" width="12.7109375" style="2" bestFit="1" customWidth="1"/>
    <col min="4" max="5" width="14" style="2" customWidth="1"/>
    <col min="6" max="6" width="12.42578125" style="2" bestFit="1" customWidth="1"/>
    <col min="7" max="7" width="12.5703125" style="2" customWidth="1"/>
    <col min="8" max="8" width="14.7109375" style="2" customWidth="1"/>
    <col min="9" max="9" width="12.140625" style="2" bestFit="1" customWidth="1"/>
    <col min="10" max="10" width="11.7109375" style="2" customWidth="1"/>
    <col min="11" max="11" width="11.7109375" style="2" bestFit="1" customWidth="1"/>
    <col min="12" max="14" width="11.5703125" style="2" bestFit="1" customWidth="1"/>
    <col min="15" max="15" width="9.85546875" style="2" bestFit="1" customWidth="1"/>
    <col min="16" max="16" width="12" style="2" bestFit="1" customWidth="1"/>
    <col min="17" max="17" width="49.85546875" style="2" customWidth="1"/>
    <col min="18" max="256" width="11.42578125" style="2"/>
    <col min="257" max="257" width="26" style="2" customWidth="1"/>
    <col min="258" max="258" width="15.5703125" style="2" bestFit="1" customWidth="1"/>
    <col min="259" max="259" width="12.7109375" style="2" bestFit="1" customWidth="1"/>
    <col min="260" max="260" width="12.140625" style="2" bestFit="1" customWidth="1"/>
    <col min="261" max="261" width="14" style="2" customWidth="1"/>
    <col min="262" max="262" width="12.42578125" style="2" bestFit="1" customWidth="1"/>
    <col min="263" max="263" width="12.5703125" style="2" customWidth="1"/>
    <col min="264" max="264" width="14.7109375" style="2" customWidth="1"/>
    <col min="265" max="265" width="12.140625" style="2" bestFit="1" customWidth="1"/>
    <col min="266" max="266" width="11.7109375" style="2" customWidth="1"/>
    <col min="267" max="267" width="11.7109375" style="2" bestFit="1" customWidth="1"/>
    <col min="268" max="270" width="11.5703125" style="2" bestFit="1" customWidth="1"/>
    <col min="271" max="271" width="9.85546875" style="2" bestFit="1" customWidth="1"/>
    <col min="272" max="272" width="12" style="2" bestFit="1" customWidth="1"/>
    <col min="273" max="273" width="49.85546875" style="2" customWidth="1"/>
    <col min="274" max="512" width="11.42578125" style="2"/>
    <col min="513" max="513" width="26" style="2" customWidth="1"/>
    <col min="514" max="514" width="15.5703125" style="2" bestFit="1" customWidth="1"/>
    <col min="515" max="515" width="12.7109375" style="2" bestFit="1" customWidth="1"/>
    <col min="516" max="516" width="12.140625" style="2" bestFit="1" customWidth="1"/>
    <col min="517" max="517" width="14" style="2" customWidth="1"/>
    <col min="518" max="518" width="12.42578125" style="2" bestFit="1" customWidth="1"/>
    <col min="519" max="519" width="12.5703125" style="2" customWidth="1"/>
    <col min="520" max="520" width="14.7109375" style="2" customWidth="1"/>
    <col min="521" max="521" width="12.140625" style="2" bestFit="1" customWidth="1"/>
    <col min="522" max="522" width="11.7109375" style="2" customWidth="1"/>
    <col min="523" max="523" width="11.7109375" style="2" bestFit="1" customWidth="1"/>
    <col min="524" max="526" width="11.5703125" style="2" bestFit="1" customWidth="1"/>
    <col min="527" max="527" width="9.85546875" style="2" bestFit="1" customWidth="1"/>
    <col min="528" max="528" width="12" style="2" bestFit="1" customWidth="1"/>
    <col min="529" max="529" width="49.85546875" style="2" customWidth="1"/>
    <col min="530" max="768" width="11.42578125" style="2"/>
    <col min="769" max="769" width="26" style="2" customWidth="1"/>
    <col min="770" max="770" width="15.5703125" style="2" bestFit="1" customWidth="1"/>
    <col min="771" max="771" width="12.7109375" style="2" bestFit="1" customWidth="1"/>
    <col min="772" max="772" width="12.140625" style="2" bestFit="1" customWidth="1"/>
    <col min="773" max="773" width="14" style="2" customWidth="1"/>
    <col min="774" max="774" width="12.42578125" style="2" bestFit="1" customWidth="1"/>
    <col min="775" max="775" width="12.5703125" style="2" customWidth="1"/>
    <col min="776" max="776" width="14.7109375" style="2" customWidth="1"/>
    <col min="777" max="777" width="12.140625" style="2" bestFit="1" customWidth="1"/>
    <col min="778" max="778" width="11.7109375" style="2" customWidth="1"/>
    <col min="779" max="779" width="11.7109375" style="2" bestFit="1" customWidth="1"/>
    <col min="780" max="782" width="11.5703125" style="2" bestFit="1" customWidth="1"/>
    <col min="783" max="783" width="9.85546875" style="2" bestFit="1" customWidth="1"/>
    <col min="784" max="784" width="12" style="2" bestFit="1" customWidth="1"/>
    <col min="785" max="785" width="49.85546875" style="2" customWidth="1"/>
    <col min="786" max="1024" width="11.42578125" style="2"/>
    <col min="1025" max="1025" width="26" style="2" customWidth="1"/>
    <col min="1026" max="1026" width="15.5703125" style="2" bestFit="1" customWidth="1"/>
    <col min="1027" max="1027" width="12.7109375" style="2" bestFit="1" customWidth="1"/>
    <col min="1028" max="1028" width="12.140625" style="2" bestFit="1" customWidth="1"/>
    <col min="1029" max="1029" width="14" style="2" customWidth="1"/>
    <col min="1030" max="1030" width="12.42578125" style="2" bestFit="1" customWidth="1"/>
    <col min="1031" max="1031" width="12.5703125" style="2" customWidth="1"/>
    <col min="1032" max="1032" width="14.7109375" style="2" customWidth="1"/>
    <col min="1033" max="1033" width="12.140625" style="2" bestFit="1" customWidth="1"/>
    <col min="1034" max="1034" width="11.7109375" style="2" customWidth="1"/>
    <col min="1035" max="1035" width="11.7109375" style="2" bestFit="1" customWidth="1"/>
    <col min="1036" max="1038" width="11.5703125" style="2" bestFit="1" customWidth="1"/>
    <col min="1039" max="1039" width="9.85546875" style="2" bestFit="1" customWidth="1"/>
    <col min="1040" max="1040" width="12" style="2" bestFit="1" customWidth="1"/>
    <col min="1041" max="1041" width="49.85546875" style="2" customWidth="1"/>
    <col min="1042" max="1280" width="11.42578125" style="2"/>
    <col min="1281" max="1281" width="26" style="2" customWidth="1"/>
    <col min="1282" max="1282" width="15.5703125" style="2" bestFit="1" customWidth="1"/>
    <col min="1283" max="1283" width="12.7109375" style="2" bestFit="1" customWidth="1"/>
    <col min="1284" max="1284" width="12.140625" style="2" bestFit="1" customWidth="1"/>
    <col min="1285" max="1285" width="14" style="2" customWidth="1"/>
    <col min="1286" max="1286" width="12.42578125" style="2" bestFit="1" customWidth="1"/>
    <col min="1287" max="1287" width="12.5703125" style="2" customWidth="1"/>
    <col min="1288" max="1288" width="14.7109375" style="2" customWidth="1"/>
    <col min="1289" max="1289" width="12.140625" style="2" bestFit="1" customWidth="1"/>
    <col min="1290" max="1290" width="11.7109375" style="2" customWidth="1"/>
    <col min="1291" max="1291" width="11.7109375" style="2" bestFit="1" customWidth="1"/>
    <col min="1292" max="1294" width="11.5703125" style="2" bestFit="1" customWidth="1"/>
    <col min="1295" max="1295" width="9.85546875" style="2" bestFit="1" customWidth="1"/>
    <col min="1296" max="1296" width="12" style="2" bestFit="1" customWidth="1"/>
    <col min="1297" max="1297" width="49.85546875" style="2" customWidth="1"/>
    <col min="1298" max="1536" width="11.42578125" style="2"/>
    <col min="1537" max="1537" width="26" style="2" customWidth="1"/>
    <col min="1538" max="1538" width="15.5703125" style="2" bestFit="1" customWidth="1"/>
    <col min="1539" max="1539" width="12.7109375" style="2" bestFit="1" customWidth="1"/>
    <col min="1540" max="1540" width="12.140625" style="2" bestFit="1" customWidth="1"/>
    <col min="1541" max="1541" width="14" style="2" customWidth="1"/>
    <col min="1542" max="1542" width="12.42578125" style="2" bestFit="1" customWidth="1"/>
    <col min="1543" max="1543" width="12.5703125" style="2" customWidth="1"/>
    <col min="1544" max="1544" width="14.7109375" style="2" customWidth="1"/>
    <col min="1545" max="1545" width="12.140625" style="2" bestFit="1" customWidth="1"/>
    <col min="1546" max="1546" width="11.7109375" style="2" customWidth="1"/>
    <col min="1547" max="1547" width="11.7109375" style="2" bestFit="1" customWidth="1"/>
    <col min="1548" max="1550" width="11.5703125" style="2" bestFit="1" customWidth="1"/>
    <col min="1551" max="1551" width="9.85546875" style="2" bestFit="1" customWidth="1"/>
    <col min="1552" max="1552" width="12" style="2" bestFit="1" customWidth="1"/>
    <col min="1553" max="1553" width="49.85546875" style="2" customWidth="1"/>
    <col min="1554" max="1792" width="11.42578125" style="2"/>
    <col min="1793" max="1793" width="26" style="2" customWidth="1"/>
    <col min="1794" max="1794" width="15.5703125" style="2" bestFit="1" customWidth="1"/>
    <col min="1795" max="1795" width="12.7109375" style="2" bestFit="1" customWidth="1"/>
    <col min="1796" max="1796" width="12.140625" style="2" bestFit="1" customWidth="1"/>
    <col min="1797" max="1797" width="14" style="2" customWidth="1"/>
    <col min="1798" max="1798" width="12.42578125" style="2" bestFit="1" customWidth="1"/>
    <col min="1799" max="1799" width="12.5703125" style="2" customWidth="1"/>
    <col min="1800" max="1800" width="14.7109375" style="2" customWidth="1"/>
    <col min="1801" max="1801" width="12.140625" style="2" bestFit="1" customWidth="1"/>
    <col min="1802" max="1802" width="11.7109375" style="2" customWidth="1"/>
    <col min="1803" max="1803" width="11.7109375" style="2" bestFit="1" customWidth="1"/>
    <col min="1804" max="1806" width="11.5703125" style="2" bestFit="1" customWidth="1"/>
    <col min="1807" max="1807" width="9.85546875" style="2" bestFit="1" customWidth="1"/>
    <col min="1808" max="1808" width="12" style="2" bestFit="1" customWidth="1"/>
    <col min="1809" max="1809" width="49.85546875" style="2" customWidth="1"/>
    <col min="1810" max="2048" width="11.42578125" style="2"/>
    <col min="2049" max="2049" width="26" style="2" customWidth="1"/>
    <col min="2050" max="2050" width="15.5703125" style="2" bestFit="1" customWidth="1"/>
    <col min="2051" max="2051" width="12.7109375" style="2" bestFit="1" customWidth="1"/>
    <col min="2052" max="2052" width="12.140625" style="2" bestFit="1" customWidth="1"/>
    <col min="2053" max="2053" width="14" style="2" customWidth="1"/>
    <col min="2054" max="2054" width="12.42578125" style="2" bestFit="1" customWidth="1"/>
    <col min="2055" max="2055" width="12.5703125" style="2" customWidth="1"/>
    <col min="2056" max="2056" width="14.7109375" style="2" customWidth="1"/>
    <col min="2057" max="2057" width="12.140625" style="2" bestFit="1" customWidth="1"/>
    <col min="2058" max="2058" width="11.7109375" style="2" customWidth="1"/>
    <col min="2059" max="2059" width="11.7109375" style="2" bestFit="1" customWidth="1"/>
    <col min="2060" max="2062" width="11.5703125" style="2" bestFit="1" customWidth="1"/>
    <col min="2063" max="2063" width="9.85546875" style="2" bestFit="1" customWidth="1"/>
    <col min="2064" max="2064" width="12" style="2" bestFit="1" customWidth="1"/>
    <col min="2065" max="2065" width="49.85546875" style="2" customWidth="1"/>
    <col min="2066" max="2304" width="11.42578125" style="2"/>
    <col min="2305" max="2305" width="26" style="2" customWidth="1"/>
    <col min="2306" max="2306" width="15.5703125" style="2" bestFit="1" customWidth="1"/>
    <col min="2307" max="2307" width="12.7109375" style="2" bestFit="1" customWidth="1"/>
    <col min="2308" max="2308" width="12.140625" style="2" bestFit="1" customWidth="1"/>
    <col min="2309" max="2309" width="14" style="2" customWidth="1"/>
    <col min="2310" max="2310" width="12.42578125" style="2" bestFit="1" customWidth="1"/>
    <col min="2311" max="2311" width="12.5703125" style="2" customWidth="1"/>
    <col min="2312" max="2312" width="14.7109375" style="2" customWidth="1"/>
    <col min="2313" max="2313" width="12.140625" style="2" bestFit="1" customWidth="1"/>
    <col min="2314" max="2314" width="11.7109375" style="2" customWidth="1"/>
    <col min="2315" max="2315" width="11.7109375" style="2" bestFit="1" customWidth="1"/>
    <col min="2316" max="2318" width="11.5703125" style="2" bestFit="1" customWidth="1"/>
    <col min="2319" max="2319" width="9.85546875" style="2" bestFit="1" customWidth="1"/>
    <col min="2320" max="2320" width="12" style="2" bestFit="1" customWidth="1"/>
    <col min="2321" max="2321" width="49.85546875" style="2" customWidth="1"/>
    <col min="2322" max="2560" width="11.42578125" style="2"/>
    <col min="2561" max="2561" width="26" style="2" customWidth="1"/>
    <col min="2562" max="2562" width="15.5703125" style="2" bestFit="1" customWidth="1"/>
    <col min="2563" max="2563" width="12.7109375" style="2" bestFit="1" customWidth="1"/>
    <col min="2564" max="2564" width="12.140625" style="2" bestFit="1" customWidth="1"/>
    <col min="2565" max="2565" width="14" style="2" customWidth="1"/>
    <col min="2566" max="2566" width="12.42578125" style="2" bestFit="1" customWidth="1"/>
    <col min="2567" max="2567" width="12.5703125" style="2" customWidth="1"/>
    <col min="2568" max="2568" width="14.7109375" style="2" customWidth="1"/>
    <col min="2569" max="2569" width="12.140625" style="2" bestFit="1" customWidth="1"/>
    <col min="2570" max="2570" width="11.7109375" style="2" customWidth="1"/>
    <col min="2571" max="2571" width="11.7109375" style="2" bestFit="1" customWidth="1"/>
    <col min="2572" max="2574" width="11.5703125" style="2" bestFit="1" customWidth="1"/>
    <col min="2575" max="2575" width="9.85546875" style="2" bestFit="1" customWidth="1"/>
    <col min="2576" max="2576" width="12" style="2" bestFit="1" customWidth="1"/>
    <col min="2577" max="2577" width="49.85546875" style="2" customWidth="1"/>
    <col min="2578" max="2816" width="11.42578125" style="2"/>
    <col min="2817" max="2817" width="26" style="2" customWidth="1"/>
    <col min="2818" max="2818" width="15.5703125" style="2" bestFit="1" customWidth="1"/>
    <col min="2819" max="2819" width="12.7109375" style="2" bestFit="1" customWidth="1"/>
    <col min="2820" max="2820" width="12.140625" style="2" bestFit="1" customWidth="1"/>
    <col min="2821" max="2821" width="14" style="2" customWidth="1"/>
    <col min="2822" max="2822" width="12.42578125" style="2" bestFit="1" customWidth="1"/>
    <col min="2823" max="2823" width="12.5703125" style="2" customWidth="1"/>
    <col min="2824" max="2824" width="14.7109375" style="2" customWidth="1"/>
    <col min="2825" max="2825" width="12.140625" style="2" bestFit="1" customWidth="1"/>
    <col min="2826" max="2826" width="11.7109375" style="2" customWidth="1"/>
    <col min="2827" max="2827" width="11.7109375" style="2" bestFit="1" customWidth="1"/>
    <col min="2828" max="2830" width="11.5703125" style="2" bestFit="1" customWidth="1"/>
    <col min="2831" max="2831" width="9.85546875" style="2" bestFit="1" customWidth="1"/>
    <col min="2832" max="2832" width="12" style="2" bestFit="1" customWidth="1"/>
    <col min="2833" max="2833" width="49.85546875" style="2" customWidth="1"/>
    <col min="2834" max="3072" width="11.42578125" style="2"/>
    <col min="3073" max="3073" width="26" style="2" customWidth="1"/>
    <col min="3074" max="3074" width="15.5703125" style="2" bestFit="1" customWidth="1"/>
    <col min="3075" max="3075" width="12.7109375" style="2" bestFit="1" customWidth="1"/>
    <col min="3076" max="3076" width="12.140625" style="2" bestFit="1" customWidth="1"/>
    <col min="3077" max="3077" width="14" style="2" customWidth="1"/>
    <col min="3078" max="3078" width="12.42578125" style="2" bestFit="1" customWidth="1"/>
    <col min="3079" max="3079" width="12.5703125" style="2" customWidth="1"/>
    <col min="3080" max="3080" width="14.7109375" style="2" customWidth="1"/>
    <col min="3081" max="3081" width="12.140625" style="2" bestFit="1" customWidth="1"/>
    <col min="3082" max="3082" width="11.7109375" style="2" customWidth="1"/>
    <col min="3083" max="3083" width="11.7109375" style="2" bestFit="1" customWidth="1"/>
    <col min="3084" max="3086" width="11.5703125" style="2" bestFit="1" customWidth="1"/>
    <col min="3087" max="3087" width="9.85546875" style="2" bestFit="1" customWidth="1"/>
    <col min="3088" max="3088" width="12" style="2" bestFit="1" customWidth="1"/>
    <col min="3089" max="3089" width="49.85546875" style="2" customWidth="1"/>
    <col min="3090" max="3328" width="11.42578125" style="2"/>
    <col min="3329" max="3329" width="26" style="2" customWidth="1"/>
    <col min="3330" max="3330" width="15.5703125" style="2" bestFit="1" customWidth="1"/>
    <col min="3331" max="3331" width="12.7109375" style="2" bestFit="1" customWidth="1"/>
    <col min="3332" max="3332" width="12.140625" style="2" bestFit="1" customWidth="1"/>
    <col min="3333" max="3333" width="14" style="2" customWidth="1"/>
    <col min="3334" max="3334" width="12.42578125" style="2" bestFit="1" customWidth="1"/>
    <col min="3335" max="3335" width="12.5703125" style="2" customWidth="1"/>
    <col min="3336" max="3336" width="14.7109375" style="2" customWidth="1"/>
    <col min="3337" max="3337" width="12.140625" style="2" bestFit="1" customWidth="1"/>
    <col min="3338" max="3338" width="11.7109375" style="2" customWidth="1"/>
    <col min="3339" max="3339" width="11.7109375" style="2" bestFit="1" customWidth="1"/>
    <col min="3340" max="3342" width="11.5703125" style="2" bestFit="1" customWidth="1"/>
    <col min="3343" max="3343" width="9.85546875" style="2" bestFit="1" customWidth="1"/>
    <col min="3344" max="3344" width="12" style="2" bestFit="1" customWidth="1"/>
    <col min="3345" max="3345" width="49.85546875" style="2" customWidth="1"/>
    <col min="3346" max="3584" width="11.42578125" style="2"/>
    <col min="3585" max="3585" width="26" style="2" customWidth="1"/>
    <col min="3586" max="3586" width="15.5703125" style="2" bestFit="1" customWidth="1"/>
    <col min="3587" max="3587" width="12.7109375" style="2" bestFit="1" customWidth="1"/>
    <col min="3588" max="3588" width="12.140625" style="2" bestFit="1" customWidth="1"/>
    <col min="3589" max="3589" width="14" style="2" customWidth="1"/>
    <col min="3590" max="3590" width="12.42578125" style="2" bestFit="1" customWidth="1"/>
    <col min="3591" max="3591" width="12.5703125" style="2" customWidth="1"/>
    <col min="3592" max="3592" width="14.7109375" style="2" customWidth="1"/>
    <col min="3593" max="3593" width="12.140625" style="2" bestFit="1" customWidth="1"/>
    <col min="3594" max="3594" width="11.7109375" style="2" customWidth="1"/>
    <col min="3595" max="3595" width="11.7109375" style="2" bestFit="1" customWidth="1"/>
    <col min="3596" max="3598" width="11.5703125" style="2" bestFit="1" customWidth="1"/>
    <col min="3599" max="3599" width="9.85546875" style="2" bestFit="1" customWidth="1"/>
    <col min="3600" max="3600" width="12" style="2" bestFit="1" customWidth="1"/>
    <col min="3601" max="3601" width="49.85546875" style="2" customWidth="1"/>
    <col min="3602" max="3840" width="11.42578125" style="2"/>
    <col min="3841" max="3841" width="26" style="2" customWidth="1"/>
    <col min="3842" max="3842" width="15.5703125" style="2" bestFit="1" customWidth="1"/>
    <col min="3843" max="3843" width="12.7109375" style="2" bestFit="1" customWidth="1"/>
    <col min="3844" max="3844" width="12.140625" style="2" bestFit="1" customWidth="1"/>
    <col min="3845" max="3845" width="14" style="2" customWidth="1"/>
    <col min="3846" max="3846" width="12.42578125" style="2" bestFit="1" customWidth="1"/>
    <col min="3847" max="3847" width="12.5703125" style="2" customWidth="1"/>
    <col min="3848" max="3848" width="14.7109375" style="2" customWidth="1"/>
    <col min="3849" max="3849" width="12.140625" style="2" bestFit="1" customWidth="1"/>
    <col min="3850" max="3850" width="11.7109375" style="2" customWidth="1"/>
    <col min="3851" max="3851" width="11.7109375" style="2" bestFit="1" customWidth="1"/>
    <col min="3852" max="3854" width="11.5703125" style="2" bestFit="1" customWidth="1"/>
    <col min="3855" max="3855" width="9.85546875" style="2" bestFit="1" customWidth="1"/>
    <col min="3856" max="3856" width="12" style="2" bestFit="1" customWidth="1"/>
    <col min="3857" max="3857" width="49.85546875" style="2" customWidth="1"/>
    <col min="3858" max="4096" width="11.42578125" style="2"/>
    <col min="4097" max="4097" width="26" style="2" customWidth="1"/>
    <col min="4098" max="4098" width="15.5703125" style="2" bestFit="1" customWidth="1"/>
    <col min="4099" max="4099" width="12.7109375" style="2" bestFit="1" customWidth="1"/>
    <col min="4100" max="4100" width="12.140625" style="2" bestFit="1" customWidth="1"/>
    <col min="4101" max="4101" width="14" style="2" customWidth="1"/>
    <col min="4102" max="4102" width="12.42578125" style="2" bestFit="1" customWidth="1"/>
    <col min="4103" max="4103" width="12.5703125" style="2" customWidth="1"/>
    <col min="4104" max="4104" width="14.7109375" style="2" customWidth="1"/>
    <col min="4105" max="4105" width="12.140625" style="2" bestFit="1" customWidth="1"/>
    <col min="4106" max="4106" width="11.7109375" style="2" customWidth="1"/>
    <col min="4107" max="4107" width="11.7109375" style="2" bestFit="1" customWidth="1"/>
    <col min="4108" max="4110" width="11.5703125" style="2" bestFit="1" customWidth="1"/>
    <col min="4111" max="4111" width="9.85546875" style="2" bestFit="1" customWidth="1"/>
    <col min="4112" max="4112" width="12" style="2" bestFit="1" customWidth="1"/>
    <col min="4113" max="4113" width="49.85546875" style="2" customWidth="1"/>
    <col min="4114" max="4352" width="11.42578125" style="2"/>
    <col min="4353" max="4353" width="26" style="2" customWidth="1"/>
    <col min="4354" max="4354" width="15.5703125" style="2" bestFit="1" customWidth="1"/>
    <col min="4355" max="4355" width="12.7109375" style="2" bestFit="1" customWidth="1"/>
    <col min="4356" max="4356" width="12.140625" style="2" bestFit="1" customWidth="1"/>
    <col min="4357" max="4357" width="14" style="2" customWidth="1"/>
    <col min="4358" max="4358" width="12.42578125" style="2" bestFit="1" customWidth="1"/>
    <col min="4359" max="4359" width="12.5703125" style="2" customWidth="1"/>
    <col min="4360" max="4360" width="14.7109375" style="2" customWidth="1"/>
    <col min="4361" max="4361" width="12.140625" style="2" bestFit="1" customWidth="1"/>
    <col min="4362" max="4362" width="11.7109375" style="2" customWidth="1"/>
    <col min="4363" max="4363" width="11.7109375" style="2" bestFit="1" customWidth="1"/>
    <col min="4364" max="4366" width="11.5703125" style="2" bestFit="1" customWidth="1"/>
    <col min="4367" max="4367" width="9.85546875" style="2" bestFit="1" customWidth="1"/>
    <col min="4368" max="4368" width="12" style="2" bestFit="1" customWidth="1"/>
    <col min="4369" max="4369" width="49.85546875" style="2" customWidth="1"/>
    <col min="4370" max="4608" width="11.42578125" style="2"/>
    <col min="4609" max="4609" width="26" style="2" customWidth="1"/>
    <col min="4610" max="4610" width="15.5703125" style="2" bestFit="1" customWidth="1"/>
    <col min="4611" max="4611" width="12.7109375" style="2" bestFit="1" customWidth="1"/>
    <col min="4612" max="4612" width="12.140625" style="2" bestFit="1" customWidth="1"/>
    <col min="4613" max="4613" width="14" style="2" customWidth="1"/>
    <col min="4614" max="4614" width="12.42578125" style="2" bestFit="1" customWidth="1"/>
    <col min="4615" max="4615" width="12.5703125" style="2" customWidth="1"/>
    <col min="4616" max="4616" width="14.7109375" style="2" customWidth="1"/>
    <col min="4617" max="4617" width="12.140625" style="2" bestFit="1" customWidth="1"/>
    <col min="4618" max="4618" width="11.7109375" style="2" customWidth="1"/>
    <col min="4619" max="4619" width="11.7109375" style="2" bestFit="1" customWidth="1"/>
    <col min="4620" max="4622" width="11.5703125" style="2" bestFit="1" customWidth="1"/>
    <col min="4623" max="4623" width="9.85546875" style="2" bestFit="1" customWidth="1"/>
    <col min="4624" max="4624" width="12" style="2" bestFit="1" customWidth="1"/>
    <col min="4625" max="4625" width="49.85546875" style="2" customWidth="1"/>
    <col min="4626" max="4864" width="11.42578125" style="2"/>
    <col min="4865" max="4865" width="26" style="2" customWidth="1"/>
    <col min="4866" max="4866" width="15.5703125" style="2" bestFit="1" customWidth="1"/>
    <col min="4867" max="4867" width="12.7109375" style="2" bestFit="1" customWidth="1"/>
    <col min="4868" max="4868" width="12.140625" style="2" bestFit="1" customWidth="1"/>
    <col min="4869" max="4869" width="14" style="2" customWidth="1"/>
    <col min="4870" max="4870" width="12.42578125" style="2" bestFit="1" customWidth="1"/>
    <col min="4871" max="4871" width="12.5703125" style="2" customWidth="1"/>
    <col min="4872" max="4872" width="14.7109375" style="2" customWidth="1"/>
    <col min="4873" max="4873" width="12.140625" style="2" bestFit="1" customWidth="1"/>
    <col min="4874" max="4874" width="11.7109375" style="2" customWidth="1"/>
    <col min="4875" max="4875" width="11.7109375" style="2" bestFit="1" customWidth="1"/>
    <col min="4876" max="4878" width="11.5703125" style="2" bestFit="1" customWidth="1"/>
    <col min="4879" max="4879" width="9.85546875" style="2" bestFit="1" customWidth="1"/>
    <col min="4880" max="4880" width="12" style="2" bestFit="1" customWidth="1"/>
    <col min="4881" max="4881" width="49.85546875" style="2" customWidth="1"/>
    <col min="4882" max="5120" width="11.42578125" style="2"/>
    <col min="5121" max="5121" width="26" style="2" customWidth="1"/>
    <col min="5122" max="5122" width="15.5703125" style="2" bestFit="1" customWidth="1"/>
    <col min="5123" max="5123" width="12.7109375" style="2" bestFit="1" customWidth="1"/>
    <col min="5124" max="5124" width="12.140625" style="2" bestFit="1" customWidth="1"/>
    <col min="5125" max="5125" width="14" style="2" customWidth="1"/>
    <col min="5126" max="5126" width="12.42578125" style="2" bestFit="1" customWidth="1"/>
    <col min="5127" max="5127" width="12.5703125" style="2" customWidth="1"/>
    <col min="5128" max="5128" width="14.7109375" style="2" customWidth="1"/>
    <col min="5129" max="5129" width="12.140625" style="2" bestFit="1" customWidth="1"/>
    <col min="5130" max="5130" width="11.7109375" style="2" customWidth="1"/>
    <col min="5131" max="5131" width="11.7109375" style="2" bestFit="1" customWidth="1"/>
    <col min="5132" max="5134" width="11.5703125" style="2" bestFit="1" customWidth="1"/>
    <col min="5135" max="5135" width="9.85546875" style="2" bestFit="1" customWidth="1"/>
    <col min="5136" max="5136" width="12" style="2" bestFit="1" customWidth="1"/>
    <col min="5137" max="5137" width="49.85546875" style="2" customWidth="1"/>
    <col min="5138" max="5376" width="11.42578125" style="2"/>
    <col min="5377" max="5377" width="26" style="2" customWidth="1"/>
    <col min="5378" max="5378" width="15.5703125" style="2" bestFit="1" customWidth="1"/>
    <col min="5379" max="5379" width="12.7109375" style="2" bestFit="1" customWidth="1"/>
    <col min="5380" max="5380" width="12.140625" style="2" bestFit="1" customWidth="1"/>
    <col min="5381" max="5381" width="14" style="2" customWidth="1"/>
    <col min="5382" max="5382" width="12.42578125" style="2" bestFit="1" customWidth="1"/>
    <col min="5383" max="5383" width="12.5703125" style="2" customWidth="1"/>
    <col min="5384" max="5384" width="14.7109375" style="2" customWidth="1"/>
    <col min="5385" max="5385" width="12.140625" style="2" bestFit="1" customWidth="1"/>
    <col min="5386" max="5386" width="11.7109375" style="2" customWidth="1"/>
    <col min="5387" max="5387" width="11.7109375" style="2" bestFit="1" customWidth="1"/>
    <col min="5388" max="5390" width="11.5703125" style="2" bestFit="1" customWidth="1"/>
    <col min="5391" max="5391" width="9.85546875" style="2" bestFit="1" customWidth="1"/>
    <col min="5392" max="5392" width="12" style="2" bestFit="1" customWidth="1"/>
    <col min="5393" max="5393" width="49.85546875" style="2" customWidth="1"/>
    <col min="5394" max="5632" width="11.42578125" style="2"/>
    <col min="5633" max="5633" width="26" style="2" customWidth="1"/>
    <col min="5634" max="5634" width="15.5703125" style="2" bestFit="1" customWidth="1"/>
    <col min="5635" max="5635" width="12.7109375" style="2" bestFit="1" customWidth="1"/>
    <col min="5636" max="5636" width="12.140625" style="2" bestFit="1" customWidth="1"/>
    <col min="5637" max="5637" width="14" style="2" customWidth="1"/>
    <col min="5638" max="5638" width="12.42578125" style="2" bestFit="1" customWidth="1"/>
    <col min="5639" max="5639" width="12.5703125" style="2" customWidth="1"/>
    <col min="5640" max="5640" width="14.7109375" style="2" customWidth="1"/>
    <col min="5641" max="5641" width="12.140625" style="2" bestFit="1" customWidth="1"/>
    <col min="5642" max="5642" width="11.7109375" style="2" customWidth="1"/>
    <col min="5643" max="5643" width="11.7109375" style="2" bestFit="1" customWidth="1"/>
    <col min="5644" max="5646" width="11.5703125" style="2" bestFit="1" customWidth="1"/>
    <col min="5647" max="5647" width="9.85546875" style="2" bestFit="1" customWidth="1"/>
    <col min="5648" max="5648" width="12" style="2" bestFit="1" customWidth="1"/>
    <col min="5649" max="5649" width="49.85546875" style="2" customWidth="1"/>
    <col min="5650" max="5888" width="11.42578125" style="2"/>
    <col min="5889" max="5889" width="26" style="2" customWidth="1"/>
    <col min="5890" max="5890" width="15.5703125" style="2" bestFit="1" customWidth="1"/>
    <col min="5891" max="5891" width="12.7109375" style="2" bestFit="1" customWidth="1"/>
    <col min="5892" max="5892" width="12.140625" style="2" bestFit="1" customWidth="1"/>
    <col min="5893" max="5893" width="14" style="2" customWidth="1"/>
    <col min="5894" max="5894" width="12.42578125" style="2" bestFit="1" customWidth="1"/>
    <col min="5895" max="5895" width="12.5703125" style="2" customWidth="1"/>
    <col min="5896" max="5896" width="14.7109375" style="2" customWidth="1"/>
    <col min="5897" max="5897" width="12.140625" style="2" bestFit="1" customWidth="1"/>
    <col min="5898" max="5898" width="11.7109375" style="2" customWidth="1"/>
    <col min="5899" max="5899" width="11.7109375" style="2" bestFit="1" customWidth="1"/>
    <col min="5900" max="5902" width="11.5703125" style="2" bestFit="1" customWidth="1"/>
    <col min="5903" max="5903" width="9.85546875" style="2" bestFit="1" customWidth="1"/>
    <col min="5904" max="5904" width="12" style="2" bestFit="1" customWidth="1"/>
    <col min="5905" max="5905" width="49.85546875" style="2" customWidth="1"/>
    <col min="5906" max="6144" width="11.42578125" style="2"/>
    <col min="6145" max="6145" width="26" style="2" customWidth="1"/>
    <col min="6146" max="6146" width="15.5703125" style="2" bestFit="1" customWidth="1"/>
    <col min="6147" max="6147" width="12.7109375" style="2" bestFit="1" customWidth="1"/>
    <col min="6148" max="6148" width="12.140625" style="2" bestFit="1" customWidth="1"/>
    <col min="6149" max="6149" width="14" style="2" customWidth="1"/>
    <col min="6150" max="6150" width="12.42578125" style="2" bestFit="1" customWidth="1"/>
    <col min="6151" max="6151" width="12.5703125" style="2" customWidth="1"/>
    <col min="6152" max="6152" width="14.7109375" style="2" customWidth="1"/>
    <col min="6153" max="6153" width="12.140625" style="2" bestFit="1" customWidth="1"/>
    <col min="6154" max="6154" width="11.7109375" style="2" customWidth="1"/>
    <col min="6155" max="6155" width="11.7109375" style="2" bestFit="1" customWidth="1"/>
    <col min="6156" max="6158" width="11.5703125" style="2" bestFit="1" customWidth="1"/>
    <col min="6159" max="6159" width="9.85546875" style="2" bestFit="1" customWidth="1"/>
    <col min="6160" max="6160" width="12" style="2" bestFit="1" customWidth="1"/>
    <col min="6161" max="6161" width="49.85546875" style="2" customWidth="1"/>
    <col min="6162" max="6400" width="11.42578125" style="2"/>
    <col min="6401" max="6401" width="26" style="2" customWidth="1"/>
    <col min="6402" max="6402" width="15.5703125" style="2" bestFit="1" customWidth="1"/>
    <col min="6403" max="6403" width="12.7109375" style="2" bestFit="1" customWidth="1"/>
    <col min="6404" max="6404" width="12.140625" style="2" bestFit="1" customWidth="1"/>
    <col min="6405" max="6405" width="14" style="2" customWidth="1"/>
    <col min="6406" max="6406" width="12.42578125" style="2" bestFit="1" customWidth="1"/>
    <col min="6407" max="6407" width="12.5703125" style="2" customWidth="1"/>
    <col min="6408" max="6408" width="14.7109375" style="2" customWidth="1"/>
    <col min="6409" max="6409" width="12.140625" style="2" bestFit="1" customWidth="1"/>
    <col min="6410" max="6410" width="11.7109375" style="2" customWidth="1"/>
    <col min="6411" max="6411" width="11.7109375" style="2" bestFit="1" customWidth="1"/>
    <col min="6412" max="6414" width="11.5703125" style="2" bestFit="1" customWidth="1"/>
    <col min="6415" max="6415" width="9.85546875" style="2" bestFit="1" customWidth="1"/>
    <col min="6416" max="6416" width="12" style="2" bestFit="1" customWidth="1"/>
    <col min="6417" max="6417" width="49.85546875" style="2" customWidth="1"/>
    <col min="6418" max="6656" width="11.42578125" style="2"/>
    <col min="6657" max="6657" width="26" style="2" customWidth="1"/>
    <col min="6658" max="6658" width="15.5703125" style="2" bestFit="1" customWidth="1"/>
    <col min="6659" max="6659" width="12.7109375" style="2" bestFit="1" customWidth="1"/>
    <col min="6660" max="6660" width="12.140625" style="2" bestFit="1" customWidth="1"/>
    <col min="6661" max="6661" width="14" style="2" customWidth="1"/>
    <col min="6662" max="6662" width="12.42578125" style="2" bestFit="1" customWidth="1"/>
    <col min="6663" max="6663" width="12.5703125" style="2" customWidth="1"/>
    <col min="6664" max="6664" width="14.7109375" style="2" customWidth="1"/>
    <col min="6665" max="6665" width="12.140625" style="2" bestFit="1" customWidth="1"/>
    <col min="6666" max="6666" width="11.7109375" style="2" customWidth="1"/>
    <col min="6667" max="6667" width="11.7109375" style="2" bestFit="1" customWidth="1"/>
    <col min="6668" max="6670" width="11.5703125" style="2" bestFit="1" customWidth="1"/>
    <col min="6671" max="6671" width="9.85546875" style="2" bestFit="1" customWidth="1"/>
    <col min="6672" max="6672" width="12" style="2" bestFit="1" customWidth="1"/>
    <col min="6673" max="6673" width="49.85546875" style="2" customWidth="1"/>
    <col min="6674" max="6912" width="11.42578125" style="2"/>
    <col min="6913" max="6913" width="26" style="2" customWidth="1"/>
    <col min="6914" max="6914" width="15.5703125" style="2" bestFit="1" customWidth="1"/>
    <col min="6915" max="6915" width="12.7109375" style="2" bestFit="1" customWidth="1"/>
    <col min="6916" max="6916" width="12.140625" style="2" bestFit="1" customWidth="1"/>
    <col min="6917" max="6917" width="14" style="2" customWidth="1"/>
    <col min="6918" max="6918" width="12.42578125" style="2" bestFit="1" customWidth="1"/>
    <col min="6919" max="6919" width="12.5703125" style="2" customWidth="1"/>
    <col min="6920" max="6920" width="14.7109375" style="2" customWidth="1"/>
    <col min="6921" max="6921" width="12.140625" style="2" bestFit="1" customWidth="1"/>
    <col min="6922" max="6922" width="11.7109375" style="2" customWidth="1"/>
    <col min="6923" max="6923" width="11.7109375" style="2" bestFit="1" customWidth="1"/>
    <col min="6924" max="6926" width="11.5703125" style="2" bestFit="1" customWidth="1"/>
    <col min="6927" max="6927" width="9.85546875" style="2" bestFit="1" customWidth="1"/>
    <col min="6928" max="6928" width="12" style="2" bestFit="1" customWidth="1"/>
    <col min="6929" max="6929" width="49.85546875" style="2" customWidth="1"/>
    <col min="6930" max="7168" width="11.42578125" style="2"/>
    <col min="7169" max="7169" width="26" style="2" customWidth="1"/>
    <col min="7170" max="7170" width="15.5703125" style="2" bestFit="1" customWidth="1"/>
    <col min="7171" max="7171" width="12.7109375" style="2" bestFit="1" customWidth="1"/>
    <col min="7172" max="7172" width="12.140625" style="2" bestFit="1" customWidth="1"/>
    <col min="7173" max="7173" width="14" style="2" customWidth="1"/>
    <col min="7174" max="7174" width="12.42578125" style="2" bestFit="1" customWidth="1"/>
    <col min="7175" max="7175" width="12.5703125" style="2" customWidth="1"/>
    <col min="7176" max="7176" width="14.7109375" style="2" customWidth="1"/>
    <col min="7177" max="7177" width="12.140625" style="2" bestFit="1" customWidth="1"/>
    <col min="7178" max="7178" width="11.7109375" style="2" customWidth="1"/>
    <col min="7179" max="7179" width="11.7109375" style="2" bestFit="1" customWidth="1"/>
    <col min="7180" max="7182" width="11.5703125" style="2" bestFit="1" customWidth="1"/>
    <col min="7183" max="7183" width="9.85546875" style="2" bestFit="1" customWidth="1"/>
    <col min="7184" max="7184" width="12" style="2" bestFit="1" customWidth="1"/>
    <col min="7185" max="7185" width="49.85546875" style="2" customWidth="1"/>
    <col min="7186" max="7424" width="11.42578125" style="2"/>
    <col min="7425" max="7425" width="26" style="2" customWidth="1"/>
    <col min="7426" max="7426" width="15.5703125" style="2" bestFit="1" customWidth="1"/>
    <col min="7427" max="7427" width="12.7109375" style="2" bestFit="1" customWidth="1"/>
    <col min="7428" max="7428" width="12.140625" style="2" bestFit="1" customWidth="1"/>
    <col min="7429" max="7429" width="14" style="2" customWidth="1"/>
    <col min="7430" max="7430" width="12.42578125" style="2" bestFit="1" customWidth="1"/>
    <col min="7431" max="7431" width="12.5703125" style="2" customWidth="1"/>
    <col min="7432" max="7432" width="14.7109375" style="2" customWidth="1"/>
    <col min="7433" max="7433" width="12.140625" style="2" bestFit="1" customWidth="1"/>
    <col min="7434" max="7434" width="11.7109375" style="2" customWidth="1"/>
    <col min="7435" max="7435" width="11.7109375" style="2" bestFit="1" customWidth="1"/>
    <col min="7436" max="7438" width="11.5703125" style="2" bestFit="1" customWidth="1"/>
    <col min="7439" max="7439" width="9.85546875" style="2" bestFit="1" customWidth="1"/>
    <col min="7440" max="7440" width="12" style="2" bestFit="1" customWidth="1"/>
    <col min="7441" max="7441" width="49.85546875" style="2" customWidth="1"/>
    <col min="7442" max="7680" width="11.42578125" style="2"/>
    <col min="7681" max="7681" width="26" style="2" customWidth="1"/>
    <col min="7682" max="7682" width="15.5703125" style="2" bestFit="1" customWidth="1"/>
    <col min="7683" max="7683" width="12.7109375" style="2" bestFit="1" customWidth="1"/>
    <col min="7684" max="7684" width="12.140625" style="2" bestFit="1" customWidth="1"/>
    <col min="7685" max="7685" width="14" style="2" customWidth="1"/>
    <col min="7686" max="7686" width="12.42578125" style="2" bestFit="1" customWidth="1"/>
    <col min="7687" max="7687" width="12.5703125" style="2" customWidth="1"/>
    <col min="7688" max="7688" width="14.7109375" style="2" customWidth="1"/>
    <col min="7689" max="7689" width="12.140625" style="2" bestFit="1" customWidth="1"/>
    <col min="7690" max="7690" width="11.7109375" style="2" customWidth="1"/>
    <col min="7691" max="7691" width="11.7109375" style="2" bestFit="1" customWidth="1"/>
    <col min="7692" max="7694" width="11.5703125" style="2" bestFit="1" customWidth="1"/>
    <col min="7695" max="7695" width="9.85546875" style="2" bestFit="1" customWidth="1"/>
    <col min="7696" max="7696" width="12" style="2" bestFit="1" customWidth="1"/>
    <col min="7697" max="7697" width="49.85546875" style="2" customWidth="1"/>
    <col min="7698" max="7936" width="11.42578125" style="2"/>
    <col min="7937" max="7937" width="26" style="2" customWidth="1"/>
    <col min="7938" max="7938" width="15.5703125" style="2" bestFit="1" customWidth="1"/>
    <col min="7939" max="7939" width="12.7109375" style="2" bestFit="1" customWidth="1"/>
    <col min="7940" max="7940" width="12.140625" style="2" bestFit="1" customWidth="1"/>
    <col min="7941" max="7941" width="14" style="2" customWidth="1"/>
    <col min="7942" max="7942" width="12.42578125" style="2" bestFit="1" customWidth="1"/>
    <col min="7943" max="7943" width="12.5703125" style="2" customWidth="1"/>
    <col min="7944" max="7944" width="14.7109375" style="2" customWidth="1"/>
    <col min="7945" max="7945" width="12.140625" style="2" bestFit="1" customWidth="1"/>
    <col min="7946" max="7946" width="11.7109375" style="2" customWidth="1"/>
    <col min="7947" max="7947" width="11.7109375" style="2" bestFit="1" customWidth="1"/>
    <col min="7948" max="7950" width="11.5703125" style="2" bestFit="1" customWidth="1"/>
    <col min="7951" max="7951" width="9.85546875" style="2" bestFit="1" customWidth="1"/>
    <col min="7952" max="7952" width="12" style="2" bestFit="1" customWidth="1"/>
    <col min="7953" max="7953" width="49.85546875" style="2" customWidth="1"/>
    <col min="7954" max="8192" width="11.42578125" style="2"/>
    <col min="8193" max="8193" width="26" style="2" customWidth="1"/>
    <col min="8194" max="8194" width="15.5703125" style="2" bestFit="1" customWidth="1"/>
    <col min="8195" max="8195" width="12.7109375" style="2" bestFit="1" customWidth="1"/>
    <col min="8196" max="8196" width="12.140625" style="2" bestFit="1" customWidth="1"/>
    <col min="8197" max="8197" width="14" style="2" customWidth="1"/>
    <col min="8198" max="8198" width="12.42578125" style="2" bestFit="1" customWidth="1"/>
    <col min="8199" max="8199" width="12.5703125" style="2" customWidth="1"/>
    <col min="8200" max="8200" width="14.7109375" style="2" customWidth="1"/>
    <col min="8201" max="8201" width="12.140625" style="2" bestFit="1" customWidth="1"/>
    <col min="8202" max="8202" width="11.7109375" style="2" customWidth="1"/>
    <col min="8203" max="8203" width="11.7109375" style="2" bestFit="1" customWidth="1"/>
    <col min="8204" max="8206" width="11.5703125" style="2" bestFit="1" customWidth="1"/>
    <col min="8207" max="8207" width="9.85546875" style="2" bestFit="1" customWidth="1"/>
    <col min="8208" max="8208" width="12" style="2" bestFit="1" customWidth="1"/>
    <col min="8209" max="8209" width="49.85546875" style="2" customWidth="1"/>
    <col min="8210" max="8448" width="11.42578125" style="2"/>
    <col min="8449" max="8449" width="26" style="2" customWidth="1"/>
    <col min="8450" max="8450" width="15.5703125" style="2" bestFit="1" customWidth="1"/>
    <col min="8451" max="8451" width="12.7109375" style="2" bestFit="1" customWidth="1"/>
    <col min="8452" max="8452" width="12.140625" style="2" bestFit="1" customWidth="1"/>
    <col min="8453" max="8453" width="14" style="2" customWidth="1"/>
    <col min="8454" max="8454" width="12.42578125" style="2" bestFit="1" customWidth="1"/>
    <col min="8455" max="8455" width="12.5703125" style="2" customWidth="1"/>
    <col min="8456" max="8456" width="14.7109375" style="2" customWidth="1"/>
    <col min="8457" max="8457" width="12.140625" style="2" bestFit="1" customWidth="1"/>
    <col min="8458" max="8458" width="11.7109375" style="2" customWidth="1"/>
    <col min="8459" max="8459" width="11.7109375" style="2" bestFit="1" customWidth="1"/>
    <col min="8460" max="8462" width="11.5703125" style="2" bestFit="1" customWidth="1"/>
    <col min="8463" max="8463" width="9.85546875" style="2" bestFit="1" customWidth="1"/>
    <col min="8464" max="8464" width="12" style="2" bestFit="1" customWidth="1"/>
    <col min="8465" max="8465" width="49.85546875" style="2" customWidth="1"/>
    <col min="8466" max="8704" width="11.42578125" style="2"/>
    <col min="8705" max="8705" width="26" style="2" customWidth="1"/>
    <col min="8706" max="8706" width="15.5703125" style="2" bestFit="1" customWidth="1"/>
    <col min="8707" max="8707" width="12.7109375" style="2" bestFit="1" customWidth="1"/>
    <col min="8708" max="8708" width="12.140625" style="2" bestFit="1" customWidth="1"/>
    <col min="8709" max="8709" width="14" style="2" customWidth="1"/>
    <col min="8710" max="8710" width="12.42578125" style="2" bestFit="1" customWidth="1"/>
    <col min="8711" max="8711" width="12.5703125" style="2" customWidth="1"/>
    <col min="8712" max="8712" width="14.7109375" style="2" customWidth="1"/>
    <col min="8713" max="8713" width="12.140625" style="2" bestFit="1" customWidth="1"/>
    <col min="8714" max="8714" width="11.7109375" style="2" customWidth="1"/>
    <col min="8715" max="8715" width="11.7109375" style="2" bestFit="1" customWidth="1"/>
    <col min="8716" max="8718" width="11.5703125" style="2" bestFit="1" customWidth="1"/>
    <col min="8719" max="8719" width="9.85546875" style="2" bestFit="1" customWidth="1"/>
    <col min="8720" max="8720" width="12" style="2" bestFit="1" customWidth="1"/>
    <col min="8721" max="8721" width="49.85546875" style="2" customWidth="1"/>
    <col min="8722" max="8960" width="11.42578125" style="2"/>
    <col min="8961" max="8961" width="26" style="2" customWidth="1"/>
    <col min="8962" max="8962" width="15.5703125" style="2" bestFit="1" customWidth="1"/>
    <col min="8963" max="8963" width="12.7109375" style="2" bestFit="1" customWidth="1"/>
    <col min="8964" max="8964" width="12.140625" style="2" bestFit="1" customWidth="1"/>
    <col min="8965" max="8965" width="14" style="2" customWidth="1"/>
    <col min="8966" max="8966" width="12.42578125" style="2" bestFit="1" customWidth="1"/>
    <col min="8967" max="8967" width="12.5703125" style="2" customWidth="1"/>
    <col min="8968" max="8968" width="14.7109375" style="2" customWidth="1"/>
    <col min="8969" max="8969" width="12.140625" style="2" bestFit="1" customWidth="1"/>
    <col min="8970" max="8970" width="11.7109375" style="2" customWidth="1"/>
    <col min="8971" max="8971" width="11.7109375" style="2" bestFit="1" customWidth="1"/>
    <col min="8972" max="8974" width="11.5703125" style="2" bestFit="1" customWidth="1"/>
    <col min="8975" max="8975" width="9.85546875" style="2" bestFit="1" customWidth="1"/>
    <col min="8976" max="8976" width="12" style="2" bestFit="1" customWidth="1"/>
    <col min="8977" max="8977" width="49.85546875" style="2" customWidth="1"/>
    <col min="8978" max="9216" width="11.42578125" style="2"/>
    <col min="9217" max="9217" width="26" style="2" customWidth="1"/>
    <col min="9218" max="9218" width="15.5703125" style="2" bestFit="1" customWidth="1"/>
    <col min="9219" max="9219" width="12.7109375" style="2" bestFit="1" customWidth="1"/>
    <col min="9220" max="9220" width="12.140625" style="2" bestFit="1" customWidth="1"/>
    <col min="9221" max="9221" width="14" style="2" customWidth="1"/>
    <col min="9222" max="9222" width="12.42578125" style="2" bestFit="1" customWidth="1"/>
    <col min="9223" max="9223" width="12.5703125" style="2" customWidth="1"/>
    <col min="9224" max="9224" width="14.7109375" style="2" customWidth="1"/>
    <col min="9225" max="9225" width="12.140625" style="2" bestFit="1" customWidth="1"/>
    <col min="9226" max="9226" width="11.7109375" style="2" customWidth="1"/>
    <col min="9227" max="9227" width="11.7109375" style="2" bestFit="1" customWidth="1"/>
    <col min="9228" max="9230" width="11.5703125" style="2" bestFit="1" customWidth="1"/>
    <col min="9231" max="9231" width="9.85546875" style="2" bestFit="1" customWidth="1"/>
    <col min="9232" max="9232" width="12" style="2" bestFit="1" customWidth="1"/>
    <col min="9233" max="9233" width="49.85546875" style="2" customWidth="1"/>
    <col min="9234" max="9472" width="11.42578125" style="2"/>
    <col min="9473" max="9473" width="26" style="2" customWidth="1"/>
    <col min="9474" max="9474" width="15.5703125" style="2" bestFit="1" customWidth="1"/>
    <col min="9475" max="9475" width="12.7109375" style="2" bestFit="1" customWidth="1"/>
    <col min="9476" max="9476" width="12.140625" style="2" bestFit="1" customWidth="1"/>
    <col min="9477" max="9477" width="14" style="2" customWidth="1"/>
    <col min="9478" max="9478" width="12.42578125" style="2" bestFit="1" customWidth="1"/>
    <col min="9479" max="9479" width="12.5703125" style="2" customWidth="1"/>
    <col min="9480" max="9480" width="14.7109375" style="2" customWidth="1"/>
    <col min="9481" max="9481" width="12.140625" style="2" bestFit="1" customWidth="1"/>
    <col min="9482" max="9482" width="11.7109375" style="2" customWidth="1"/>
    <col min="9483" max="9483" width="11.7109375" style="2" bestFit="1" customWidth="1"/>
    <col min="9484" max="9486" width="11.5703125" style="2" bestFit="1" customWidth="1"/>
    <col min="9487" max="9487" width="9.85546875" style="2" bestFit="1" customWidth="1"/>
    <col min="9488" max="9488" width="12" style="2" bestFit="1" customWidth="1"/>
    <col min="9489" max="9489" width="49.85546875" style="2" customWidth="1"/>
    <col min="9490" max="9728" width="11.42578125" style="2"/>
    <col min="9729" max="9729" width="26" style="2" customWidth="1"/>
    <col min="9730" max="9730" width="15.5703125" style="2" bestFit="1" customWidth="1"/>
    <col min="9731" max="9731" width="12.7109375" style="2" bestFit="1" customWidth="1"/>
    <col min="9732" max="9732" width="12.140625" style="2" bestFit="1" customWidth="1"/>
    <col min="9733" max="9733" width="14" style="2" customWidth="1"/>
    <col min="9734" max="9734" width="12.42578125" style="2" bestFit="1" customWidth="1"/>
    <col min="9735" max="9735" width="12.5703125" style="2" customWidth="1"/>
    <col min="9736" max="9736" width="14.7109375" style="2" customWidth="1"/>
    <col min="9737" max="9737" width="12.140625" style="2" bestFit="1" customWidth="1"/>
    <col min="9738" max="9738" width="11.7109375" style="2" customWidth="1"/>
    <col min="9739" max="9739" width="11.7109375" style="2" bestFit="1" customWidth="1"/>
    <col min="9740" max="9742" width="11.5703125" style="2" bestFit="1" customWidth="1"/>
    <col min="9743" max="9743" width="9.85546875" style="2" bestFit="1" customWidth="1"/>
    <col min="9744" max="9744" width="12" style="2" bestFit="1" customWidth="1"/>
    <col min="9745" max="9745" width="49.85546875" style="2" customWidth="1"/>
    <col min="9746" max="9984" width="11.42578125" style="2"/>
    <col min="9985" max="9985" width="26" style="2" customWidth="1"/>
    <col min="9986" max="9986" width="15.5703125" style="2" bestFit="1" customWidth="1"/>
    <col min="9987" max="9987" width="12.7109375" style="2" bestFit="1" customWidth="1"/>
    <col min="9988" max="9988" width="12.140625" style="2" bestFit="1" customWidth="1"/>
    <col min="9989" max="9989" width="14" style="2" customWidth="1"/>
    <col min="9990" max="9990" width="12.42578125" style="2" bestFit="1" customWidth="1"/>
    <col min="9991" max="9991" width="12.5703125" style="2" customWidth="1"/>
    <col min="9992" max="9992" width="14.7109375" style="2" customWidth="1"/>
    <col min="9993" max="9993" width="12.140625" style="2" bestFit="1" customWidth="1"/>
    <col min="9994" max="9994" width="11.7109375" style="2" customWidth="1"/>
    <col min="9995" max="9995" width="11.7109375" style="2" bestFit="1" customWidth="1"/>
    <col min="9996" max="9998" width="11.5703125" style="2" bestFit="1" customWidth="1"/>
    <col min="9999" max="9999" width="9.85546875" style="2" bestFit="1" customWidth="1"/>
    <col min="10000" max="10000" width="12" style="2" bestFit="1" customWidth="1"/>
    <col min="10001" max="10001" width="49.85546875" style="2" customWidth="1"/>
    <col min="10002" max="10240" width="11.42578125" style="2"/>
    <col min="10241" max="10241" width="26" style="2" customWidth="1"/>
    <col min="10242" max="10242" width="15.5703125" style="2" bestFit="1" customWidth="1"/>
    <col min="10243" max="10243" width="12.7109375" style="2" bestFit="1" customWidth="1"/>
    <col min="10244" max="10244" width="12.140625" style="2" bestFit="1" customWidth="1"/>
    <col min="10245" max="10245" width="14" style="2" customWidth="1"/>
    <col min="10246" max="10246" width="12.42578125" style="2" bestFit="1" customWidth="1"/>
    <col min="10247" max="10247" width="12.5703125" style="2" customWidth="1"/>
    <col min="10248" max="10248" width="14.7109375" style="2" customWidth="1"/>
    <col min="10249" max="10249" width="12.140625" style="2" bestFit="1" customWidth="1"/>
    <col min="10250" max="10250" width="11.7109375" style="2" customWidth="1"/>
    <col min="10251" max="10251" width="11.7109375" style="2" bestFit="1" customWidth="1"/>
    <col min="10252" max="10254" width="11.5703125" style="2" bestFit="1" customWidth="1"/>
    <col min="10255" max="10255" width="9.85546875" style="2" bestFit="1" customWidth="1"/>
    <col min="10256" max="10256" width="12" style="2" bestFit="1" customWidth="1"/>
    <col min="10257" max="10257" width="49.85546875" style="2" customWidth="1"/>
    <col min="10258" max="10496" width="11.42578125" style="2"/>
    <col min="10497" max="10497" width="26" style="2" customWidth="1"/>
    <col min="10498" max="10498" width="15.5703125" style="2" bestFit="1" customWidth="1"/>
    <col min="10499" max="10499" width="12.7109375" style="2" bestFit="1" customWidth="1"/>
    <col min="10500" max="10500" width="12.140625" style="2" bestFit="1" customWidth="1"/>
    <col min="10501" max="10501" width="14" style="2" customWidth="1"/>
    <col min="10502" max="10502" width="12.42578125" style="2" bestFit="1" customWidth="1"/>
    <col min="10503" max="10503" width="12.5703125" style="2" customWidth="1"/>
    <col min="10504" max="10504" width="14.7109375" style="2" customWidth="1"/>
    <col min="10505" max="10505" width="12.140625" style="2" bestFit="1" customWidth="1"/>
    <col min="10506" max="10506" width="11.7109375" style="2" customWidth="1"/>
    <col min="10507" max="10507" width="11.7109375" style="2" bestFit="1" customWidth="1"/>
    <col min="10508" max="10510" width="11.5703125" style="2" bestFit="1" customWidth="1"/>
    <col min="10511" max="10511" width="9.85546875" style="2" bestFit="1" customWidth="1"/>
    <col min="10512" max="10512" width="12" style="2" bestFit="1" customWidth="1"/>
    <col min="10513" max="10513" width="49.85546875" style="2" customWidth="1"/>
    <col min="10514" max="10752" width="11.42578125" style="2"/>
    <col min="10753" max="10753" width="26" style="2" customWidth="1"/>
    <col min="10754" max="10754" width="15.5703125" style="2" bestFit="1" customWidth="1"/>
    <col min="10755" max="10755" width="12.7109375" style="2" bestFit="1" customWidth="1"/>
    <col min="10756" max="10756" width="12.140625" style="2" bestFit="1" customWidth="1"/>
    <col min="10757" max="10757" width="14" style="2" customWidth="1"/>
    <col min="10758" max="10758" width="12.42578125" style="2" bestFit="1" customWidth="1"/>
    <col min="10759" max="10759" width="12.5703125" style="2" customWidth="1"/>
    <col min="10760" max="10760" width="14.7109375" style="2" customWidth="1"/>
    <col min="10761" max="10761" width="12.140625" style="2" bestFit="1" customWidth="1"/>
    <col min="10762" max="10762" width="11.7109375" style="2" customWidth="1"/>
    <col min="10763" max="10763" width="11.7109375" style="2" bestFit="1" customWidth="1"/>
    <col min="10764" max="10766" width="11.5703125" style="2" bestFit="1" customWidth="1"/>
    <col min="10767" max="10767" width="9.85546875" style="2" bestFit="1" customWidth="1"/>
    <col min="10768" max="10768" width="12" style="2" bestFit="1" customWidth="1"/>
    <col min="10769" max="10769" width="49.85546875" style="2" customWidth="1"/>
    <col min="10770" max="11008" width="11.42578125" style="2"/>
    <col min="11009" max="11009" width="26" style="2" customWidth="1"/>
    <col min="11010" max="11010" width="15.5703125" style="2" bestFit="1" customWidth="1"/>
    <col min="11011" max="11011" width="12.7109375" style="2" bestFit="1" customWidth="1"/>
    <col min="11012" max="11012" width="12.140625" style="2" bestFit="1" customWidth="1"/>
    <col min="11013" max="11013" width="14" style="2" customWidth="1"/>
    <col min="11014" max="11014" width="12.42578125" style="2" bestFit="1" customWidth="1"/>
    <col min="11015" max="11015" width="12.5703125" style="2" customWidth="1"/>
    <col min="11016" max="11016" width="14.7109375" style="2" customWidth="1"/>
    <col min="11017" max="11017" width="12.140625" style="2" bestFit="1" customWidth="1"/>
    <col min="11018" max="11018" width="11.7109375" style="2" customWidth="1"/>
    <col min="11019" max="11019" width="11.7109375" style="2" bestFit="1" customWidth="1"/>
    <col min="11020" max="11022" width="11.5703125" style="2" bestFit="1" customWidth="1"/>
    <col min="11023" max="11023" width="9.85546875" style="2" bestFit="1" customWidth="1"/>
    <col min="11024" max="11024" width="12" style="2" bestFit="1" customWidth="1"/>
    <col min="11025" max="11025" width="49.85546875" style="2" customWidth="1"/>
    <col min="11026" max="11264" width="11.42578125" style="2"/>
    <col min="11265" max="11265" width="26" style="2" customWidth="1"/>
    <col min="11266" max="11266" width="15.5703125" style="2" bestFit="1" customWidth="1"/>
    <col min="11267" max="11267" width="12.7109375" style="2" bestFit="1" customWidth="1"/>
    <col min="11268" max="11268" width="12.140625" style="2" bestFit="1" customWidth="1"/>
    <col min="11269" max="11269" width="14" style="2" customWidth="1"/>
    <col min="11270" max="11270" width="12.42578125" style="2" bestFit="1" customWidth="1"/>
    <col min="11271" max="11271" width="12.5703125" style="2" customWidth="1"/>
    <col min="11272" max="11272" width="14.7109375" style="2" customWidth="1"/>
    <col min="11273" max="11273" width="12.140625" style="2" bestFit="1" customWidth="1"/>
    <col min="11274" max="11274" width="11.7109375" style="2" customWidth="1"/>
    <col min="11275" max="11275" width="11.7109375" style="2" bestFit="1" customWidth="1"/>
    <col min="11276" max="11278" width="11.5703125" style="2" bestFit="1" customWidth="1"/>
    <col min="11279" max="11279" width="9.85546875" style="2" bestFit="1" customWidth="1"/>
    <col min="11280" max="11280" width="12" style="2" bestFit="1" customWidth="1"/>
    <col min="11281" max="11281" width="49.85546875" style="2" customWidth="1"/>
    <col min="11282" max="11520" width="11.42578125" style="2"/>
    <col min="11521" max="11521" width="26" style="2" customWidth="1"/>
    <col min="11522" max="11522" width="15.5703125" style="2" bestFit="1" customWidth="1"/>
    <col min="11523" max="11523" width="12.7109375" style="2" bestFit="1" customWidth="1"/>
    <col min="11524" max="11524" width="12.140625" style="2" bestFit="1" customWidth="1"/>
    <col min="11525" max="11525" width="14" style="2" customWidth="1"/>
    <col min="11526" max="11526" width="12.42578125" style="2" bestFit="1" customWidth="1"/>
    <col min="11527" max="11527" width="12.5703125" style="2" customWidth="1"/>
    <col min="11528" max="11528" width="14.7109375" style="2" customWidth="1"/>
    <col min="11529" max="11529" width="12.140625" style="2" bestFit="1" customWidth="1"/>
    <col min="11530" max="11530" width="11.7109375" style="2" customWidth="1"/>
    <col min="11531" max="11531" width="11.7109375" style="2" bestFit="1" customWidth="1"/>
    <col min="11532" max="11534" width="11.5703125" style="2" bestFit="1" customWidth="1"/>
    <col min="11535" max="11535" width="9.85546875" style="2" bestFit="1" customWidth="1"/>
    <col min="11536" max="11536" width="12" style="2" bestFit="1" customWidth="1"/>
    <col min="11537" max="11537" width="49.85546875" style="2" customWidth="1"/>
    <col min="11538" max="11776" width="11.42578125" style="2"/>
    <col min="11777" max="11777" width="26" style="2" customWidth="1"/>
    <col min="11778" max="11778" width="15.5703125" style="2" bestFit="1" customWidth="1"/>
    <col min="11779" max="11779" width="12.7109375" style="2" bestFit="1" customWidth="1"/>
    <col min="11780" max="11780" width="12.140625" style="2" bestFit="1" customWidth="1"/>
    <col min="11781" max="11781" width="14" style="2" customWidth="1"/>
    <col min="11782" max="11782" width="12.42578125" style="2" bestFit="1" customWidth="1"/>
    <col min="11783" max="11783" width="12.5703125" style="2" customWidth="1"/>
    <col min="11784" max="11784" width="14.7109375" style="2" customWidth="1"/>
    <col min="11785" max="11785" width="12.140625" style="2" bestFit="1" customWidth="1"/>
    <col min="11786" max="11786" width="11.7109375" style="2" customWidth="1"/>
    <col min="11787" max="11787" width="11.7109375" style="2" bestFit="1" customWidth="1"/>
    <col min="11788" max="11790" width="11.5703125" style="2" bestFit="1" customWidth="1"/>
    <col min="11791" max="11791" width="9.85546875" style="2" bestFit="1" customWidth="1"/>
    <col min="11792" max="11792" width="12" style="2" bestFit="1" customWidth="1"/>
    <col min="11793" max="11793" width="49.85546875" style="2" customWidth="1"/>
    <col min="11794" max="12032" width="11.42578125" style="2"/>
    <col min="12033" max="12033" width="26" style="2" customWidth="1"/>
    <col min="12034" max="12034" width="15.5703125" style="2" bestFit="1" customWidth="1"/>
    <col min="12035" max="12035" width="12.7109375" style="2" bestFit="1" customWidth="1"/>
    <col min="12036" max="12036" width="12.140625" style="2" bestFit="1" customWidth="1"/>
    <col min="12037" max="12037" width="14" style="2" customWidth="1"/>
    <col min="12038" max="12038" width="12.42578125" style="2" bestFit="1" customWidth="1"/>
    <col min="12039" max="12039" width="12.5703125" style="2" customWidth="1"/>
    <col min="12040" max="12040" width="14.7109375" style="2" customWidth="1"/>
    <col min="12041" max="12041" width="12.140625" style="2" bestFit="1" customWidth="1"/>
    <col min="12042" max="12042" width="11.7109375" style="2" customWidth="1"/>
    <col min="12043" max="12043" width="11.7109375" style="2" bestFit="1" customWidth="1"/>
    <col min="12044" max="12046" width="11.5703125" style="2" bestFit="1" customWidth="1"/>
    <col min="12047" max="12047" width="9.85546875" style="2" bestFit="1" customWidth="1"/>
    <col min="12048" max="12048" width="12" style="2" bestFit="1" customWidth="1"/>
    <col min="12049" max="12049" width="49.85546875" style="2" customWidth="1"/>
    <col min="12050" max="12288" width="11.42578125" style="2"/>
    <col min="12289" max="12289" width="26" style="2" customWidth="1"/>
    <col min="12290" max="12290" width="15.5703125" style="2" bestFit="1" customWidth="1"/>
    <col min="12291" max="12291" width="12.7109375" style="2" bestFit="1" customWidth="1"/>
    <col min="12292" max="12292" width="12.140625" style="2" bestFit="1" customWidth="1"/>
    <col min="12293" max="12293" width="14" style="2" customWidth="1"/>
    <col min="12294" max="12294" width="12.42578125" style="2" bestFit="1" customWidth="1"/>
    <col min="12295" max="12295" width="12.5703125" style="2" customWidth="1"/>
    <col min="12296" max="12296" width="14.7109375" style="2" customWidth="1"/>
    <col min="12297" max="12297" width="12.140625" style="2" bestFit="1" customWidth="1"/>
    <col min="12298" max="12298" width="11.7109375" style="2" customWidth="1"/>
    <col min="12299" max="12299" width="11.7109375" style="2" bestFit="1" customWidth="1"/>
    <col min="12300" max="12302" width="11.5703125" style="2" bestFit="1" customWidth="1"/>
    <col min="12303" max="12303" width="9.85546875" style="2" bestFit="1" customWidth="1"/>
    <col min="12304" max="12304" width="12" style="2" bestFit="1" customWidth="1"/>
    <col min="12305" max="12305" width="49.85546875" style="2" customWidth="1"/>
    <col min="12306" max="12544" width="11.42578125" style="2"/>
    <col min="12545" max="12545" width="26" style="2" customWidth="1"/>
    <col min="12546" max="12546" width="15.5703125" style="2" bestFit="1" customWidth="1"/>
    <col min="12547" max="12547" width="12.7109375" style="2" bestFit="1" customWidth="1"/>
    <col min="12548" max="12548" width="12.140625" style="2" bestFit="1" customWidth="1"/>
    <col min="12549" max="12549" width="14" style="2" customWidth="1"/>
    <col min="12550" max="12550" width="12.42578125" style="2" bestFit="1" customWidth="1"/>
    <col min="12551" max="12551" width="12.5703125" style="2" customWidth="1"/>
    <col min="12552" max="12552" width="14.7109375" style="2" customWidth="1"/>
    <col min="12553" max="12553" width="12.140625" style="2" bestFit="1" customWidth="1"/>
    <col min="12554" max="12554" width="11.7109375" style="2" customWidth="1"/>
    <col min="12555" max="12555" width="11.7109375" style="2" bestFit="1" customWidth="1"/>
    <col min="12556" max="12558" width="11.5703125" style="2" bestFit="1" customWidth="1"/>
    <col min="12559" max="12559" width="9.85546875" style="2" bestFit="1" customWidth="1"/>
    <col min="12560" max="12560" width="12" style="2" bestFit="1" customWidth="1"/>
    <col min="12561" max="12561" width="49.85546875" style="2" customWidth="1"/>
    <col min="12562" max="12800" width="11.42578125" style="2"/>
    <col min="12801" max="12801" width="26" style="2" customWidth="1"/>
    <col min="12802" max="12802" width="15.5703125" style="2" bestFit="1" customWidth="1"/>
    <col min="12803" max="12803" width="12.7109375" style="2" bestFit="1" customWidth="1"/>
    <col min="12804" max="12804" width="12.140625" style="2" bestFit="1" customWidth="1"/>
    <col min="12805" max="12805" width="14" style="2" customWidth="1"/>
    <col min="12806" max="12806" width="12.42578125" style="2" bestFit="1" customWidth="1"/>
    <col min="12807" max="12807" width="12.5703125" style="2" customWidth="1"/>
    <col min="12808" max="12808" width="14.7109375" style="2" customWidth="1"/>
    <col min="12809" max="12809" width="12.140625" style="2" bestFit="1" customWidth="1"/>
    <col min="12810" max="12810" width="11.7109375" style="2" customWidth="1"/>
    <col min="12811" max="12811" width="11.7109375" style="2" bestFit="1" customWidth="1"/>
    <col min="12812" max="12814" width="11.5703125" style="2" bestFit="1" customWidth="1"/>
    <col min="12815" max="12815" width="9.85546875" style="2" bestFit="1" customWidth="1"/>
    <col min="12816" max="12816" width="12" style="2" bestFit="1" customWidth="1"/>
    <col min="12817" max="12817" width="49.85546875" style="2" customWidth="1"/>
    <col min="12818" max="13056" width="11.42578125" style="2"/>
    <col min="13057" max="13057" width="26" style="2" customWidth="1"/>
    <col min="13058" max="13058" width="15.5703125" style="2" bestFit="1" customWidth="1"/>
    <col min="13059" max="13059" width="12.7109375" style="2" bestFit="1" customWidth="1"/>
    <col min="13060" max="13060" width="12.140625" style="2" bestFit="1" customWidth="1"/>
    <col min="13061" max="13061" width="14" style="2" customWidth="1"/>
    <col min="13062" max="13062" width="12.42578125" style="2" bestFit="1" customWidth="1"/>
    <col min="13063" max="13063" width="12.5703125" style="2" customWidth="1"/>
    <col min="13064" max="13064" width="14.7109375" style="2" customWidth="1"/>
    <col min="13065" max="13065" width="12.140625" style="2" bestFit="1" customWidth="1"/>
    <col min="13066" max="13066" width="11.7109375" style="2" customWidth="1"/>
    <col min="13067" max="13067" width="11.7109375" style="2" bestFit="1" customWidth="1"/>
    <col min="13068" max="13070" width="11.5703125" style="2" bestFit="1" customWidth="1"/>
    <col min="13071" max="13071" width="9.85546875" style="2" bestFit="1" customWidth="1"/>
    <col min="13072" max="13072" width="12" style="2" bestFit="1" customWidth="1"/>
    <col min="13073" max="13073" width="49.85546875" style="2" customWidth="1"/>
    <col min="13074" max="13312" width="11.42578125" style="2"/>
    <col min="13313" max="13313" width="26" style="2" customWidth="1"/>
    <col min="13314" max="13314" width="15.5703125" style="2" bestFit="1" customWidth="1"/>
    <col min="13315" max="13315" width="12.7109375" style="2" bestFit="1" customWidth="1"/>
    <col min="13316" max="13316" width="12.140625" style="2" bestFit="1" customWidth="1"/>
    <col min="13317" max="13317" width="14" style="2" customWidth="1"/>
    <col min="13318" max="13318" width="12.42578125" style="2" bestFit="1" customWidth="1"/>
    <col min="13319" max="13319" width="12.5703125" style="2" customWidth="1"/>
    <col min="13320" max="13320" width="14.7109375" style="2" customWidth="1"/>
    <col min="13321" max="13321" width="12.140625" style="2" bestFit="1" customWidth="1"/>
    <col min="13322" max="13322" width="11.7109375" style="2" customWidth="1"/>
    <col min="13323" max="13323" width="11.7109375" style="2" bestFit="1" customWidth="1"/>
    <col min="13324" max="13326" width="11.5703125" style="2" bestFit="1" customWidth="1"/>
    <col min="13327" max="13327" width="9.85546875" style="2" bestFit="1" customWidth="1"/>
    <col min="13328" max="13328" width="12" style="2" bestFit="1" customWidth="1"/>
    <col min="13329" max="13329" width="49.85546875" style="2" customWidth="1"/>
    <col min="13330" max="13568" width="11.42578125" style="2"/>
    <col min="13569" max="13569" width="26" style="2" customWidth="1"/>
    <col min="13570" max="13570" width="15.5703125" style="2" bestFit="1" customWidth="1"/>
    <col min="13571" max="13571" width="12.7109375" style="2" bestFit="1" customWidth="1"/>
    <col min="13572" max="13572" width="12.140625" style="2" bestFit="1" customWidth="1"/>
    <col min="13573" max="13573" width="14" style="2" customWidth="1"/>
    <col min="13574" max="13574" width="12.42578125" style="2" bestFit="1" customWidth="1"/>
    <col min="13575" max="13575" width="12.5703125" style="2" customWidth="1"/>
    <col min="13576" max="13576" width="14.7109375" style="2" customWidth="1"/>
    <col min="13577" max="13577" width="12.140625" style="2" bestFit="1" customWidth="1"/>
    <col min="13578" max="13578" width="11.7109375" style="2" customWidth="1"/>
    <col min="13579" max="13579" width="11.7109375" style="2" bestFit="1" customWidth="1"/>
    <col min="13580" max="13582" width="11.5703125" style="2" bestFit="1" customWidth="1"/>
    <col min="13583" max="13583" width="9.85546875" style="2" bestFit="1" customWidth="1"/>
    <col min="13584" max="13584" width="12" style="2" bestFit="1" customWidth="1"/>
    <col min="13585" max="13585" width="49.85546875" style="2" customWidth="1"/>
    <col min="13586" max="13824" width="11.42578125" style="2"/>
    <col min="13825" max="13825" width="26" style="2" customWidth="1"/>
    <col min="13826" max="13826" width="15.5703125" style="2" bestFit="1" customWidth="1"/>
    <col min="13827" max="13827" width="12.7109375" style="2" bestFit="1" customWidth="1"/>
    <col min="13828" max="13828" width="12.140625" style="2" bestFit="1" customWidth="1"/>
    <col min="13829" max="13829" width="14" style="2" customWidth="1"/>
    <col min="13830" max="13830" width="12.42578125" style="2" bestFit="1" customWidth="1"/>
    <col min="13831" max="13831" width="12.5703125" style="2" customWidth="1"/>
    <col min="13832" max="13832" width="14.7109375" style="2" customWidth="1"/>
    <col min="13833" max="13833" width="12.140625" style="2" bestFit="1" customWidth="1"/>
    <col min="13834" max="13834" width="11.7109375" style="2" customWidth="1"/>
    <col min="13835" max="13835" width="11.7109375" style="2" bestFit="1" customWidth="1"/>
    <col min="13836" max="13838" width="11.5703125" style="2" bestFit="1" customWidth="1"/>
    <col min="13839" max="13839" width="9.85546875" style="2" bestFit="1" customWidth="1"/>
    <col min="13840" max="13840" width="12" style="2" bestFit="1" customWidth="1"/>
    <col min="13841" max="13841" width="49.85546875" style="2" customWidth="1"/>
    <col min="13842" max="14080" width="11.42578125" style="2"/>
    <col min="14081" max="14081" width="26" style="2" customWidth="1"/>
    <col min="14082" max="14082" width="15.5703125" style="2" bestFit="1" customWidth="1"/>
    <col min="14083" max="14083" width="12.7109375" style="2" bestFit="1" customWidth="1"/>
    <col min="14084" max="14084" width="12.140625" style="2" bestFit="1" customWidth="1"/>
    <col min="14085" max="14085" width="14" style="2" customWidth="1"/>
    <col min="14086" max="14086" width="12.42578125" style="2" bestFit="1" customWidth="1"/>
    <col min="14087" max="14087" width="12.5703125" style="2" customWidth="1"/>
    <col min="14088" max="14088" width="14.7109375" style="2" customWidth="1"/>
    <col min="14089" max="14089" width="12.140625" style="2" bestFit="1" customWidth="1"/>
    <col min="14090" max="14090" width="11.7109375" style="2" customWidth="1"/>
    <col min="14091" max="14091" width="11.7109375" style="2" bestFit="1" customWidth="1"/>
    <col min="14092" max="14094" width="11.5703125" style="2" bestFit="1" customWidth="1"/>
    <col min="14095" max="14095" width="9.85546875" style="2" bestFit="1" customWidth="1"/>
    <col min="14096" max="14096" width="12" style="2" bestFit="1" customWidth="1"/>
    <col min="14097" max="14097" width="49.85546875" style="2" customWidth="1"/>
    <col min="14098" max="14336" width="11.42578125" style="2"/>
    <col min="14337" max="14337" width="26" style="2" customWidth="1"/>
    <col min="14338" max="14338" width="15.5703125" style="2" bestFit="1" customWidth="1"/>
    <col min="14339" max="14339" width="12.7109375" style="2" bestFit="1" customWidth="1"/>
    <col min="14340" max="14340" width="12.140625" style="2" bestFit="1" customWidth="1"/>
    <col min="14341" max="14341" width="14" style="2" customWidth="1"/>
    <col min="14342" max="14342" width="12.42578125" style="2" bestFit="1" customWidth="1"/>
    <col min="14343" max="14343" width="12.5703125" style="2" customWidth="1"/>
    <col min="14344" max="14344" width="14.7109375" style="2" customWidth="1"/>
    <col min="14345" max="14345" width="12.140625" style="2" bestFit="1" customWidth="1"/>
    <col min="14346" max="14346" width="11.7109375" style="2" customWidth="1"/>
    <col min="14347" max="14347" width="11.7109375" style="2" bestFit="1" customWidth="1"/>
    <col min="14348" max="14350" width="11.5703125" style="2" bestFit="1" customWidth="1"/>
    <col min="14351" max="14351" width="9.85546875" style="2" bestFit="1" customWidth="1"/>
    <col min="14352" max="14352" width="12" style="2" bestFit="1" customWidth="1"/>
    <col min="14353" max="14353" width="49.85546875" style="2" customWidth="1"/>
    <col min="14354" max="14592" width="11.42578125" style="2"/>
    <col min="14593" max="14593" width="26" style="2" customWidth="1"/>
    <col min="14594" max="14594" width="15.5703125" style="2" bestFit="1" customWidth="1"/>
    <col min="14595" max="14595" width="12.7109375" style="2" bestFit="1" customWidth="1"/>
    <col min="14596" max="14596" width="12.140625" style="2" bestFit="1" customWidth="1"/>
    <col min="14597" max="14597" width="14" style="2" customWidth="1"/>
    <col min="14598" max="14598" width="12.42578125" style="2" bestFit="1" customWidth="1"/>
    <col min="14599" max="14599" width="12.5703125" style="2" customWidth="1"/>
    <col min="14600" max="14600" width="14.7109375" style="2" customWidth="1"/>
    <col min="14601" max="14601" width="12.140625" style="2" bestFit="1" customWidth="1"/>
    <col min="14602" max="14602" width="11.7109375" style="2" customWidth="1"/>
    <col min="14603" max="14603" width="11.7109375" style="2" bestFit="1" customWidth="1"/>
    <col min="14604" max="14606" width="11.5703125" style="2" bestFit="1" customWidth="1"/>
    <col min="14607" max="14607" width="9.85546875" style="2" bestFit="1" customWidth="1"/>
    <col min="14608" max="14608" width="12" style="2" bestFit="1" customWidth="1"/>
    <col min="14609" max="14609" width="49.85546875" style="2" customWidth="1"/>
    <col min="14610" max="14848" width="11.42578125" style="2"/>
    <col min="14849" max="14849" width="26" style="2" customWidth="1"/>
    <col min="14850" max="14850" width="15.5703125" style="2" bestFit="1" customWidth="1"/>
    <col min="14851" max="14851" width="12.7109375" style="2" bestFit="1" customWidth="1"/>
    <col min="14852" max="14852" width="12.140625" style="2" bestFit="1" customWidth="1"/>
    <col min="14853" max="14853" width="14" style="2" customWidth="1"/>
    <col min="14854" max="14854" width="12.42578125" style="2" bestFit="1" customWidth="1"/>
    <col min="14855" max="14855" width="12.5703125" style="2" customWidth="1"/>
    <col min="14856" max="14856" width="14.7109375" style="2" customWidth="1"/>
    <col min="14857" max="14857" width="12.140625" style="2" bestFit="1" customWidth="1"/>
    <col min="14858" max="14858" width="11.7109375" style="2" customWidth="1"/>
    <col min="14859" max="14859" width="11.7109375" style="2" bestFit="1" customWidth="1"/>
    <col min="14860" max="14862" width="11.5703125" style="2" bestFit="1" customWidth="1"/>
    <col min="14863" max="14863" width="9.85546875" style="2" bestFit="1" customWidth="1"/>
    <col min="14864" max="14864" width="12" style="2" bestFit="1" customWidth="1"/>
    <col min="14865" max="14865" width="49.85546875" style="2" customWidth="1"/>
    <col min="14866" max="15104" width="11.42578125" style="2"/>
    <col min="15105" max="15105" width="26" style="2" customWidth="1"/>
    <col min="15106" max="15106" width="15.5703125" style="2" bestFit="1" customWidth="1"/>
    <col min="15107" max="15107" width="12.7109375" style="2" bestFit="1" customWidth="1"/>
    <col min="15108" max="15108" width="12.140625" style="2" bestFit="1" customWidth="1"/>
    <col min="15109" max="15109" width="14" style="2" customWidth="1"/>
    <col min="15110" max="15110" width="12.42578125" style="2" bestFit="1" customWidth="1"/>
    <col min="15111" max="15111" width="12.5703125" style="2" customWidth="1"/>
    <col min="15112" max="15112" width="14.7109375" style="2" customWidth="1"/>
    <col min="15113" max="15113" width="12.140625" style="2" bestFit="1" customWidth="1"/>
    <col min="15114" max="15114" width="11.7109375" style="2" customWidth="1"/>
    <col min="15115" max="15115" width="11.7109375" style="2" bestFit="1" customWidth="1"/>
    <col min="15116" max="15118" width="11.5703125" style="2" bestFit="1" customWidth="1"/>
    <col min="15119" max="15119" width="9.85546875" style="2" bestFit="1" customWidth="1"/>
    <col min="15120" max="15120" width="12" style="2" bestFit="1" customWidth="1"/>
    <col min="15121" max="15121" width="49.85546875" style="2" customWidth="1"/>
    <col min="15122" max="15360" width="11.42578125" style="2"/>
    <col min="15361" max="15361" width="26" style="2" customWidth="1"/>
    <col min="15362" max="15362" width="15.5703125" style="2" bestFit="1" customWidth="1"/>
    <col min="15363" max="15363" width="12.7109375" style="2" bestFit="1" customWidth="1"/>
    <col min="15364" max="15364" width="12.140625" style="2" bestFit="1" customWidth="1"/>
    <col min="15365" max="15365" width="14" style="2" customWidth="1"/>
    <col min="15366" max="15366" width="12.42578125" style="2" bestFit="1" customWidth="1"/>
    <col min="15367" max="15367" width="12.5703125" style="2" customWidth="1"/>
    <col min="15368" max="15368" width="14.7109375" style="2" customWidth="1"/>
    <col min="15369" max="15369" width="12.140625" style="2" bestFit="1" customWidth="1"/>
    <col min="15370" max="15370" width="11.7109375" style="2" customWidth="1"/>
    <col min="15371" max="15371" width="11.7109375" style="2" bestFit="1" customWidth="1"/>
    <col min="15372" max="15374" width="11.5703125" style="2" bestFit="1" customWidth="1"/>
    <col min="15375" max="15375" width="9.85546875" style="2" bestFit="1" customWidth="1"/>
    <col min="15376" max="15376" width="12" style="2" bestFit="1" customWidth="1"/>
    <col min="15377" max="15377" width="49.85546875" style="2" customWidth="1"/>
    <col min="15378" max="15616" width="11.42578125" style="2"/>
    <col min="15617" max="15617" width="26" style="2" customWidth="1"/>
    <col min="15618" max="15618" width="15.5703125" style="2" bestFit="1" customWidth="1"/>
    <col min="15619" max="15619" width="12.7109375" style="2" bestFit="1" customWidth="1"/>
    <col min="15620" max="15620" width="12.140625" style="2" bestFit="1" customWidth="1"/>
    <col min="15621" max="15621" width="14" style="2" customWidth="1"/>
    <col min="15622" max="15622" width="12.42578125" style="2" bestFit="1" customWidth="1"/>
    <col min="15623" max="15623" width="12.5703125" style="2" customWidth="1"/>
    <col min="15624" max="15624" width="14.7109375" style="2" customWidth="1"/>
    <col min="15625" max="15625" width="12.140625" style="2" bestFit="1" customWidth="1"/>
    <col min="15626" max="15626" width="11.7109375" style="2" customWidth="1"/>
    <col min="15627" max="15627" width="11.7109375" style="2" bestFit="1" customWidth="1"/>
    <col min="15628" max="15630" width="11.5703125" style="2" bestFit="1" customWidth="1"/>
    <col min="15631" max="15631" width="9.85546875" style="2" bestFit="1" customWidth="1"/>
    <col min="15632" max="15632" width="12" style="2" bestFit="1" customWidth="1"/>
    <col min="15633" max="15633" width="49.85546875" style="2" customWidth="1"/>
    <col min="15634" max="15872" width="11.42578125" style="2"/>
    <col min="15873" max="15873" width="26" style="2" customWidth="1"/>
    <col min="15874" max="15874" width="15.5703125" style="2" bestFit="1" customWidth="1"/>
    <col min="15875" max="15875" width="12.7109375" style="2" bestFit="1" customWidth="1"/>
    <col min="15876" max="15876" width="12.140625" style="2" bestFit="1" customWidth="1"/>
    <col min="15877" max="15877" width="14" style="2" customWidth="1"/>
    <col min="15878" max="15878" width="12.42578125" style="2" bestFit="1" customWidth="1"/>
    <col min="15879" max="15879" width="12.5703125" style="2" customWidth="1"/>
    <col min="15880" max="15880" width="14.7109375" style="2" customWidth="1"/>
    <col min="15881" max="15881" width="12.140625" style="2" bestFit="1" customWidth="1"/>
    <col min="15882" max="15882" width="11.7109375" style="2" customWidth="1"/>
    <col min="15883" max="15883" width="11.7109375" style="2" bestFit="1" customWidth="1"/>
    <col min="15884" max="15886" width="11.5703125" style="2" bestFit="1" customWidth="1"/>
    <col min="15887" max="15887" width="9.85546875" style="2" bestFit="1" customWidth="1"/>
    <col min="15888" max="15888" width="12" style="2" bestFit="1" customWidth="1"/>
    <col min="15889" max="15889" width="49.85546875" style="2" customWidth="1"/>
    <col min="15890" max="16128" width="11.42578125" style="2"/>
    <col min="16129" max="16129" width="26" style="2" customWidth="1"/>
    <col min="16130" max="16130" width="15.5703125" style="2" bestFit="1" customWidth="1"/>
    <col min="16131" max="16131" width="12.7109375" style="2" bestFit="1" customWidth="1"/>
    <col min="16132" max="16132" width="12.140625" style="2" bestFit="1" customWidth="1"/>
    <col min="16133" max="16133" width="14" style="2" customWidth="1"/>
    <col min="16134" max="16134" width="12.42578125" style="2" bestFit="1" customWidth="1"/>
    <col min="16135" max="16135" width="12.5703125" style="2" customWidth="1"/>
    <col min="16136" max="16136" width="14.7109375" style="2" customWidth="1"/>
    <col min="16137" max="16137" width="12.140625" style="2" bestFit="1" customWidth="1"/>
    <col min="16138" max="16138" width="11.7109375" style="2" customWidth="1"/>
    <col min="16139" max="16139" width="11.7109375" style="2" bestFit="1" customWidth="1"/>
    <col min="16140" max="16142" width="11.5703125" style="2" bestFit="1" customWidth="1"/>
    <col min="16143" max="16143" width="9.85546875" style="2" bestFit="1" customWidth="1"/>
    <col min="16144" max="16144" width="12" style="2" bestFit="1" customWidth="1"/>
    <col min="16145" max="16145" width="49.85546875" style="2" customWidth="1"/>
    <col min="16146" max="16384" width="11.42578125" style="2"/>
  </cols>
  <sheetData>
    <row r="1" spans="1:17" ht="13.7" x14ac:dyDescent="0.25">
      <c r="A1" s="322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4"/>
      <c r="Q1" s="1"/>
    </row>
    <row r="2" spans="1:17" ht="14.25" thickBot="1" x14ac:dyDescent="0.3">
      <c r="A2" s="3" t="s">
        <v>70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6"/>
    </row>
    <row r="3" spans="1:17" ht="13.7" x14ac:dyDescent="0.25">
      <c r="A3" s="7" t="s">
        <v>2</v>
      </c>
      <c r="B3" s="8" t="s">
        <v>3</v>
      </c>
      <c r="C3" s="9"/>
      <c r="D3" s="10" t="s">
        <v>4</v>
      </c>
      <c r="E3" s="10"/>
      <c r="F3" s="10"/>
      <c r="G3" s="10"/>
      <c r="H3" s="11" t="s">
        <v>5</v>
      </c>
      <c r="I3" s="12" t="s">
        <v>6</v>
      </c>
      <c r="J3" s="13"/>
      <c r="K3" s="13"/>
      <c r="L3" s="13"/>
      <c r="M3" s="13"/>
      <c r="N3" s="13"/>
      <c r="O3" s="14" t="s">
        <v>5</v>
      </c>
      <c r="P3" s="15" t="s">
        <v>7</v>
      </c>
      <c r="Q3" s="16" t="s">
        <v>8</v>
      </c>
    </row>
    <row r="4" spans="1:17" ht="13.7" x14ac:dyDescent="0.25">
      <c r="A4" s="17"/>
      <c r="B4" s="18"/>
      <c r="C4" s="19"/>
      <c r="D4" s="20"/>
      <c r="E4" s="20"/>
      <c r="F4" s="325" t="s">
        <v>9</v>
      </c>
      <c r="G4" s="326"/>
      <c r="H4" s="21"/>
      <c r="I4" s="22"/>
      <c r="J4" s="23"/>
      <c r="K4" s="23"/>
      <c r="L4" s="23"/>
      <c r="M4" s="23"/>
      <c r="N4" s="23"/>
      <c r="O4" s="24"/>
      <c r="P4" s="25"/>
      <c r="Q4" s="26"/>
    </row>
    <row r="5" spans="1:17" ht="14.25" thickBot="1" x14ac:dyDescent="0.3">
      <c r="A5" s="27" t="s">
        <v>10</v>
      </c>
      <c r="B5" s="28" t="s">
        <v>11</v>
      </c>
      <c r="C5" s="29" t="s">
        <v>12</v>
      </c>
      <c r="D5" s="30" t="s">
        <v>13</v>
      </c>
      <c r="E5" s="30" t="s">
        <v>14</v>
      </c>
      <c r="F5" s="31" t="s">
        <v>12</v>
      </c>
      <c r="G5" s="31" t="s">
        <v>15</v>
      </c>
      <c r="H5" s="32" t="s">
        <v>16</v>
      </c>
      <c r="I5" s="33" t="s">
        <v>17</v>
      </c>
      <c r="J5" s="34" t="s">
        <v>18</v>
      </c>
      <c r="K5" s="35" t="s">
        <v>19</v>
      </c>
      <c r="L5" s="35" t="s">
        <v>20</v>
      </c>
      <c r="M5" s="35" t="s">
        <v>21</v>
      </c>
      <c r="N5" s="36" t="s">
        <v>22</v>
      </c>
      <c r="O5" s="37" t="s">
        <v>23</v>
      </c>
      <c r="P5" s="38" t="s">
        <v>24</v>
      </c>
      <c r="Q5" s="39" t="s">
        <v>25</v>
      </c>
    </row>
    <row r="6" spans="1:17" ht="27.2" x14ac:dyDescent="0.25">
      <c r="A6" s="40" t="s">
        <v>26</v>
      </c>
      <c r="B6" s="41">
        <v>3500000</v>
      </c>
      <c r="C6" s="42">
        <v>30</v>
      </c>
      <c r="D6" s="43">
        <f>+B6</f>
        <v>3500000</v>
      </c>
      <c r="E6" s="42"/>
      <c r="F6" s="44">
        <v>0</v>
      </c>
      <c r="G6" s="45">
        <v>0</v>
      </c>
      <c r="H6" s="43">
        <f t="shared" ref="H6:H12" si="0">+D6+E6+G6</f>
        <v>3500000</v>
      </c>
      <c r="I6" s="46">
        <v>0</v>
      </c>
      <c r="J6" s="46">
        <v>0</v>
      </c>
      <c r="K6" s="46"/>
      <c r="L6" s="46"/>
      <c r="M6" s="46"/>
      <c r="N6" s="46"/>
      <c r="O6" s="46">
        <f>SUM(I6:N6)</f>
        <v>0</v>
      </c>
      <c r="P6" s="47">
        <v>0</v>
      </c>
      <c r="Q6" s="48"/>
    </row>
    <row r="7" spans="1:17" ht="27.2" x14ac:dyDescent="0.25">
      <c r="A7" s="40" t="s">
        <v>27</v>
      </c>
      <c r="B7" s="41">
        <v>3500000</v>
      </c>
      <c r="C7" s="42">
        <v>30</v>
      </c>
      <c r="D7" s="43">
        <f>+B7</f>
        <v>3500000</v>
      </c>
      <c r="E7" s="42"/>
      <c r="F7" s="44">
        <v>0</v>
      </c>
      <c r="G7" s="45">
        <v>0</v>
      </c>
      <c r="H7" s="43">
        <f t="shared" si="0"/>
        <v>3500000</v>
      </c>
      <c r="I7" s="46">
        <v>0</v>
      </c>
      <c r="J7" s="46">
        <v>0</v>
      </c>
      <c r="K7" s="46"/>
      <c r="L7" s="46"/>
      <c r="M7" s="46"/>
      <c r="N7" s="46"/>
      <c r="O7" s="46">
        <f>SUM(I7:N7)</f>
        <v>0</v>
      </c>
      <c r="P7" s="47">
        <v>0</v>
      </c>
      <c r="Q7" s="48"/>
    </row>
    <row r="8" spans="1:17" s="56" customFormat="1" ht="27.2" x14ac:dyDescent="0.25">
      <c r="A8" s="49" t="s">
        <v>28</v>
      </c>
      <c r="B8" s="50">
        <v>730000</v>
      </c>
      <c r="C8" s="51">
        <v>15</v>
      </c>
      <c r="D8" s="50">
        <f>+B8/30*C8</f>
        <v>365000</v>
      </c>
      <c r="E8" s="51">
        <f>70500/30*C8</f>
        <v>35250</v>
      </c>
      <c r="F8" s="51">
        <v>0</v>
      </c>
      <c r="G8" s="52">
        <v>0</v>
      </c>
      <c r="H8" s="50">
        <f t="shared" si="0"/>
        <v>400250</v>
      </c>
      <c r="I8" s="53">
        <v>0</v>
      </c>
      <c r="J8" s="53">
        <v>0</v>
      </c>
      <c r="K8" s="50"/>
      <c r="L8" s="50"/>
      <c r="M8" s="50"/>
      <c r="N8" s="50"/>
      <c r="O8" s="53">
        <f>SUM(I8:N8)</f>
        <v>0</v>
      </c>
      <c r="P8" s="54">
        <f>+H8-O8</f>
        <v>400250</v>
      </c>
      <c r="Q8" s="55"/>
    </row>
    <row r="9" spans="1:17" s="56" customFormat="1" ht="13.7" x14ac:dyDescent="0.25">
      <c r="A9" s="57" t="s">
        <v>29</v>
      </c>
      <c r="B9" s="58">
        <v>650000</v>
      </c>
      <c r="C9" s="51">
        <v>15</v>
      </c>
      <c r="D9" s="50">
        <f>+B9/30*C9</f>
        <v>325000</v>
      </c>
      <c r="E9" s="51">
        <f>70500/30*C9</f>
        <v>35250</v>
      </c>
      <c r="F9" s="59"/>
      <c r="G9" s="52"/>
      <c r="H9" s="50">
        <f t="shared" si="0"/>
        <v>360250</v>
      </c>
      <c r="I9" s="53">
        <v>0</v>
      </c>
      <c r="J9" s="53">
        <v>0</v>
      </c>
      <c r="K9" s="58"/>
      <c r="L9" s="58"/>
      <c r="M9" s="58"/>
      <c r="N9" s="58"/>
      <c r="O9" s="53">
        <f>SUM(I9:N9)</f>
        <v>0</v>
      </c>
      <c r="P9" s="54">
        <f>+H9-O9</f>
        <v>360250</v>
      </c>
      <c r="Q9" s="55"/>
    </row>
    <row r="10" spans="1:17" ht="27.2" x14ac:dyDescent="0.25">
      <c r="A10" s="60" t="s">
        <v>30</v>
      </c>
      <c r="B10" s="61">
        <v>1500000</v>
      </c>
      <c r="C10" s="62">
        <v>30</v>
      </c>
      <c r="D10" s="43">
        <f>+B10</f>
        <v>1500000</v>
      </c>
      <c r="E10" s="62">
        <v>0</v>
      </c>
      <c r="F10" s="62">
        <v>0</v>
      </c>
      <c r="G10" s="45">
        <v>0</v>
      </c>
      <c r="H10" s="43">
        <f t="shared" si="0"/>
        <v>1500000</v>
      </c>
      <c r="I10" s="46">
        <v>0</v>
      </c>
      <c r="J10" s="46">
        <v>0</v>
      </c>
      <c r="K10" s="63"/>
      <c r="L10" s="63"/>
      <c r="M10" s="63"/>
      <c r="N10" s="63"/>
      <c r="O10" s="46">
        <f>SUM(I10:N10)</f>
        <v>0</v>
      </c>
      <c r="P10" s="47">
        <v>0</v>
      </c>
      <c r="Q10" s="48"/>
    </row>
    <row r="11" spans="1:17" ht="13.7" x14ac:dyDescent="0.25">
      <c r="A11" s="40" t="s">
        <v>31</v>
      </c>
      <c r="B11" s="41">
        <v>1500000</v>
      </c>
      <c r="C11" s="62">
        <v>30</v>
      </c>
      <c r="D11" s="43">
        <f>+B11</f>
        <v>1500000</v>
      </c>
      <c r="E11" s="62"/>
      <c r="F11" s="62"/>
      <c r="G11" s="64"/>
      <c r="H11" s="43">
        <f t="shared" si="0"/>
        <v>1500000</v>
      </c>
      <c r="I11" s="65"/>
      <c r="J11" s="65"/>
      <c r="K11" s="63"/>
      <c r="L11" s="63"/>
      <c r="M11" s="63"/>
      <c r="N11" s="63"/>
      <c r="O11" s="43"/>
      <c r="P11" s="47">
        <v>0</v>
      </c>
      <c r="Q11" s="48"/>
    </row>
    <row r="12" spans="1:17" ht="13.7" x14ac:dyDescent="0.25">
      <c r="A12" s="60" t="s">
        <v>32</v>
      </c>
      <c r="B12" s="61">
        <v>1500000</v>
      </c>
      <c r="C12" s="62">
        <v>30</v>
      </c>
      <c r="D12" s="43">
        <f>+B12</f>
        <v>1500000</v>
      </c>
      <c r="E12" s="62"/>
      <c r="F12" s="62"/>
      <c r="G12" s="64"/>
      <c r="H12" s="43">
        <f t="shared" si="0"/>
        <v>1500000</v>
      </c>
      <c r="I12" s="65"/>
      <c r="J12" s="65"/>
      <c r="K12" s="63"/>
      <c r="L12" s="63"/>
      <c r="M12" s="63"/>
      <c r="N12" s="63"/>
      <c r="O12" s="65"/>
      <c r="P12" s="47">
        <v>0</v>
      </c>
      <c r="Q12" s="48"/>
    </row>
    <row r="13" spans="1:17" ht="14.25" thickBot="1" x14ac:dyDescent="0.3">
      <c r="A13" s="66" t="s">
        <v>33</v>
      </c>
      <c r="B13" s="67">
        <f>SUM(B6:B12)</f>
        <v>12880000</v>
      </c>
      <c r="C13" s="67"/>
      <c r="D13" s="67">
        <f>SUM(D6:D12)</f>
        <v>12190000</v>
      </c>
      <c r="E13" s="67">
        <f>SUM(E6:E12)</f>
        <v>70500</v>
      </c>
      <c r="F13" s="67"/>
      <c r="G13" s="67">
        <f t="shared" ref="G13:P13" si="1">SUM(G6:G12)</f>
        <v>0</v>
      </c>
      <c r="H13" s="67">
        <f t="shared" si="1"/>
        <v>12260500</v>
      </c>
      <c r="I13" s="67">
        <f t="shared" si="1"/>
        <v>0</v>
      </c>
      <c r="J13" s="67">
        <f t="shared" si="1"/>
        <v>0</v>
      </c>
      <c r="K13" s="67">
        <f t="shared" si="1"/>
        <v>0</v>
      </c>
      <c r="L13" s="67">
        <f t="shared" si="1"/>
        <v>0</v>
      </c>
      <c r="M13" s="67">
        <f t="shared" si="1"/>
        <v>0</v>
      </c>
      <c r="N13" s="67">
        <f t="shared" si="1"/>
        <v>0</v>
      </c>
      <c r="O13" s="67">
        <f t="shared" si="1"/>
        <v>0</v>
      </c>
      <c r="P13" s="67">
        <f t="shared" si="1"/>
        <v>760500</v>
      </c>
      <c r="Q13" s="68"/>
    </row>
    <row r="14" spans="1:17" ht="13.7" x14ac:dyDescent="0.25">
      <c r="A14" s="6"/>
      <c r="B14" s="69"/>
      <c r="C14" s="6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6"/>
    </row>
    <row r="15" spans="1:17" ht="14.25" thickBot="1" x14ac:dyDescent="0.3"/>
    <row r="16" spans="1:17" ht="15" thickBot="1" x14ac:dyDescent="0.3">
      <c r="A16" s="71"/>
      <c r="B16" s="72">
        <v>2013</v>
      </c>
      <c r="C16" s="73">
        <v>0.06</v>
      </c>
    </row>
    <row r="17" spans="1:9" ht="14.25" x14ac:dyDescent="0.25">
      <c r="A17" s="71"/>
      <c r="B17" s="74" t="s">
        <v>34</v>
      </c>
      <c r="C17" s="75" t="s">
        <v>35</v>
      </c>
    </row>
    <row r="18" spans="1:9" ht="27.2" x14ac:dyDescent="0.25">
      <c r="A18" s="76" t="s">
        <v>27</v>
      </c>
      <c r="B18" s="77">
        <v>3500000</v>
      </c>
      <c r="C18" s="78">
        <v>0</v>
      </c>
    </row>
    <row r="19" spans="1:9" ht="27.2" x14ac:dyDescent="0.25">
      <c r="A19" s="76" t="s">
        <v>26</v>
      </c>
      <c r="B19" s="77">
        <v>3500000</v>
      </c>
      <c r="C19" s="78">
        <v>0</v>
      </c>
    </row>
    <row r="20" spans="1:9" ht="27.2" x14ac:dyDescent="0.25">
      <c r="A20" s="76" t="s">
        <v>28</v>
      </c>
      <c r="B20" s="79">
        <v>730000</v>
      </c>
      <c r="C20" s="80">
        <v>70500</v>
      </c>
      <c r="I20" s="2" t="s">
        <v>36</v>
      </c>
    </row>
    <row r="21" spans="1:9" ht="15" x14ac:dyDescent="0.25">
      <c r="A21" s="76" t="s">
        <v>29</v>
      </c>
      <c r="B21" s="79">
        <v>650000</v>
      </c>
      <c r="C21" s="80">
        <v>70500</v>
      </c>
    </row>
    <row r="22" spans="1:9" ht="15" x14ac:dyDescent="0.25">
      <c r="A22" s="76" t="s">
        <v>37</v>
      </c>
      <c r="B22" s="79">
        <v>1500000</v>
      </c>
      <c r="C22" s="80"/>
    </row>
    <row r="23" spans="1:9" ht="25.5" x14ac:dyDescent="0.25">
      <c r="A23" s="76" t="s">
        <v>30</v>
      </c>
      <c r="B23" s="79">
        <v>1500000</v>
      </c>
      <c r="C23" s="80"/>
    </row>
    <row r="24" spans="1:9" ht="15.75" thickBot="1" x14ac:dyDescent="0.3">
      <c r="A24" s="2" t="s">
        <v>59</v>
      </c>
      <c r="B24" s="81">
        <v>1500000</v>
      </c>
      <c r="C24" s="82">
        <v>0</v>
      </c>
    </row>
    <row r="25" spans="1:9" x14ac:dyDescent="0.2">
      <c r="F25" s="83"/>
    </row>
  </sheetData>
  <mergeCells count="2">
    <mergeCell ref="A1:P1"/>
    <mergeCell ref="F4:G4"/>
  </mergeCells>
  <pageMargins left="7.874015748031496E-2" right="0.11811023622047245" top="0.78740157480314965" bottom="0.98425196850393704" header="0" footer="0"/>
  <pageSetup scale="5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5"/>
  <sheetViews>
    <sheetView zoomScale="85" zoomScaleNormal="85" workbookViewId="0">
      <selection sqref="A1:P13"/>
    </sheetView>
  </sheetViews>
  <sheetFormatPr defaultColWidth="11.42578125" defaultRowHeight="12.75" x14ac:dyDescent="0.2"/>
  <cols>
    <col min="1" max="1" width="26" style="2" customWidth="1"/>
    <col min="2" max="2" width="15.5703125" style="2" bestFit="1" customWidth="1"/>
    <col min="3" max="3" width="12.7109375" style="2" bestFit="1" customWidth="1"/>
    <col min="4" max="5" width="14" style="2" customWidth="1"/>
    <col min="6" max="6" width="12.42578125" style="2" bestFit="1" customWidth="1"/>
    <col min="7" max="7" width="12.5703125" style="2" customWidth="1"/>
    <col min="8" max="8" width="14.7109375" style="2" customWidth="1"/>
    <col min="9" max="9" width="12.140625" style="2" bestFit="1" customWidth="1"/>
    <col min="10" max="10" width="11.7109375" style="2" customWidth="1"/>
    <col min="11" max="11" width="11.7109375" style="2" bestFit="1" customWidth="1"/>
    <col min="12" max="14" width="11.5703125" style="2" bestFit="1" customWidth="1"/>
    <col min="15" max="15" width="9.85546875" style="2" bestFit="1" customWidth="1"/>
    <col min="16" max="16" width="12" style="2" bestFit="1" customWidth="1"/>
    <col min="17" max="17" width="49.85546875" style="2" customWidth="1"/>
    <col min="18" max="37" width="11.42578125" style="2"/>
    <col min="38" max="38" width="14.85546875" style="2" bestFit="1" customWidth="1"/>
    <col min="39" max="256" width="11.42578125" style="2"/>
    <col min="257" max="257" width="26" style="2" customWidth="1"/>
    <col min="258" max="258" width="15.5703125" style="2" bestFit="1" customWidth="1"/>
    <col min="259" max="259" width="12.7109375" style="2" bestFit="1" customWidth="1"/>
    <col min="260" max="260" width="12.140625" style="2" bestFit="1" customWidth="1"/>
    <col min="261" max="261" width="14" style="2" customWidth="1"/>
    <col min="262" max="262" width="12.42578125" style="2" bestFit="1" customWidth="1"/>
    <col min="263" max="263" width="12.5703125" style="2" customWidth="1"/>
    <col min="264" max="264" width="14.7109375" style="2" customWidth="1"/>
    <col min="265" max="265" width="12.140625" style="2" bestFit="1" customWidth="1"/>
    <col min="266" max="266" width="11.7109375" style="2" customWidth="1"/>
    <col min="267" max="267" width="11.7109375" style="2" bestFit="1" customWidth="1"/>
    <col min="268" max="270" width="11.5703125" style="2" bestFit="1" customWidth="1"/>
    <col min="271" max="271" width="9.85546875" style="2" bestFit="1" customWidth="1"/>
    <col min="272" max="272" width="12" style="2" bestFit="1" customWidth="1"/>
    <col min="273" max="273" width="49.85546875" style="2" customWidth="1"/>
    <col min="274" max="512" width="11.42578125" style="2"/>
    <col min="513" max="513" width="26" style="2" customWidth="1"/>
    <col min="514" max="514" width="15.5703125" style="2" bestFit="1" customWidth="1"/>
    <col min="515" max="515" width="12.7109375" style="2" bestFit="1" customWidth="1"/>
    <col min="516" max="516" width="12.140625" style="2" bestFit="1" customWidth="1"/>
    <col min="517" max="517" width="14" style="2" customWidth="1"/>
    <col min="518" max="518" width="12.42578125" style="2" bestFit="1" customWidth="1"/>
    <col min="519" max="519" width="12.5703125" style="2" customWidth="1"/>
    <col min="520" max="520" width="14.7109375" style="2" customWidth="1"/>
    <col min="521" max="521" width="12.140625" style="2" bestFit="1" customWidth="1"/>
    <col min="522" max="522" width="11.7109375" style="2" customWidth="1"/>
    <col min="523" max="523" width="11.7109375" style="2" bestFit="1" customWidth="1"/>
    <col min="524" max="526" width="11.5703125" style="2" bestFit="1" customWidth="1"/>
    <col min="527" max="527" width="9.85546875" style="2" bestFit="1" customWidth="1"/>
    <col min="528" max="528" width="12" style="2" bestFit="1" customWidth="1"/>
    <col min="529" max="529" width="49.85546875" style="2" customWidth="1"/>
    <col min="530" max="768" width="11.42578125" style="2"/>
    <col min="769" max="769" width="26" style="2" customWidth="1"/>
    <col min="770" max="770" width="15.5703125" style="2" bestFit="1" customWidth="1"/>
    <col min="771" max="771" width="12.7109375" style="2" bestFit="1" customWidth="1"/>
    <col min="772" max="772" width="12.140625" style="2" bestFit="1" customWidth="1"/>
    <col min="773" max="773" width="14" style="2" customWidth="1"/>
    <col min="774" max="774" width="12.42578125" style="2" bestFit="1" customWidth="1"/>
    <col min="775" max="775" width="12.5703125" style="2" customWidth="1"/>
    <col min="776" max="776" width="14.7109375" style="2" customWidth="1"/>
    <col min="777" max="777" width="12.140625" style="2" bestFit="1" customWidth="1"/>
    <col min="778" max="778" width="11.7109375" style="2" customWidth="1"/>
    <col min="779" max="779" width="11.7109375" style="2" bestFit="1" customWidth="1"/>
    <col min="780" max="782" width="11.5703125" style="2" bestFit="1" customWidth="1"/>
    <col min="783" max="783" width="9.85546875" style="2" bestFit="1" customWidth="1"/>
    <col min="784" max="784" width="12" style="2" bestFit="1" customWidth="1"/>
    <col min="785" max="785" width="49.85546875" style="2" customWidth="1"/>
    <col min="786" max="1024" width="11.42578125" style="2"/>
    <col min="1025" max="1025" width="26" style="2" customWidth="1"/>
    <col min="1026" max="1026" width="15.5703125" style="2" bestFit="1" customWidth="1"/>
    <col min="1027" max="1027" width="12.7109375" style="2" bestFit="1" customWidth="1"/>
    <col min="1028" max="1028" width="12.140625" style="2" bestFit="1" customWidth="1"/>
    <col min="1029" max="1029" width="14" style="2" customWidth="1"/>
    <col min="1030" max="1030" width="12.42578125" style="2" bestFit="1" customWidth="1"/>
    <col min="1031" max="1031" width="12.5703125" style="2" customWidth="1"/>
    <col min="1032" max="1032" width="14.7109375" style="2" customWidth="1"/>
    <col min="1033" max="1033" width="12.140625" style="2" bestFit="1" customWidth="1"/>
    <col min="1034" max="1034" width="11.7109375" style="2" customWidth="1"/>
    <col min="1035" max="1035" width="11.7109375" style="2" bestFit="1" customWidth="1"/>
    <col min="1036" max="1038" width="11.5703125" style="2" bestFit="1" customWidth="1"/>
    <col min="1039" max="1039" width="9.85546875" style="2" bestFit="1" customWidth="1"/>
    <col min="1040" max="1040" width="12" style="2" bestFit="1" customWidth="1"/>
    <col min="1041" max="1041" width="49.85546875" style="2" customWidth="1"/>
    <col min="1042" max="1280" width="11.42578125" style="2"/>
    <col min="1281" max="1281" width="26" style="2" customWidth="1"/>
    <col min="1282" max="1282" width="15.5703125" style="2" bestFit="1" customWidth="1"/>
    <col min="1283" max="1283" width="12.7109375" style="2" bestFit="1" customWidth="1"/>
    <col min="1284" max="1284" width="12.140625" style="2" bestFit="1" customWidth="1"/>
    <col min="1285" max="1285" width="14" style="2" customWidth="1"/>
    <col min="1286" max="1286" width="12.42578125" style="2" bestFit="1" customWidth="1"/>
    <col min="1287" max="1287" width="12.5703125" style="2" customWidth="1"/>
    <col min="1288" max="1288" width="14.7109375" style="2" customWidth="1"/>
    <col min="1289" max="1289" width="12.140625" style="2" bestFit="1" customWidth="1"/>
    <col min="1290" max="1290" width="11.7109375" style="2" customWidth="1"/>
    <col min="1291" max="1291" width="11.7109375" style="2" bestFit="1" customWidth="1"/>
    <col min="1292" max="1294" width="11.5703125" style="2" bestFit="1" customWidth="1"/>
    <col min="1295" max="1295" width="9.85546875" style="2" bestFit="1" customWidth="1"/>
    <col min="1296" max="1296" width="12" style="2" bestFit="1" customWidth="1"/>
    <col min="1297" max="1297" width="49.85546875" style="2" customWidth="1"/>
    <col min="1298" max="1536" width="11.42578125" style="2"/>
    <col min="1537" max="1537" width="26" style="2" customWidth="1"/>
    <col min="1538" max="1538" width="15.5703125" style="2" bestFit="1" customWidth="1"/>
    <col min="1539" max="1539" width="12.7109375" style="2" bestFit="1" customWidth="1"/>
    <col min="1540" max="1540" width="12.140625" style="2" bestFit="1" customWidth="1"/>
    <col min="1541" max="1541" width="14" style="2" customWidth="1"/>
    <col min="1542" max="1542" width="12.42578125" style="2" bestFit="1" customWidth="1"/>
    <col min="1543" max="1543" width="12.5703125" style="2" customWidth="1"/>
    <col min="1544" max="1544" width="14.7109375" style="2" customWidth="1"/>
    <col min="1545" max="1545" width="12.140625" style="2" bestFit="1" customWidth="1"/>
    <col min="1546" max="1546" width="11.7109375" style="2" customWidth="1"/>
    <col min="1547" max="1547" width="11.7109375" style="2" bestFit="1" customWidth="1"/>
    <col min="1548" max="1550" width="11.5703125" style="2" bestFit="1" customWidth="1"/>
    <col min="1551" max="1551" width="9.85546875" style="2" bestFit="1" customWidth="1"/>
    <col min="1552" max="1552" width="12" style="2" bestFit="1" customWidth="1"/>
    <col min="1553" max="1553" width="49.85546875" style="2" customWidth="1"/>
    <col min="1554" max="1792" width="11.42578125" style="2"/>
    <col min="1793" max="1793" width="26" style="2" customWidth="1"/>
    <col min="1794" max="1794" width="15.5703125" style="2" bestFit="1" customWidth="1"/>
    <col min="1795" max="1795" width="12.7109375" style="2" bestFit="1" customWidth="1"/>
    <col min="1796" max="1796" width="12.140625" style="2" bestFit="1" customWidth="1"/>
    <col min="1797" max="1797" width="14" style="2" customWidth="1"/>
    <col min="1798" max="1798" width="12.42578125" style="2" bestFit="1" customWidth="1"/>
    <col min="1799" max="1799" width="12.5703125" style="2" customWidth="1"/>
    <col min="1800" max="1800" width="14.7109375" style="2" customWidth="1"/>
    <col min="1801" max="1801" width="12.140625" style="2" bestFit="1" customWidth="1"/>
    <col min="1802" max="1802" width="11.7109375" style="2" customWidth="1"/>
    <col min="1803" max="1803" width="11.7109375" style="2" bestFit="1" customWidth="1"/>
    <col min="1804" max="1806" width="11.5703125" style="2" bestFit="1" customWidth="1"/>
    <col min="1807" max="1807" width="9.85546875" style="2" bestFit="1" customWidth="1"/>
    <col min="1808" max="1808" width="12" style="2" bestFit="1" customWidth="1"/>
    <col min="1809" max="1809" width="49.85546875" style="2" customWidth="1"/>
    <col min="1810" max="2048" width="11.42578125" style="2"/>
    <col min="2049" max="2049" width="26" style="2" customWidth="1"/>
    <col min="2050" max="2050" width="15.5703125" style="2" bestFit="1" customWidth="1"/>
    <col min="2051" max="2051" width="12.7109375" style="2" bestFit="1" customWidth="1"/>
    <col min="2052" max="2052" width="12.140625" style="2" bestFit="1" customWidth="1"/>
    <col min="2053" max="2053" width="14" style="2" customWidth="1"/>
    <col min="2054" max="2054" width="12.42578125" style="2" bestFit="1" customWidth="1"/>
    <col min="2055" max="2055" width="12.5703125" style="2" customWidth="1"/>
    <col min="2056" max="2056" width="14.7109375" style="2" customWidth="1"/>
    <col min="2057" max="2057" width="12.140625" style="2" bestFit="1" customWidth="1"/>
    <col min="2058" max="2058" width="11.7109375" style="2" customWidth="1"/>
    <col min="2059" max="2059" width="11.7109375" style="2" bestFit="1" customWidth="1"/>
    <col min="2060" max="2062" width="11.5703125" style="2" bestFit="1" customWidth="1"/>
    <col min="2063" max="2063" width="9.85546875" style="2" bestFit="1" customWidth="1"/>
    <col min="2064" max="2064" width="12" style="2" bestFit="1" customWidth="1"/>
    <col min="2065" max="2065" width="49.85546875" style="2" customWidth="1"/>
    <col min="2066" max="2304" width="11.42578125" style="2"/>
    <col min="2305" max="2305" width="26" style="2" customWidth="1"/>
    <col min="2306" max="2306" width="15.5703125" style="2" bestFit="1" customWidth="1"/>
    <col min="2307" max="2307" width="12.7109375" style="2" bestFit="1" customWidth="1"/>
    <col min="2308" max="2308" width="12.140625" style="2" bestFit="1" customWidth="1"/>
    <col min="2309" max="2309" width="14" style="2" customWidth="1"/>
    <col min="2310" max="2310" width="12.42578125" style="2" bestFit="1" customWidth="1"/>
    <col min="2311" max="2311" width="12.5703125" style="2" customWidth="1"/>
    <col min="2312" max="2312" width="14.7109375" style="2" customWidth="1"/>
    <col min="2313" max="2313" width="12.140625" style="2" bestFit="1" customWidth="1"/>
    <col min="2314" max="2314" width="11.7109375" style="2" customWidth="1"/>
    <col min="2315" max="2315" width="11.7109375" style="2" bestFit="1" customWidth="1"/>
    <col min="2316" max="2318" width="11.5703125" style="2" bestFit="1" customWidth="1"/>
    <col min="2319" max="2319" width="9.85546875" style="2" bestFit="1" customWidth="1"/>
    <col min="2320" max="2320" width="12" style="2" bestFit="1" customWidth="1"/>
    <col min="2321" max="2321" width="49.85546875" style="2" customWidth="1"/>
    <col min="2322" max="2560" width="11.42578125" style="2"/>
    <col min="2561" max="2561" width="26" style="2" customWidth="1"/>
    <col min="2562" max="2562" width="15.5703125" style="2" bestFit="1" customWidth="1"/>
    <col min="2563" max="2563" width="12.7109375" style="2" bestFit="1" customWidth="1"/>
    <col min="2564" max="2564" width="12.140625" style="2" bestFit="1" customWidth="1"/>
    <col min="2565" max="2565" width="14" style="2" customWidth="1"/>
    <col min="2566" max="2566" width="12.42578125" style="2" bestFit="1" customWidth="1"/>
    <col min="2567" max="2567" width="12.5703125" style="2" customWidth="1"/>
    <col min="2568" max="2568" width="14.7109375" style="2" customWidth="1"/>
    <col min="2569" max="2569" width="12.140625" style="2" bestFit="1" customWidth="1"/>
    <col min="2570" max="2570" width="11.7109375" style="2" customWidth="1"/>
    <col min="2571" max="2571" width="11.7109375" style="2" bestFit="1" customWidth="1"/>
    <col min="2572" max="2574" width="11.5703125" style="2" bestFit="1" customWidth="1"/>
    <col min="2575" max="2575" width="9.85546875" style="2" bestFit="1" customWidth="1"/>
    <col min="2576" max="2576" width="12" style="2" bestFit="1" customWidth="1"/>
    <col min="2577" max="2577" width="49.85546875" style="2" customWidth="1"/>
    <col min="2578" max="2816" width="11.42578125" style="2"/>
    <col min="2817" max="2817" width="26" style="2" customWidth="1"/>
    <col min="2818" max="2818" width="15.5703125" style="2" bestFit="1" customWidth="1"/>
    <col min="2819" max="2819" width="12.7109375" style="2" bestFit="1" customWidth="1"/>
    <col min="2820" max="2820" width="12.140625" style="2" bestFit="1" customWidth="1"/>
    <col min="2821" max="2821" width="14" style="2" customWidth="1"/>
    <col min="2822" max="2822" width="12.42578125" style="2" bestFit="1" customWidth="1"/>
    <col min="2823" max="2823" width="12.5703125" style="2" customWidth="1"/>
    <col min="2824" max="2824" width="14.7109375" style="2" customWidth="1"/>
    <col min="2825" max="2825" width="12.140625" style="2" bestFit="1" customWidth="1"/>
    <col min="2826" max="2826" width="11.7109375" style="2" customWidth="1"/>
    <col min="2827" max="2827" width="11.7109375" style="2" bestFit="1" customWidth="1"/>
    <col min="2828" max="2830" width="11.5703125" style="2" bestFit="1" customWidth="1"/>
    <col min="2831" max="2831" width="9.85546875" style="2" bestFit="1" customWidth="1"/>
    <col min="2832" max="2832" width="12" style="2" bestFit="1" customWidth="1"/>
    <col min="2833" max="2833" width="49.85546875" style="2" customWidth="1"/>
    <col min="2834" max="3072" width="11.42578125" style="2"/>
    <col min="3073" max="3073" width="26" style="2" customWidth="1"/>
    <col min="3074" max="3074" width="15.5703125" style="2" bestFit="1" customWidth="1"/>
    <col min="3075" max="3075" width="12.7109375" style="2" bestFit="1" customWidth="1"/>
    <col min="3076" max="3076" width="12.140625" style="2" bestFit="1" customWidth="1"/>
    <col min="3077" max="3077" width="14" style="2" customWidth="1"/>
    <col min="3078" max="3078" width="12.42578125" style="2" bestFit="1" customWidth="1"/>
    <col min="3079" max="3079" width="12.5703125" style="2" customWidth="1"/>
    <col min="3080" max="3080" width="14.7109375" style="2" customWidth="1"/>
    <col min="3081" max="3081" width="12.140625" style="2" bestFit="1" customWidth="1"/>
    <col min="3082" max="3082" width="11.7109375" style="2" customWidth="1"/>
    <col min="3083" max="3083" width="11.7109375" style="2" bestFit="1" customWidth="1"/>
    <col min="3084" max="3086" width="11.5703125" style="2" bestFit="1" customWidth="1"/>
    <col min="3087" max="3087" width="9.85546875" style="2" bestFit="1" customWidth="1"/>
    <col min="3088" max="3088" width="12" style="2" bestFit="1" customWidth="1"/>
    <col min="3089" max="3089" width="49.85546875" style="2" customWidth="1"/>
    <col min="3090" max="3328" width="11.42578125" style="2"/>
    <col min="3329" max="3329" width="26" style="2" customWidth="1"/>
    <col min="3330" max="3330" width="15.5703125" style="2" bestFit="1" customWidth="1"/>
    <col min="3331" max="3331" width="12.7109375" style="2" bestFit="1" customWidth="1"/>
    <col min="3332" max="3332" width="12.140625" style="2" bestFit="1" customWidth="1"/>
    <col min="3333" max="3333" width="14" style="2" customWidth="1"/>
    <col min="3334" max="3334" width="12.42578125" style="2" bestFit="1" customWidth="1"/>
    <col min="3335" max="3335" width="12.5703125" style="2" customWidth="1"/>
    <col min="3336" max="3336" width="14.7109375" style="2" customWidth="1"/>
    <col min="3337" max="3337" width="12.140625" style="2" bestFit="1" customWidth="1"/>
    <col min="3338" max="3338" width="11.7109375" style="2" customWidth="1"/>
    <col min="3339" max="3339" width="11.7109375" style="2" bestFit="1" customWidth="1"/>
    <col min="3340" max="3342" width="11.5703125" style="2" bestFit="1" customWidth="1"/>
    <col min="3343" max="3343" width="9.85546875" style="2" bestFit="1" customWidth="1"/>
    <col min="3344" max="3344" width="12" style="2" bestFit="1" customWidth="1"/>
    <col min="3345" max="3345" width="49.85546875" style="2" customWidth="1"/>
    <col min="3346" max="3584" width="11.42578125" style="2"/>
    <col min="3585" max="3585" width="26" style="2" customWidth="1"/>
    <col min="3586" max="3586" width="15.5703125" style="2" bestFit="1" customWidth="1"/>
    <col min="3587" max="3587" width="12.7109375" style="2" bestFit="1" customWidth="1"/>
    <col min="3588" max="3588" width="12.140625" style="2" bestFit="1" customWidth="1"/>
    <col min="3589" max="3589" width="14" style="2" customWidth="1"/>
    <col min="3590" max="3590" width="12.42578125" style="2" bestFit="1" customWidth="1"/>
    <col min="3591" max="3591" width="12.5703125" style="2" customWidth="1"/>
    <col min="3592" max="3592" width="14.7109375" style="2" customWidth="1"/>
    <col min="3593" max="3593" width="12.140625" style="2" bestFit="1" customWidth="1"/>
    <col min="3594" max="3594" width="11.7109375" style="2" customWidth="1"/>
    <col min="3595" max="3595" width="11.7109375" style="2" bestFit="1" customWidth="1"/>
    <col min="3596" max="3598" width="11.5703125" style="2" bestFit="1" customWidth="1"/>
    <col min="3599" max="3599" width="9.85546875" style="2" bestFit="1" customWidth="1"/>
    <col min="3600" max="3600" width="12" style="2" bestFit="1" customWidth="1"/>
    <col min="3601" max="3601" width="49.85546875" style="2" customWidth="1"/>
    <col min="3602" max="3840" width="11.42578125" style="2"/>
    <col min="3841" max="3841" width="26" style="2" customWidth="1"/>
    <col min="3842" max="3842" width="15.5703125" style="2" bestFit="1" customWidth="1"/>
    <col min="3843" max="3843" width="12.7109375" style="2" bestFit="1" customWidth="1"/>
    <col min="3844" max="3844" width="12.140625" style="2" bestFit="1" customWidth="1"/>
    <col min="3845" max="3845" width="14" style="2" customWidth="1"/>
    <col min="3846" max="3846" width="12.42578125" style="2" bestFit="1" customWidth="1"/>
    <col min="3847" max="3847" width="12.5703125" style="2" customWidth="1"/>
    <col min="3848" max="3848" width="14.7109375" style="2" customWidth="1"/>
    <col min="3849" max="3849" width="12.140625" style="2" bestFit="1" customWidth="1"/>
    <col min="3850" max="3850" width="11.7109375" style="2" customWidth="1"/>
    <col min="3851" max="3851" width="11.7109375" style="2" bestFit="1" customWidth="1"/>
    <col min="3852" max="3854" width="11.5703125" style="2" bestFit="1" customWidth="1"/>
    <col min="3855" max="3855" width="9.85546875" style="2" bestFit="1" customWidth="1"/>
    <col min="3856" max="3856" width="12" style="2" bestFit="1" customWidth="1"/>
    <col min="3857" max="3857" width="49.85546875" style="2" customWidth="1"/>
    <col min="3858" max="4096" width="11.42578125" style="2"/>
    <col min="4097" max="4097" width="26" style="2" customWidth="1"/>
    <col min="4098" max="4098" width="15.5703125" style="2" bestFit="1" customWidth="1"/>
    <col min="4099" max="4099" width="12.7109375" style="2" bestFit="1" customWidth="1"/>
    <col min="4100" max="4100" width="12.140625" style="2" bestFit="1" customWidth="1"/>
    <col min="4101" max="4101" width="14" style="2" customWidth="1"/>
    <col min="4102" max="4102" width="12.42578125" style="2" bestFit="1" customWidth="1"/>
    <col min="4103" max="4103" width="12.5703125" style="2" customWidth="1"/>
    <col min="4104" max="4104" width="14.7109375" style="2" customWidth="1"/>
    <col min="4105" max="4105" width="12.140625" style="2" bestFit="1" customWidth="1"/>
    <col min="4106" max="4106" width="11.7109375" style="2" customWidth="1"/>
    <col min="4107" max="4107" width="11.7109375" style="2" bestFit="1" customWidth="1"/>
    <col min="4108" max="4110" width="11.5703125" style="2" bestFit="1" customWidth="1"/>
    <col min="4111" max="4111" width="9.85546875" style="2" bestFit="1" customWidth="1"/>
    <col min="4112" max="4112" width="12" style="2" bestFit="1" customWidth="1"/>
    <col min="4113" max="4113" width="49.85546875" style="2" customWidth="1"/>
    <col min="4114" max="4352" width="11.42578125" style="2"/>
    <col min="4353" max="4353" width="26" style="2" customWidth="1"/>
    <col min="4354" max="4354" width="15.5703125" style="2" bestFit="1" customWidth="1"/>
    <col min="4355" max="4355" width="12.7109375" style="2" bestFit="1" customWidth="1"/>
    <col min="4356" max="4356" width="12.140625" style="2" bestFit="1" customWidth="1"/>
    <col min="4357" max="4357" width="14" style="2" customWidth="1"/>
    <col min="4358" max="4358" width="12.42578125" style="2" bestFit="1" customWidth="1"/>
    <col min="4359" max="4359" width="12.5703125" style="2" customWidth="1"/>
    <col min="4360" max="4360" width="14.7109375" style="2" customWidth="1"/>
    <col min="4361" max="4361" width="12.140625" style="2" bestFit="1" customWidth="1"/>
    <col min="4362" max="4362" width="11.7109375" style="2" customWidth="1"/>
    <col min="4363" max="4363" width="11.7109375" style="2" bestFit="1" customWidth="1"/>
    <col min="4364" max="4366" width="11.5703125" style="2" bestFit="1" customWidth="1"/>
    <col min="4367" max="4367" width="9.85546875" style="2" bestFit="1" customWidth="1"/>
    <col min="4368" max="4368" width="12" style="2" bestFit="1" customWidth="1"/>
    <col min="4369" max="4369" width="49.85546875" style="2" customWidth="1"/>
    <col min="4370" max="4608" width="11.42578125" style="2"/>
    <col min="4609" max="4609" width="26" style="2" customWidth="1"/>
    <col min="4610" max="4610" width="15.5703125" style="2" bestFit="1" customWidth="1"/>
    <col min="4611" max="4611" width="12.7109375" style="2" bestFit="1" customWidth="1"/>
    <col min="4612" max="4612" width="12.140625" style="2" bestFit="1" customWidth="1"/>
    <col min="4613" max="4613" width="14" style="2" customWidth="1"/>
    <col min="4614" max="4614" width="12.42578125" style="2" bestFit="1" customWidth="1"/>
    <col min="4615" max="4615" width="12.5703125" style="2" customWidth="1"/>
    <col min="4616" max="4616" width="14.7109375" style="2" customWidth="1"/>
    <col min="4617" max="4617" width="12.140625" style="2" bestFit="1" customWidth="1"/>
    <col min="4618" max="4618" width="11.7109375" style="2" customWidth="1"/>
    <col min="4619" max="4619" width="11.7109375" style="2" bestFit="1" customWidth="1"/>
    <col min="4620" max="4622" width="11.5703125" style="2" bestFit="1" customWidth="1"/>
    <col min="4623" max="4623" width="9.85546875" style="2" bestFit="1" customWidth="1"/>
    <col min="4624" max="4624" width="12" style="2" bestFit="1" customWidth="1"/>
    <col min="4625" max="4625" width="49.85546875" style="2" customWidth="1"/>
    <col min="4626" max="4864" width="11.42578125" style="2"/>
    <col min="4865" max="4865" width="26" style="2" customWidth="1"/>
    <col min="4866" max="4866" width="15.5703125" style="2" bestFit="1" customWidth="1"/>
    <col min="4867" max="4867" width="12.7109375" style="2" bestFit="1" customWidth="1"/>
    <col min="4868" max="4868" width="12.140625" style="2" bestFit="1" customWidth="1"/>
    <col min="4869" max="4869" width="14" style="2" customWidth="1"/>
    <col min="4870" max="4870" width="12.42578125" style="2" bestFit="1" customWidth="1"/>
    <col min="4871" max="4871" width="12.5703125" style="2" customWidth="1"/>
    <col min="4872" max="4872" width="14.7109375" style="2" customWidth="1"/>
    <col min="4873" max="4873" width="12.140625" style="2" bestFit="1" customWidth="1"/>
    <col min="4874" max="4874" width="11.7109375" style="2" customWidth="1"/>
    <col min="4875" max="4875" width="11.7109375" style="2" bestFit="1" customWidth="1"/>
    <col min="4876" max="4878" width="11.5703125" style="2" bestFit="1" customWidth="1"/>
    <col min="4879" max="4879" width="9.85546875" style="2" bestFit="1" customWidth="1"/>
    <col min="4880" max="4880" width="12" style="2" bestFit="1" customWidth="1"/>
    <col min="4881" max="4881" width="49.85546875" style="2" customWidth="1"/>
    <col min="4882" max="5120" width="11.42578125" style="2"/>
    <col min="5121" max="5121" width="26" style="2" customWidth="1"/>
    <col min="5122" max="5122" width="15.5703125" style="2" bestFit="1" customWidth="1"/>
    <col min="5123" max="5123" width="12.7109375" style="2" bestFit="1" customWidth="1"/>
    <col min="5124" max="5124" width="12.140625" style="2" bestFit="1" customWidth="1"/>
    <col min="5125" max="5125" width="14" style="2" customWidth="1"/>
    <col min="5126" max="5126" width="12.42578125" style="2" bestFit="1" customWidth="1"/>
    <col min="5127" max="5127" width="12.5703125" style="2" customWidth="1"/>
    <col min="5128" max="5128" width="14.7109375" style="2" customWidth="1"/>
    <col min="5129" max="5129" width="12.140625" style="2" bestFit="1" customWidth="1"/>
    <col min="5130" max="5130" width="11.7109375" style="2" customWidth="1"/>
    <col min="5131" max="5131" width="11.7109375" style="2" bestFit="1" customWidth="1"/>
    <col min="5132" max="5134" width="11.5703125" style="2" bestFit="1" customWidth="1"/>
    <col min="5135" max="5135" width="9.85546875" style="2" bestFit="1" customWidth="1"/>
    <col min="5136" max="5136" width="12" style="2" bestFit="1" customWidth="1"/>
    <col min="5137" max="5137" width="49.85546875" style="2" customWidth="1"/>
    <col min="5138" max="5376" width="11.42578125" style="2"/>
    <col min="5377" max="5377" width="26" style="2" customWidth="1"/>
    <col min="5378" max="5378" width="15.5703125" style="2" bestFit="1" customWidth="1"/>
    <col min="5379" max="5379" width="12.7109375" style="2" bestFit="1" customWidth="1"/>
    <col min="5380" max="5380" width="12.140625" style="2" bestFit="1" customWidth="1"/>
    <col min="5381" max="5381" width="14" style="2" customWidth="1"/>
    <col min="5382" max="5382" width="12.42578125" style="2" bestFit="1" customWidth="1"/>
    <col min="5383" max="5383" width="12.5703125" style="2" customWidth="1"/>
    <col min="5384" max="5384" width="14.7109375" style="2" customWidth="1"/>
    <col min="5385" max="5385" width="12.140625" style="2" bestFit="1" customWidth="1"/>
    <col min="5386" max="5386" width="11.7109375" style="2" customWidth="1"/>
    <col min="5387" max="5387" width="11.7109375" style="2" bestFit="1" customWidth="1"/>
    <col min="5388" max="5390" width="11.5703125" style="2" bestFit="1" customWidth="1"/>
    <col min="5391" max="5391" width="9.85546875" style="2" bestFit="1" customWidth="1"/>
    <col min="5392" max="5392" width="12" style="2" bestFit="1" customWidth="1"/>
    <col min="5393" max="5393" width="49.85546875" style="2" customWidth="1"/>
    <col min="5394" max="5632" width="11.42578125" style="2"/>
    <col min="5633" max="5633" width="26" style="2" customWidth="1"/>
    <col min="5634" max="5634" width="15.5703125" style="2" bestFit="1" customWidth="1"/>
    <col min="5635" max="5635" width="12.7109375" style="2" bestFit="1" customWidth="1"/>
    <col min="5636" max="5636" width="12.140625" style="2" bestFit="1" customWidth="1"/>
    <col min="5637" max="5637" width="14" style="2" customWidth="1"/>
    <col min="5638" max="5638" width="12.42578125" style="2" bestFit="1" customWidth="1"/>
    <col min="5639" max="5639" width="12.5703125" style="2" customWidth="1"/>
    <col min="5640" max="5640" width="14.7109375" style="2" customWidth="1"/>
    <col min="5641" max="5641" width="12.140625" style="2" bestFit="1" customWidth="1"/>
    <col min="5642" max="5642" width="11.7109375" style="2" customWidth="1"/>
    <col min="5643" max="5643" width="11.7109375" style="2" bestFit="1" customWidth="1"/>
    <col min="5644" max="5646" width="11.5703125" style="2" bestFit="1" customWidth="1"/>
    <col min="5647" max="5647" width="9.85546875" style="2" bestFit="1" customWidth="1"/>
    <col min="5648" max="5648" width="12" style="2" bestFit="1" customWidth="1"/>
    <col min="5649" max="5649" width="49.85546875" style="2" customWidth="1"/>
    <col min="5650" max="5888" width="11.42578125" style="2"/>
    <col min="5889" max="5889" width="26" style="2" customWidth="1"/>
    <col min="5890" max="5890" width="15.5703125" style="2" bestFit="1" customWidth="1"/>
    <col min="5891" max="5891" width="12.7109375" style="2" bestFit="1" customWidth="1"/>
    <col min="5892" max="5892" width="12.140625" style="2" bestFit="1" customWidth="1"/>
    <col min="5893" max="5893" width="14" style="2" customWidth="1"/>
    <col min="5894" max="5894" width="12.42578125" style="2" bestFit="1" customWidth="1"/>
    <col min="5895" max="5895" width="12.5703125" style="2" customWidth="1"/>
    <col min="5896" max="5896" width="14.7109375" style="2" customWidth="1"/>
    <col min="5897" max="5897" width="12.140625" style="2" bestFit="1" customWidth="1"/>
    <col min="5898" max="5898" width="11.7109375" style="2" customWidth="1"/>
    <col min="5899" max="5899" width="11.7109375" style="2" bestFit="1" customWidth="1"/>
    <col min="5900" max="5902" width="11.5703125" style="2" bestFit="1" customWidth="1"/>
    <col min="5903" max="5903" width="9.85546875" style="2" bestFit="1" customWidth="1"/>
    <col min="5904" max="5904" width="12" style="2" bestFit="1" customWidth="1"/>
    <col min="5905" max="5905" width="49.85546875" style="2" customWidth="1"/>
    <col min="5906" max="6144" width="11.42578125" style="2"/>
    <col min="6145" max="6145" width="26" style="2" customWidth="1"/>
    <col min="6146" max="6146" width="15.5703125" style="2" bestFit="1" customWidth="1"/>
    <col min="6147" max="6147" width="12.7109375" style="2" bestFit="1" customWidth="1"/>
    <col min="6148" max="6148" width="12.140625" style="2" bestFit="1" customWidth="1"/>
    <col min="6149" max="6149" width="14" style="2" customWidth="1"/>
    <col min="6150" max="6150" width="12.42578125" style="2" bestFit="1" customWidth="1"/>
    <col min="6151" max="6151" width="12.5703125" style="2" customWidth="1"/>
    <col min="6152" max="6152" width="14.7109375" style="2" customWidth="1"/>
    <col min="6153" max="6153" width="12.140625" style="2" bestFit="1" customWidth="1"/>
    <col min="6154" max="6154" width="11.7109375" style="2" customWidth="1"/>
    <col min="6155" max="6155" width="11.7109375" style="2" bestFit="1" customWidth="1"/>
    <col min="6156" max="6158" width="11.5703125" style="2" bestFit="1" customWidth="1"/>
    <col min="6159" max="6159" width="9.85546875" style="2" bestFit="1" customWidth="1"/>
    <col min="6160" max="6160" width="12" style="2" bestFit="1" customWidth="1"/>
    <col min="6161" max="6161" width="49.85546875" style="2" customWidth="1"/>
    <col min="6162" max="6400" width="11.42578125" style="2"/>
    <col min="6401" max="6401" width="26" style="2" customWidth="1"/>
    <col min="6402" max="6402" width="15.5703125" style="2" bestFit="1" customWidth="1"/>
    <col min="6403" max="6403" width="12.7109375" style="2" bestFit="1" customWidth="1"/>
    <col min="6404" max="6404" width="12.140625" style="2" bestFit="1" customWidth="1"/>
    <col min="6405" max="6405" width="14" style="2" customWidth="1"/>
    <col min="6406" max="6406" width="12.42578125" style="2" bestFit="1" customWidth="1"/>
    <col min="6407" max="6407" width="12.5703125" style="2" customWidth="1"/>
    <col min="6408" max="6408" width="14.7109375" style="2" customWidth="1"/>
    <col min="6409" max="6409" width="12.140625" style="2" bestFit="1" customWidth="1"/>
    <col min="6410" max="6410" width="11.7109375" style="2" customWidth="1"/>
    <col min="6411" max="6411" width="11.7109375" style="2" bestFit="1" customWidth="1"/>
    <col min="6412" max="6414" width="11.5703125" style="2" bestFit="1" customWidth="1"/>
    <col min="6415" max="6415" width="9.85546875" style="2" bestFit="1" customWidth="1"/>
    <col min="6416" max="6416" width="12" style="2" bestFit="1" customWidth="1"/>
    <col min="6417" max="6417" width="49.85546875" style="2" customWidth="1"/>
    <col min="6418" max="6656" width="11.42578125" style="2"/>
    <col min="6657" max="6657" width="26" style="2" customWidth="1"/>
    <col min="6658" max="6658" width="15.5703125" style="2" bestFit="1" customWidth="1"/>
    <col min="6659" max="6659" width="12.7109375" style="2" bestFit="1" customWidth="1"/>
    <col min="6660" max="6660" width="12.140625" style="2" bestFit="1" customWidth="1"/>
    <col min="6661" max="6661" width="14" style="2" customWidth="1"/>
    <col min="6662" max="6662" width="12.42578125" style="2" bestFit="1" customWidth="1"/>
    <col min="6663" max="6663" width="12.5703125" style="2" customWidth="1"/>
    <col min="6664" max="6664" width="14.7109375" style="2" customWidth="1"/>
    <col min="6665" max="6665" width="12.140625" style="2" bestFit="1" customWidth="1"/>
    <col min="6666" max="6666" width="11.7109375" style="2" customWidth="1"/>
    <col min="6667" max="6667" width="11.7109375" style="2" bestFit="1" customWidth="1"/>
    <col min="6668" max="6670" width="11.5703125" style="2" bestFit="1" customWidth="1"/>
    <col min="6671" max="6671" width="9.85546875" style="2" bestFit="1" customWidth="1"/>
    <col min="6672" max="6672" width="12" style="2" bestFit="1" customWidth="1"/>
    <col min="6673" max="6673" width="49.85546875" style="2" customWidth="1"/>
    <col min="6674" max="6912" width="11.42578125" style="2"/>
    <col min="6913" max="6913" width="26" style="2" customWidth="1"/>
    <col min="6914" max="6914" width="15.5703125" style="2" bestFit="1" customWidth="1"/>
    <col min="6915" max="6915" width="12.7109375" style="2" bestFit="1" customWidth="1"/>
    <col min="6916" max="6916" width="12.140625" style="2" bestFit="1" customWidth="1"/>
    <col min="6917" max="6917" width="14" style="2" customWidth="1"/>
    <col min="6918" max="6918" width="12.42578125" style="2" bestFit="1" customWidth="1"/>
    <col min="6919" max="6919" width="12.5703125" style="2" customWidth="1"/>
    <col min="6920" max="6920" width="14.7109375" style="2" customWidth="1"/>
    <col min="6921" max="6921" width="12.140625" style="2" bestFit="1" customWidth="1"/>
    <col min="6922" max="6922" width="11.7109375" style="2" customWidth="1"/>
    <col min="6923" max="6923" width="11.7109375" style="2" bestFit="1" customWidth="1"/>
    <col min="6924" max="6926" width="11.5703125" style="2" bestFit="1" customWidth="1"/>
    <col min="6927" max="6927" width="9.85546875" style="2" bestFit="1" customWidth="1"/>
    <col min="6928" max="6928" width="12" style="2" bestFit="1" customWidth="1"/>
    <col min="6929" max="6929" width="49.85546875" style="2" customWidth="1"/>
    <col min="6930" max="7168" width="11.42578125" style="2"/>
    <col min="7169" max="7169" width="26" style="2" customWidth="1"/>
    <col min="7170" max="7170" width="15.5703125" style="2" bestFit="1" customWidth="1"/>
    <col min="7171" max="7171" width="12.7109375" style="2" bestFit="1" customWidth="1"/>
    <col min="7172" max="7172" width="12.140625" style="2" bestFit="1" customWidth="1"/>
    <col min="7173" max="7173" width="14" style="2" customWidth="1"/>
    <col min="7174" max="7174" width="12.42578125" style="2" bestFit="1" customWidth="1"/>
    <col min="7175" max="7175" width="12.5703125" style="2" customWidth="1"/>
    <col min="7176" max="7176" width="14.7109375" style="2" customWidth="1"/>
    <col min="7177" max="7177" width="12.140625" style="2" bestFit="1" customWidth="1"/>
    <col min="7178" max="7178" width="11.7109375" style="2" customWidth="1"/>
    <col min="7179" max="7179" width="11.7109375" style="2" bestFit="1" customWidth="1"/>
    <col min="7180" max="7182" width="11.5703125" style="2" bestFit="1" customWidth="1"/>
    <col min="7183" max="7183" width="9.85546875" style="2" bestFit="1" customWidth="1"/>
    <col min="7184" max="7184" width="12" style="2" bestFit="1" customWidth="1"/>
    <col min="7185" max="7185" width="49.85546875" style="2" customWidth="1"/>
    <col min="7186" max="7424" width="11.42578125" style="2"/>
    <col min="7425" max="7425" width="26" style="2" customWidth="1"/>
    <col min="7426" max="7426" width="15.5703125" style="2" bestFit="1" customWidth="1"/>
    <col min="7427" max="7427" width="12.7109375" style="2" bestFit="1" customWidth="1"/>
    <col min="7428" max="7428" width="12.140625" style="2" bestFit="1" customWidth="1"/>
    <col min="7429" max="7429" width="14" style="2" customWidth="1"/>
    <col min="7430" max="7430" width="12.42578125" style="2" bestFit="1" customWidth="1"/>
    <col min="7431" max="7431" width="12.5703125" style="2" customWidth="1"/>
    <col min="7432" max="7432" width="14.7109375" style="2" customWidth="1"/>
    <col min="7433" max="7433" width="12.140625" style="2" bestFit="1" customWidth="1"/>
    <col min="7434" max="7434" width="11.7109375" style="2" customWidth="1"/>
    <col min="7435" max="7435" width="11.7109375" style="2" bestFit="1" customWidth="1"/>
    <col min="7436" max="7438" width="11.5703125" style="2" bestFit="1" customWidth="1"/>
    <col min="7439" max="7439" width="9.85546875" style="2" bestFit="1" customWidth="1"/>
    <col min="7440" max="7440" width="12" style="2" bestFit="1" customWidth="1"/>
    <col min="7441" max="7441" width="49.85546875" style="2" customWidth="1"/>
    <col min="7442" max="7680" width="11.42578125" style="2"/>
    <col min="7681" max="7681" width="26" style="2" customWidth="1"/>
    <col min="7682" max="7682" width="15.5703125" style="2" bestFit="1" customWidth="1"/>
    <col min="7683" max="7683" width="12.7109375" style="2" bestFit="1" customWidth="1"/>
    <col min="7684" max="7684" width="12.140625" style="2" bestFit="1" customWidth="1"/>
    <col min="7685" max="7685" width="14" style="2" customWidth="1"/>
    <col min="7686" max="7686" width="12.42578125" style="2" bestFit="1" customWidth="1"/>
    <col min="7687" max="7687" width="12.5703125" style="2" customWidth="1"/>
    <col min="7688" max="7688" width="14.7109375" style="2" customWidth="1"/>
    <col min="7689" max="7689" width="12.140625" style="2" bestFit="1" customWidth="1"/>
    <col min="7690" max="7690" width="11.7109375" style="2" customWidth="1"/>
    <col min="7691" max="7691" width="11.7109375" style="2" bestFit="1" customWidth="1"/>
    <col min="7692" max="7694" width="11.5703125" style="2" bestFit="1" customWidth="1"/>
    <col min="7695" max="7695" width="9.85546875" style="2" bestFit="1" customWidth="1"/>
    <col min="7696" max="7696" width="12" style="2" bestFit="1" customWidth="1"/>
    <col min="7697" max="7697" width="49.85546875" style="2" customWidth="1"/>
    <col min="7698" max="7936" width="11.42578125" style="2"/>
    <col min="7937" max="7937" width="26" style="2" customWidth="1"/>
    <col min="7938" max="7938" width="15.5703125" style="2" bestFit="1" customWidth="1"/>
    <col min="7939" max="7939" width="12.7109375" style="2" bestFit="1" customWidth="1"/>
    <col min="7940" max="7940" width="12.140625" style="2" bestFit="1" customWidth="1"/>
    <col min="7941" max="7941" width="14" style="2" customWidth="1"/>
    <col min="7942" max="7942" width="12.42578125" style="2" bestFit="1" customWidth="1"/>
    <col min="7943" max="7943" width="12.5703125" style="2" customWidth="1"/>
    <col min="7944" max="7944" width="14.7109375" style="2" customWidth="1"/>
    <col min="7945" max="7945" width="12.140625" style="2" bestFit="1" customWidth="1"/>
    <col min="7946" max="7946" width="11.7109375" style="2" customWidth="1"/>
    <col min="7947" max="7947" width="11.7109375" style="2" bestFit="1" customWidth="1"/>
    <col min="7948" max="7950" width="11.5703125" style="2" bestFit="1" customWidth="1"/>
    <col min="7951" max="7951" width="9.85546875" style="2" bestFit="1" customWidth="1"/>
    <col min="7952" max="7952" width="12" style="2" bestFit="1" customWidth="1"/>
    <col min="7953" max="7953" width="49.85546875" style="2" customWidth="1"/>
    <col min="7954" max="8192" width="11.42578125" style="2"/>
    <col min="8193" max="8193" width="26" style="2" customWidth="1"/>
    <col min="8194" max="8194" width="15.5703125" style="2" bestFit="1" customWidth="1"/>
    <col min="8195" max="8195" width="12.7109375" style="2" bestFit="1" customWidth="1"/>
    <col min="8196" max="8196" width="12.140625" style="2" bestFit="1" customWidth="1"/>
    <col min="8197" max="8197" width="14" style="2" customWidth="1"/>
    <col min="8198" max="8198" width="12.42578125" style="2" bestFit="1" customWidth="1"/>
    <col min="8199" max="8199" width="12.5703125" style="2" customWidth="1"/>
    <col min="8200" max="8200" width="14.7109375" style="2" customWidth="1"/>
    <col min="8201" max="8201" width="12.140625" style="2" bestFit="1" customWidth="1"/>
    <col min="8202" max="8202" width="11.7109375" style="2" customWidth="1"/>
    <col min="8203" max="8203" width="11.7109375" style="2" bestFit="1" customWidth="1"/>
    <col min="8204" max="8206" width="11.5703125" style="2" bestFit="1" customWidth="1"/>
    <col min="8207" max="8207" width="9.85546875" style="2" bestFit="1" customWidth="1"/>
    <col min="8208" max="8208" width="12" style="2" bestFit="1" customWidth="1"/>
    <col min="8209" max="8209" width="49.85546875" style="2" customWidth="1"/>
    <col min="8210" max="8448" width="11.42578125" style="2"/>
    <col min="8449" max="8449" width="26" style="2" customWidth="1"/>
    <col min="8450" max="8450" width="15.5703125" style="2" bestFit="1" customWidth="1"/>
    <col min="8451" max="8451" width="12.7109375" style="2" bestFit="1" customWidth="1"/>
    <col min="8452" max="8452" width="12.140625" style="2" bestFit="1" customWidth="1"/>
    <col min="8453" max="8453" width="14" style="2" customWidth="1"/>
    <col min="8454" max="8454" width="12.42578125" style="2" bestFit="1" customWidth="1"/>
    <col min="8455" max="8455" width="12.5703125" style="2" customWidth="1"/>
    <col min="8456" max="8456" width="14.7109375" style="2" customWidth="1"/>
    <col min="8457" max="8457" width="12.140625" style="2" bestFit="1" customWidth="1"/>
    <col min="8458" max="8458" width="11.7109375" style="2" customWidth="1"/>
    <col min="8459" max="8459" width="11.7109375" style="2" bestFit="1" customWidth="1"/>
    <col min="8460" max="8462" width="11.5703125" style="2" bestFit="1" customWidth="1"/>
    <col min="8463" max="8463" width="9.85546875" style="2" bestFit="1" customWidth="1"/>
    <col min="8464" max="8464" width="12" style="2" bestFit="1" customWidth="1"/>
    <col min="8465" max="8465" width="49.85546875" style="2" customWidth="1"/>
    <col min="8466" max="8704" width="11.42578125" style="2"/>
    <col min="8705" max="8705" width="26" style="2" customWidth="1"/>
    <col min="8706" max="8706" width="15.5703125" style="2" bestFit="1" customWidth="1"/>
    <col min="8707" max="8707" width="12.7109375" style="2" bestFit="1" customWidth="1"/>
    <col min="8708" max="8708" width="12.140625" style="2" bestFit="1" customWidth="1"/>
    <col min="8709" max="8709" width="14" style="2" customWidth="1"/>
    <col min="8710" max="8710" width="12.42578125" style="2" bestFit="1" customWidth="1"/>
    <col min="8711" max="8711" width="12.5703125" style="2" customWidth="1"/>
    <col min="8712" max="8712" width="14.7109375" style="2" customWidth="1"/>
    <col min="8713" max="8713" width="12.140625" style="2" bestFit="1" customWidth="1"/>
    <col min="8714" max="8714" width="11.7109375" style="2" customWidth="1"/>
    <col min="8715" max="8715" width="11.7109375" style="2" bestFit="1" customWidth="1"/>
    <col min="8716" max="8718" width="11.5703125" style="2" bestFit="1" customWidth="1"/>
    <col min="8719" max="8719" width="9.85546875" style="2" bestFit="1" customWidth="1"/>
    <col min="8720" max="8720" width="12" style="2" bestFit="1" customWidth="1"/>
    <col min="8721" max="8721" width="49.85546875" style="2" customWidth="1"/>
    <col min="8722" max="8960" width="11.42578125" style="2"/>
    <col min="8961" max="8961" width="26" style="2" customWidth="1"/>
    <col min="8962" max="8962" width="15.5703125" style="2" bestFit="1" customWidth="1"/>
    <col min="8963" max="8963" width="12.7109375" style="2" bestFit="1" customWidth="1"/>
    <col min="8964" max="8964" width="12.140625" style="2" bestFit="1" customWidth="1"/>
    <col min="8965" max="8965" width="14" style="2" customWidth="1"/>
    <col min="8966" max="8966" width="12.42578125" style="2" bestFit="1" customWidth="1"/>
    <col min="8967" max="8967" width="12.5703125" style="2" customWidth="1"/>
    <col min="8968" max="8968" width="14.7109375" style="2" customWidth="1"/>
    <col min="8969" max="8969" width="12.140625" style="2" bestFit="1" customWidth="1"/>
    <col min="8970" max="8970" width="11.7109375" style="2" customWidth="1"/>
    <col min="8971" max="8971" width="11.7109375" style="2" bestFit="1" customWidth="1"/>
    <col min="8972" max="8974" width="11.5703125" style="2" bestFit="1" customWidth="1"/>
    <col min="8975" max="8975" width="9.85546875" style="2" bestFit="1" customWidth="1"/>
    <col min="8976" max="8976" width="12" style="2" bestFit="1" customWidth="1"/>
    <col min="8977" max="8977" width="49.85546875" style="2" customWidth="1"/>
    <col min="8978" max="9216" width="11.42578125" style="2"/>
    <col min="9217" max="9217" width="26" style="2" customWidth="1"/>
    <col min="9218" max="9218" width="15.5703125" style="2" bestFit="1" customWidth="1"/>
    <col min="9219" max="9219" width="12.7109375" style="2" bestFit="1" customWidth="1"/>
    <col min="9220" max="9220" width="12.140625" style="2" bestFit="1" customWidth="1"/>
    <col min="9221" max="9221" width="14" style="2" customWidth="1"/>
    <col min="9222" max="9222" width="12.42578125" style="2" bestFit="1" customWidth="1"/>
    <col min="9223" max="9223" width="12.5703125" style="2" customWidth="1"/>
    <col min="9224" max="9224" width="14.7109375" style="2" customWidth="1"/>
    <col min="9225" max="9225" width="12.140625" style="2" bestFit="1" customWidth="1"/>
    <col min="9226" max="9226" width="11.7109375" style="2" customWidth="1"/>
    <col min="9227" max="9227" width="11.7109375" style="2" bestFit="1" customWidth="1"/>
    <col min="9228" max="9230" width="11.5703125" style="2" bestFit="1" customWidth="1"/>
    <col min="9231" max="9231" width="9.85546875" style="2" bestFit="1" customWidth="1"/>
    <col min="9232" max="9232" width="12" style="2" bestFit="1" customWidth="1"/>
    <col min="9233" max="9233" width="49.85546875" style="2" customWidth="1"/>
    <col min="9234" max="9472" width="11.42578125" style="2"/>
    <col min="9473" max="9473" width="26" style="2" customWidth="1"/>
    <col min="9474" max="9474" width="15.5703125" style="2" bestFit="1" customWidth="1"/>
    <col min="9475" max="9475" width="12.7109375" style="2" bestFit="1" customWidth="1"/>
    <col min="9476" max="9476" width="12.140625" style="2" bestFit="1" customWidth="1"/>
    <col min="9477" max="9477" width="14" style="2" customWidth="1"/>
    <col min="9478" max="9478" width="12.42578125" style="2" bestFit="1" customWidth="1"/>
    <col min="9479" max="9479" width="12.5703125" style="2" customWidth="1"/>
    <col min="9480" max="9480" width="14.7109375" style="2" customWidth="1"/>
    <col min="9481" max="9481" width="12.140625" style="2" bestFit="1" customWidth="1"/>
    <col min="9482" max="9482" width="11.7109375" style="2" customWidth="1"/>
    <col min="9483" max="9483" width="11.7109375" style="2" bestFit="1" customWidth="1"/>
    <col min="9484" max="9486" width="11.5703125" style="2" bestFit="1" customWidth="1"/>
    <col min="9487" max="9487" width="9.85546875" style="2" bestFit="1" customWidth="1"/>
    <col min="9488" max="9488" width="12" style="2" bestFit="1" customWidth="1"/>
    <col min="9489" max="9489" width="49.85546875" style="2" customWidth="1"/>
    <col min="9490" max="9728" width="11.42578125" style="2"/>
    <col min="9729" max="9729" width="26" style="2" customWidth="1"/>
    <col min="9730" max="9730" width="15.5703125" style="2" bestFit="1" customWidth="1"/>
    <col min="9731" max="9731" width="12.7109375" style="2" bestFit="1" customWidth="1"/>
    <col min="9732" max="9732" width="12.140625" style="2" bestFit="1" customWidth="1"/>
    <col min="9733" max="9733" width="14" style="2" customWidth="1"/>
    <col min="9734" max="9734" width="12.42578125" style="2" bestFit="1" customWidth="1"/>
    <col min="9735" max="9735" width="12.5703125" style="2" customWidth="1"/>
    <col min="9736" max="9736" width="14.7109375" style="2" customWidth="1"/>
    <col min="9737" max="9737" width="12.140625" style="2" bestFit="1" customWidth="1"/>
    <col min="9738" max="9738" width="11.7109375" style="2" customWidth="1"/>
    <col min="9739" max="9739" width="11.7109375" style="2" bestFit="1" customWidth="1"/>
    <col min="9740" max="9742" width="11.5703125" style="2" bestFit="1" customWidth="1"/>
    <col min="9743" max="9743" width="9.85546875" style="2" bestFit="1" customWidth="1"/>
    <col min="9744" max="9744" width="12" style="2" bestFit="1" customWidth="1"/>
    <col min="9745" max="9745" width="49.85546875" style="2" customWidth="1"/>
    <col min="9746" max="9984" width="11.42578125" style="2"/>
    <col min="9985" max="9985" width="26" style="2" customWidth="1"/>
    <col min="9986" max="9986" width="15.5703125" style="2" bestFit="1" customWidth="1"/>
    <col min="9987" max="9987" width="12.7109375" style="2" bestFit="1" customWidth="1"/>
    <col min="9988" max="9988" width="12.140625" style="2" bestFit="1" customWidth="1"/>
    <col min="9989" max="9989" width="14" style="2" customWidth="1"/>
    <col min="9990" max="9990" width="12.42578125" style="2" bestFit="1" customWidth="1"/>
    <col min="9991" max="9991" width="12.5703125" style="2" customWidth="1"/>
    <col min="9992" max="9992" width="14.7109375" style="2" customWidth="1"/>
    <col min="9993" max="9993" width="12.140625" style="2" bestFit="1" customWidth="1"/>
    <col min="9994" max="9994" width="11.7109375" style="2" customWidth="1"/>
    <col min="9995" max="9995" width="11.7109375" style="2" bestFit="1" customWidth="1"/>
    <col min="9996" max="9998" width="11.5703125" style="2" bestFit="1" customWidth="1"/>
    <col min="9999" max="9999" width="9.85546875" style="2" bestFit="1" customWidth="1"/>
    <col min="10000" max="10000" width="12" style="2" bestFit="1" customWidth="1"/>
    <col min="10001" max="10001" width="49.85546875" style="2" customWidth="1"/>
    <col min="10002" max="10240" width="11.42578125" style="2"/>
    <col min="10241" max="10241" width="26" style="2" customWidth="1"/>
    <col min="10242" max="10242" width="15.5703125" style="2" bestFit="1" customWidth="1"/>
    <col min="10243" max="10243" width="12.7109375" style="2" bestFit="1" customWidth="1"/>
    <col min="10244" max="10244" width="12.140625" style="2" bestFit="1" customWidth="1"/>
    <col min="10245" max="10245" width="14" style="2" customWidth="1"/>
    <col min="10246" max="10246" width="12.42578125" style="2" bestFit="1" customWidth="1"/>
    <col min="10247" max="10247" width="12.5703125" style="2" customWidth="1"/>
    <col min="10248" max="10248" width="14.7109375" style="2" customWidth="1"/>
    <col min="10249" max="10249" width="12.140625" style="2" bestFit="1" customWidth="1"/>
    <col min="10250" max="10250" width="11.7109375" style="2" customWidth="1"/>
    <col min="10251" max="10251" width="11.7109375" style="2" bestFit="1" customWidth="1"/>
    <col min="10252" max="10254" width="11.5703125" style="2" bestFit="1" customWidth="1"/>
    <col min="10255" max="10255" width="9.85546875" style="2" bestFit="1" customWidth="1"/>
    <col min="10256" max="10256" width="12" style="2" bestFit="1" customWidth="1"/>
    <col min="10257" max="10257" width="49.85546875" style="2" customWidth="1"/>
    <col min="10258" max="10496" width="11.42578125" style="2"/>
    <col min="10497" max="10497" width="26" style="2" customWidth="1"/>
    <col min="10498" max="10498" width="15.5703125" style="2" bestFit="1" customWidth="1"/>
    <col min="10499" max="10499" width="12.7109375" style="2" bestFit="1" customWidth="1"/>
    <col min="10500" max="10500" width="12.140625" style="2" bestFit="1" customWidth="1"/>
    <col min="10501" max="10501" width="14" style="2" customWidth="1"/>
    <col min="10502" max="10502" width="12.42578125" style="2" bestFit="1" customWidth="1"/>
    <col min="10503" max="10503" width="12.5703125" style="2" customWidth="1"/>
    <col min="10504" max="10504" width="14.7109375" style="2" customWidth="1"/>
    <col min="10505" max="10505" width="12.140625" style="2" bestFit="1" customWidth="1"/>
    <col min="10506" max="10506" width="11.7109375" style="2" customWidth="1"/>
    <col min="10507" max="10507" width="11.7109375" style="2" bestFit="1" customWidth="1"/>
    <col min="10508" max="10510" width="11.5703125" style="2" bestFit="1" customWidth="1"/>
    <col min="10511" max="10511" width="9.85546875" style="2" bestFit="1" customWidth="1"/>
    <col min="10512" max="10512" width="12" style="2" bestFit="1" customWidth="1"/>
    <col min="10513" max="10513" width="49.85546875" style="2" customWidth="1"/>
    <col min="10514" max="10752" width="11.42578125" style="2"/>
    <col min="10753" max="10753" width="26" style="2" customWidth="1"/>
    <col min="10754" max="10754" width="15.5703125" style="2" bestFit="1" customWidth="1"/>
    <col min="10755" max="10755" width="12.7109375" style="2" bestFit="1" customWidth="1"/>
    <col min="10756" max="10756" width="12.140625" style="2" bestFit="1" customWidth="1"/>
    <col min="10757" max="10757" width="14" style="2" customWidth="1"/>
    <col min="10758" max="10758" width="12.42578125" style="2" bestFit="1" customWidth="1"/>
    <col min="10759" max="10759" width="12.5703125" style="2" customWidth="1"/>
    <col min="10760" max="10760" width="14.7109375" style="2" customWidth="1"/>
    <col min="10761" max="10761" width="12.140625" style="2" bestFit="1" customWidth="1"/>
    <col min="10762" max="10762" width="11.7109375" style="2" customWidth="1"/>
    <col min="10763" max="10763" width="11.7109375" style="2" bestFit="1" customWidth="1"/>
    <col min="10764" max="10766" width="11.5703125" style="2" bestFit="1" customWidth="1"/>
    <col min="10767" max="10767" width="9.85546875" style="2" bestFit="1" customWidth="1"/>
    <col min="10768" max="10768" width="12" style="2" bestFit="1" customWidth="1"/>
    <col min="10769" max="10769" width="49.85546875" style="2" customWidth="1"/>
    <col min="10770" max="11008" width="11.42578125" style="2"/>
    <col min="11009" max="11009" width="26" style="2" customWidth="1"/>
    <col min="11010" max="11010" width="15.5703125" style="2" bestFit="1" customWidth="1"/>
    <col min="11011" max="11011" width="12.7109375" style="2" bestFit="1" customWidth="1"/>
    <col min="11012" max="11012" width="12.140625" style="2" bestFit="1" customWidth="1"/>
    <col min="11013" max="11013" width="14" style="2" customWidth="1"/>
    <col min="11014" max="11014" width="12.42578125" style="2" bestFit="1" customWidth="1"/>
    <col min="11015" max="11015" width="12.5703125" style="2" customWidth="1"/>
    <col min="11016" max="11016" width="14.7109375" style="2" customWidth="1"/>
    <col min="11017" max="11017" width="12.140625" style="2" bestFit="1" customWidth="1"/>
    <col min="11018" max="11018" width="11.7109375" style="2" customWidth="1"/>
    <col min="11019" max="11019" width="11.7109375" style="2" bestFit="1" customWidth="1"/>
    <col min="11020" max="11022" width="11.5703125" style="2" bestFit="1" customWidth="1"/>
    <col min="11023" max="11023" width="9.85546875" style="2" bestFit="1" customWidth="1"/>
    <col min="11024" max="11024" width="12" style="2" bestFit="1" customWidth="1"/>
    <col min="11025" max="11025" width="49.85546875" style="2" customWidth="1"/>
    <col min="11026" max="11264" width="11.42578125" style="2"/>
    <col min="11265" max="11265" width="26" style="2" customWidth="1"/>
    <col min="11266" max="11266" width="15.5703125" style="2" bestFit="1" customWidth="1"/>
    <col min="11267" max="11267" width="12.7109375" style="2" bestFit="1" customWidth="1"/>
    <col min="11268" max="11268" width="12.140625" style="2" bestFit="1" customWidth="1"/>
    <col min="11269" max="11269" width="14" style="2" customWidth="1"/>
    <col min="11270" max="11270" width="12.42578125" style="2" bestFit="1" customWidth="1"/>
    <col min="11271" max="11271" width="12.5703125" style="2" customWidth="1"/>
    <col min="11272" max="11272" width="14.7109375" style="2" customWidth="1"/>
    <col min="11273" max="11273" width="12.140625" style="2" bestFit="1" customWidth="1"/>
    <col min="11274" max="11274" width="11.7109375" style="2" customWidth="1"/>
    <col min="11275" max="11275" width="11.7109375" style="2" bestFit="1" customWidth="1"/>
    <col min="11276" max="11278" width="11.5703125" style="2" bestFit="1" customWidth="1"/>
    <col min="11279" max="11279" width="9.85546875" style="2" bestFit="1" customWidth="1"/>
    <col min="11280" max="11280" width="12" style="2" bestFit="1" customWidth="1"/>
    <col min="11281" max="11281" width="49.85546875" style="2" customWidth="1"/>
    <col min="11282" max="11520" width="11.42578125" style="2"/>
    <col min="11521" max="11521" width="26" style="2" customWidth="1"/>
    <col min="11522" max="11522" width="15.5703125" style="2" bestFit="1" customWidth="1"/>
    <col min="11523" max="11523" width="12.7109375" style="2" bestFit="1" customWidth="1"/>
    <col min="11524" max="11524" width="12.140625" style="2" bestFit="1" customWidth="1"/>
    <col min="11525" max="11525" width="14" style="2" customWidth="1"/>
    <col min="11526" max="11526" width="12.42578125" style="2" bestFit="1" customWidth="1"/>
    <col min="11527" max="11527" width="12.5703125" style="2" customWidth="1"/>
    <col min="11528" max="11528" width="14.7109375" style="2" customWidth="1"/>
    <col min="11529" max="11529" width="12.140625" style="2" bestFit="1" customWidth="1"/>
    <col min="11530" max="11530" width="11.7109375" style="2" customWidth="1"/>
    <col min="11531" max="11531" width="11.7109375" style="2" bestFit="1" customWidth="1"/>
    <col min="11532" max="11534" width="11.5703125" style="2" bestFit="1" customWidth="1"/>
    <col min="11535" max="11535" width="9.85546875" style="2" bestFit="1" customWidth="1"/>
    <col min="11536" max="11536" width="12" style="2" bestFit="1" customWidth="1"/>
    <col min="11537" max="11537" width="49.85546875" style="2" customWidth="1"/>
    <col min="11538" max="11776" width="11.42578125" style="2"/>
    <col min="11777" max="11777" width="26" style="2" customWidth="1"/>
    <col min="11778" max="11778" width="15.5703125" style="2" bestFit="1" customWidth="1"/>
    <col min="11779" max="11779" width="12.7109375" style="2" bestFit="1" customWidth="1"/>
    <col min="11780" max="11780" width="12.140625" style="2" bestFit="1" customWidth="1"/>
    <col min="11781" max="11781" width="14" style="2" customWidth="1"/>
    <col min="11782" max="11782" width="12.42578125" style="2" bestFit="1" customWidth="1"/>
    <col min="11783" max="11783" width="12.5703125" style="2" customWidth="1"/>
    <col min="11784" max="11784" width="14.7109375" style="2" customWidth="1"/>
    <col min="11785" max="11785" width="12.140625" style="2" bestFit="1" customWidth="1"/>
    <col min="11786" max="11786" width="11.7109375" style="2" customWidth="1"/>
    <col min="11787" max="11787" width="11.7109375" style="2" bestFit="1" customWidth="1"/>
    <col min="11788" max="11790" width="11.5703125" style="2" bestFit="1" customWidth="1"/>
    <col min="11791" max="11791" width="9.85546875" style="2" bestFit="1" customWidth="1"/>
    <col min="11792" max="11792" width="12" style="2" bestFit="1" customWidth="1"/>
    <col min="11793" max="11793" width="49.85546875" style="2" customWidth="1"/>
    <col min="11794" max="12032" width="11.42578125" style="2"/>
    <col min="12033" max="12033" width="26" style="2" customWidth="1"/>
    <col min="12034" max="12034" width="15.5703125" style="2" bestFit="1" customWidth="1"/>
    <col min="12035" max="12035" width="12.7109375" style="2" bestFit="1" customWidth="1"/>
    <col min="12036" max="12036" width="12.140625" style="2" bestFit="1" customWidth="1"/>
    <col min="12037" max="12037" width="14" style="2" customWidth="1"/>
    <col min="12038" max="12038" width="12.42578125" style="2" bestFit="1" customWidth="1"/>
    <col min="12039" max="12039" width="12.5703125" style="2" customWidth="1"/>
    <col min="12040" max="12040" width="14.7109375" style="2" customWidth="1"/>
    <col min="12041" max="12041" width="12.140625" style="2" bestFit="1" customWidth="1"/>
    <col min="12042" max="12042" width="11.7109375" style="2" customWidth="1"/>
    <col min="12043" max="12043" width="11.7109375" style="2" bestFit="1" customWidth="1"/>
    <col min="12044" max="12046" width="11.5703125" style="2" bestFit="1" customWidth="1"/>
    <col min="12047" max="12047" width="9.85546875" style="2" bestFit="1" customWidth="1"/>
    <col min="12048" max="12048" width="12" style="2" bestFit="1" customWidth="1"/>
    <col min="12049" max="12049" width="49.85546875" style="2" customWidth="1"/>
    <col min="12050" max="12288" width="11.42578125" style="2"/>
    <col min="12289" max="12289" width="26" style="2" customWidth="1"/>
    <col min="12290" max="12290" width="15.5703125" style="2" bestFit="1" customWidth="1"/>
    <col min="12291" max="12291" width="12.7109375" style="2" bestFit="1" customWidth="1"/>
    <col min="12292" max="12292" width="12.140625" style="2" bestFit="1" customWidth="1"/>
    <col min="12293" max="12293" width="14" style="2" customWidth="1"/>
    <col min="12294" max="12294" width="12.42578125" style="2" bestFit="1" customWidth="1"/>
    <col min="12295" max="12295" width="12.5703125" style="2" customWidth="1"/>
    <col min="12296" max="12296" width="14.7109375" style="2" customWidth="1"/>
    <col min="12297" max="12297" width="12.140625" style="2" bestFit="1" customWidth="1"/>
    <col min="12298" max="12298" width="11.7109375" style="2" customWidth="1"/>
    <col min="12299" max="12299" width="11.7109375" style="2" bestFit="1" customWidth="1"/>
    <col min="12300" max="12302" width="11.5703125" style="2" bestFit="1" customWidth="1"/>
    <col min="12303" max="12303" width="9.85546875" style="2" bestFit="1" customWidth="1"/>
    <col min="12304" max="12304" width="12" style="2" bestFit="1" customWidth="1"/>
    <col min="12305" max="12305" width="49.85546875" style="2" customWidth="1"/>
    <col min="12306" max="12544" width="11.42578125" style="2"/>
    <col min="12545" max="12545" width="26" style="2" customWidth="1"/>
    <col min="12546" max="12546" width="15.5703125" style="2" bestFit="1" customWidth="1"/>
    <col min="12547" max="12547" width="12.7109375" style="2" bestFit="1" customWidth="1"/>
    <col min="12548" max="12548" width="12.140625" style="2" bestFit="1" customWidth="1"/>
    <col min="12549" max="12549" width="14" style="2" customWidth="1"/>
    <col min="12550" max="12550" width="12.42578125" style="2" bestFit="1" customWidth="1"/>
    <col min="12551" max="12551" width="12.5703125" style="2" customWidth="1"/>
    <col min="12552" max="12552" width="14.7109375" style="2" customWidth="1"/>
    <col min="12553" max="12553" width="12.140625" style="2" bestFit="1" customWidth="1"/>
    <col min="12554" max="12554" width="11.7109375" style="2" customWidth="1"/>
    <col min="12555" max="12555" width="11.7109375" style="2" bestFit="1" customWidth="1"/>
    <col min="12556" max="12558" width="11.5703125" style="2" bestFit="1" customWidth="1"/>
    <col min="12559" max="12559" width="9.85546875" style="2" bestFit="1" customWidth="1"/>
    <col min="12560" max="12560" width="12" style="2" bestFit="1" customWidth="1"/>
    <col min="12561" max="12561" width="49.85546875" style="2" customWidth="1"/>
    <col min="12562" max="12800" width="11.42578125" style="2"/>
    <col min="12801" max="12801" width="26" style="2" customWidth="1"/>
    <col min="12802" max="12802" width="15.5703125" style="2" bestFit="1" customWidth="1"/>
    <col min="12803" max="12803" width="12.7109375" style="2" bestFit="1" customWidth="1"/>
    <col min="12804" max="12804" width="12.140625" style="2" bestFit="1" customWidth="1"/>
    <col min="12805" max="12805" width="14" style="2" customWidth="1"/>
    <col min="12806" max="12806" width="12.42578125" style="2" bestFit="1" customWidth="1"/>
    <col min="12807" max="12807" width="12.5703125" style="2" customWidth="1"/>
    <col min="12808" max="12808" width="14.7109375" style="2" customWidth="1"/>
    <col min="12809" max="12809" width="12.140625" style="2" bestFit="1" customWidth="1"/>
    <col min="12810" max="12810" width="11.7109375" style="2" customWidth="1"/>
    <col min="12811" max="12811" width="11.7109375" style="2" bestFit="1" customWidth="1"/>
    <col min="12812" max="12814" width="11.5703125" style="2" bestFit="1" customWidth="1"/>
    <col min="12815" max="12815" width="9.85546875" style="2" bestFit="1" customWidth="1"/>
    <col min="12816" max="12816" width="12" style="2" bestFit="1" customWidth="1"/>
    <col min="12817" max="12817" width="49.85546875" style="2" customWidth="1"/>
    <col min="12818" max="13056" width="11.42578125" style="2"/>
    <col min="13057" max="13057" width="26" style="2" customWidth="1"/>
    <col min="13058" max="13058" width="15.5703125" style="2" bestFit="1" customWidth="1"/>
    <col min="13059" max="13059" width="12.7109375" style="2" bestFit="1" customWidth="1"/>
    <col min="13060" max="13060" width="12.140625" style="2" bestFit="1" customWidth="1"/>
    <col min="13061" max="13061" width="14" style="2" customWidth="1"/>
    <col min="13062" max="13062" width="12.42578125" style="2" bestFit="1" customWidth="1"/>
    <col min="13063" max="13063" width="12.5703125" style="2" customWidth="1"/>
    <col min="13064" max="13064" width="14.7109375" style="2" customWidth="1"/>
    <col min="13065" max="13065" width="12.140625" style="2" bestFit="1" customWidth="1"/>
    <col min="13066" max="13066" width="11.7109375" style="2" customWidth="1"/>
    <col min="13067" max="13067" width="11.7109375" style="2" bestFit="1" customWidth="1"/>
    <col min="13068" max="13070" width="11.5703125" style="2" bestFit="1" customWidth="1"/>
    <col min="13071" max="13071" width="9.85546875" style="2" bestFit="1" customWidth="1"/>
    <col min="13072" max="13072" width="12" style="2" bestFit="1" customWidth="1"/>
    <col min="13073" max="13073" width="49.85546875" style="2" customWidth="1"/>
    <col min="13074" max="13312" width="11.42578125" style="2"/>
    <col min="13313" max="13313" width="26" style="2" customWidth="1"/>
    <col min="13314" max="13314" width="15.5703125" style="2" bestFit="1" customWidth="1"/>
    <col min="13315" max="13315" width="12.7109375" style="2" bestFit="1" customWidth="1"/>
    <col min="13316" max="13316" width="12.140625" style="2" bestFit="1" customWidth="1"/>
    <col min="13317" max="13317" width="14" style="2" customWidth="1"/>
    <col min="13318" max="13318" width="12.42578125" style="2" bestFit="1" customWidth="1"/>
    <col min="13319" max="13319" width="12.5703125" style="2" customWidth="1"/>
    <col min="13320" max="13320" width="14.7109375" style="2" customWidth="1"/>
    <col min="13321" max="13321" width="12.140625" style="2" bestFit="1" customWidth="1"/>
    <col min="13322" max="13322" width="11.7109375" style="2" customWidth="1"/>
    <col min="13323" max="13323" width="11.7109375" style="2" bestFit="1" customWidth="1"/>
    <col min="13324" max="13326" width="11.5703125" style="2" bestFit="1" customWidth="1"/>
    <col min="13327" max="13327" width="9.85546875" style="2" bestFit="1" customWidth="1"/>
    <col min="13328" max="13328" width="12" style="2" bestFit="1" customWidth="1"/>
    <col min="13329" max="13329" width="49.85546875" style="2" customWidth="1"/>
    <col min="13330" max="13568" width="11.42578125" style="2"/>
    <col min="13569" max="13569" width="26" style="2" customWidth="1"/>
    <col min="13570" max="13570" width="15.5703125" style="2" bestFit="1" customWidth="1"/>
    <col min="13571" max="13571" width="12.7109375" style="2" bestFit="1" customWidth="1"/>
    <col min="13572" max="13572" width="12.140625" style="2" bestFit="1" customWidth="1"/>
    <col min="13573" max="13573" width="14" style="2" customWidth="1"/>
    <col min="13574" max="13574" width="12.42578125" style="2" bestFit="1" customWidth="1"/>
    <col min="13575" max="13575" width="12.5703125" style="2" customWidth="1"/>
    <col min="13576" max="13576" width="14.7109375" style="2" customWidth="1"/>
    <col min="13577" max="13577" width="12.140625" style="2" bestFit="1" customWidth="1"/>
    <col min="13578" max="13578" width="11.7109375" style="2" customWidth="1"/>
    <col min="13579" max="13579" width="11.7109375" style="2" bestFit="1" customWidth="1"/>
    <col min="13580" max="13582" width="11.5703125" style="2" bestFit="1" customWidth="1"/>
    <col min="13583" max="13583" width="9.85546875" style="2" bestFit="1" customWidth="1"/>
    <col min="13584" max="13584" width="12" style="2" bestFit="1" customWidth="1"/>
    <col min="13585" max="13585" width="49.85546875" style="2" customWidth="1"/>
    <col min="13586" max="13824" width="11.42578125" style="2"/>
    <col min="13825" max="13825" width="26" style="2" customWidth="1"/>
    <col min="13826" max="13826" width="15.5703125" style="2" bestFit="1" customWidth="1"/>
    <col min="13827" max="13827" width="12.7109375" style="2" bestFit="1" customWidth="1"/>
    <col min="13828" max="13828" width="12.140625" style="2" bestFit="1" customWidth="1"/>
    <col min="13829" max="13829" width="14" style="2" customWidth="1"/>
    <col min="13830" max="13830" width="12.42578125" style="2" bestFit="1" customWidth="1"/>
    <col min="13831" max="13831" width="12.5703125" style="2" customWidth="1"/>
    <col min="13832" max="13832" width="14.7109375" style="2" customWidth="1"/>
    <col min="13833" max="13833" width="12.140625" style="2" bestFit="1" customWidth="1"/>
    <col min="13834" max="13834" width="11.7109375" style="2" customWidth="1"/>
    <col min="13835" max="13835" width="11.7109375" style="2" bestFit="1" customWidth="1"/>
    <col min="13836" max="13838" width="11.5703125" style="2" bestFit="1" customWidth="1"/>
    <col min="13839" max="13839" width="9.85546875" style="2" bestFit="1" customWidth="1"/>
    <col min="13840" max="13840" width="12" style="2" bestFit="1" customWidth="1"/>
    <col min="13841" max="13841" width="49.85546875" style="2" customWidth="1"/>
    <col min="13842" max="14080" width="11.42578125" style="2"/>
    <col min="14081" max="14081" width="26" style="2" customWidth="1"/>
    <col min="14082" max="14082" width="15.5703125" style="2" bestFit="1" customWidth="1"/>
    <col min="14083" max="14083" width="12.7109375" style="2" bestFit="1" customWidth="1"/>
    <col min="14084" max="14084" width="12.140625" style="2" bestFit="1" customWidth="1"/>
    <col min="14085" max="14085" width="14" style="2" customWidth="1"/>
    <col min="14086" max="14086" width="12.42578125" style="2" bestFit="1" customWidth="1"/>
    <col min="14087" max="14087" width="12.5703125" style="2" customWidth="1"/>
    <col min="14088" max="14088" width="14.7109375" style="2" customWidth="1"/>
    <col min="14089" max="14089" width="12.140625" style="2" bestFit="1" customWidth="1"/>
    <col min="14090" max="14090" width="11.7109375" style="2" customWidth="1"/>
    <col min="14091" max="14091" width="11.7109375" style="2" bestFit="1" customWidth="1"/>
    <col min="14092" max="14094" width="11.5703125" style="2" bestFit="1" customWidth="1"/>
    <col min="14095" max="14095" width="9.85546875" style="2" bestFit="1" customWidth="1"/>
    <col min="14096" max="14096" width="12" style="2" bestFit="1" customWidth="1"/>
    <col min="14097" max="14097" width="49.85546875" style="2" customWidth="1"/>
    <col min="14098" max="14336" width="11.42578125" style="2"/>
    <col min="14337" max="14337" width="26" style="2" customWidth="1"/>
    <col min="14338" max="14338" width="15.5703125" style="2" bestFit="1" customWidth="1"/>
    <col min="14339" max="14339" width="12.7109375" style="2" bestFit="1" customWidth="1"/>
    <col min="14340" max="14340" width="12.140625" style="2" bestFit="1" customWidth="1"/>
    <col min="14341" max="14341" width="14" style="2" customWidth="1"/>
    <col min="14342" max="14342" width="12.42578125" style="2" bestFit="1" customWidth="1"/>
    <col min="14343" max="14343" width="12.5703125" style="2" customWidth="1"/>
    <col min="14344" max="14344" width="14.7109375" style="2" customWidth="1"/>
    <col min="14345" max="14345" width="12.140625" style="2" bestFit="1" customWidth="1"/>
    <col min="14346" max="14346" width="11.7109375" style="2" customWidth="1"/>
    <col min="14347" max="14347" width="11.7109375" style="2" bestFit="1" customWidth="1"/>
    <col min="14348" max="14350" width="11.5703125" style="2" bestFit="1" customWidth="1"/>
    <col min="14351" max="14351" width="9.85546875" style="2" bestFit="1" customWidth="1"/>
    <col min="14352" max="14352" width="12" style="2" bestFit="1" customWidth="1"/>
    <col min="14353" max="14353" width="49.85546875" style="2" customWidth="1"/>
    <col min="14354" max="14592" width="11.42578125" style="2"/>
    <col min="14593" max="14593" width="26" style="2" customWidth="1"/>
    <col min="14594" max="14594" width="15.5703125" style="2" bestFit="1" customWidth="1"/>
    <col min="14595" max="14595" width="12.7109375" style="2" bestFit="1" customWidth="1"/>
    <col min="14596" max="14596" width="12.140625" style="2" bestFit="1" customWidth="1"/>
    <col min="14597" max="14597" width="14" style="2" customWidth="1"/>
    <col min="14598" max="14598" width="12.42578125" style="2" bestFit="1" customWidth="1"/>
    <col min="14599" max="14599" width="12.5703125" style="2" customWidth="1"/>
    <col min="14600" max="14600" width="14.7109375" style="2" customWidth="1"/>
    <col min="14601" max="14601" width="12.140625" style="2" bestFit="1" customWidth="1"/>
    <col min="14602" max="14602" width="11.7109375" style="2" customWidth="1"/>
    <col min="14603" max="14603" width="11.7109375" style="2" bestFit="1" customWidth="1"/>
    <col min="14604" max="14606" width="11.5703125" style="2" bestFit="1" customWidth="1"/>
    <col min="14607" max="14607" width="9.85546875" style="2" bestFit="1" customWidth="1"/>
    <col min="14608" max="14608" width="12" style="2" bestFit="1" customWidth="1"/>
    <col min="14609" max="14609" width="49.85546875" style="2" customWidth="1"/>
    <col min="14610" max="14848" width="11.42578125" style="2"/>
    <col min="14849" max="14849" width="26" style="2" customWidth="1"/>
    <col min="14850" max="14850" width="15.5703125" style="2" bestFit="1" customWidth="1"/>
    <col min="14851" max="14851" width="12.7109375" style="2" bestFit="1" customWidth="1"/>
    <col min="14852" max="14852" width="12.140625" style="2" bestFit="1" customWidth="1"/>
    <col min="14853" max="14853" width="14" style="2" customWidth="1"/>
    <col min="14854" max="14854" width="12.42578125" style="2" bestFit="1" customWidth="1"/>
    <col min="14855" max="14855" width="12.5703125" style="2" customWidth="1"/>
    <col min="14856" max="14856" width="14.7109375" style="2" customWidth="1"/>
    <col min="14857" max="14857" width="12.140625" style="2" bestFit="1" customWidth="1"/>
    <col min="14858" max="14858" width="11.7109375" style="2" customWidth="1"/>
    <col min="14859" max="14859" width="11.7109375" style="2" bestFit="1" customWidth="1"/>
    <col min="14860" max="14862" width="11.5703125" style="2" bestFit="1" customWidth="1"/>
    <col min="14863" max="14863" width="9.85546875" style="2" bestFit="1" customWidth="1"/>
    <col min="14864" max="14864" width="12" style="2" bestFit="1" customWidth="1"/>
    <col min="14865" max="14865" width="49.85546875" style="2" customWidth="1"/>
    <col min="14866" max="15104" width="11.42578125" style="2"/>
    <col min="15105" max="15105" width="26" style="2" customWidth="1"/>
    <col min="15106" max="15106" width="15.5703125" style="2" bestFit="1" customWidth="1"/>
    <col min="15107" max="15107" width="12.7109375" style="2" bestFit="1" customWidth="1"/>
    <col min="15108" max="15108" width="12.140625" style="2" bestFit="1" customWidth="1"/>
    <col min="15109" max="15109" width="14" style="2" customWidth="1"/>
    <col min="15110" max="15110" width="12.42578125" style="2" bestFit="1" customWidth="1"/>
    <col min="15111" max="15111" width="12.5703125" style="2" customWidth="1"/>
    <col min="15112" max="15112" width="14.7109375" style="2" customWidth="1"/>
    <col min="15113" max="15113" width="12.140625" style="2" bestFit="1" customWidth="1"/>
    <col min="15114" max="15114" width="11.7109375" style="2" customWidth="1"/>
    <col min="15115" max="15115" width="11.7109375" style="2" bestFit="1" customWidth="1"/>
    <col min="15116" max="15118" width="11.5703125" style="2" bestFit="1" customWidth="1"/>
    <col min="15119" max="15119" width="9.85546875" style="2" bestFit="1" customWidth="1"/>
    <col min="15120" max="15120" width="12" style="2" bestFit="1" customWidth="1"/>
    <col min="15121" max="15121" width="49.85546875" style="2" customWidth="1"/>
    <col min="15122" max="15360" width="11.42578125" style="2"/>
    <col min="15361" max="15361" width="26" style="2" customWidth="1"/>
    <col min="15362" max="15362" width="15.5703125" style="2" bestFit="1" customWidth="1"/>
    <col min="15363" max="15363" width="12.7109375" style="2" bestFit="1" customWidth="1"/>
    <col min="15364" max="15364" width="12.140625" style="2" bestFit="1" customWidth="1"/>
    <col min="15365" max="15365" width="14" style="2" customWidth="1"/>
    <col min="15366" max="15366" width="12.42578125" style="2" bestFit="1" customWidth="1"/>
    <col min="15367" max="15367" width="12.5703125" style="2" customWidth="1"/>
    <col min="15368" max="15368" width="14.7109375" style="2" customWidth="1"/>
    <col min="15369" max="15369" width="12.140625" style="2" bestFit="1" customWidth="1"/>
    <col min="15370" max="15370" width="11.7109375" style="2" customWidth="1"/>
    <col min="15371" max="15371" width="11.7109375" style="2" bestFit="1" customWidth="1"/>
    <col min="15372" max="15374" width="11.5703125" style="2" bestFit="1" customWidth="1"/>
    <col min="15375" max="15375" width="9.85546875" style="2" bestFit="1" customWidth="1"/>
    <col min="15376" max="15376" width="12" style="2" bestFit="1" customWidth="1"/>
    <col min="15377" max="15377" width="49.85546875" style="2" customWidth="1"/>
    <col min="15378" max="15616" width="11.42578125" style="2"/>
    <col min="15617" max="15617" width="26" style="2" customWidth="1"/>
    <col min="15618" max="15618" width="15.5703125" style="2" bestFit="1" customWidth="1"/>
    <col min="15619" max="15619" width="12.7109375" style="2" bestFit="1" customWidth="1"/>
    <col min="15620" max="15620" width="12.140625" style="2" bestFit="1" customWidth="1"/>
    <col min="15621" max="15621" width="14" style="2" customWidth="1"/>
    <col min="15622" max="15622" width="12.42578125" style="2" bestFit="1" customWidth="1"/>
    <col min="15623" max="15623" width="12.5703125" style="2" customWidth="1"/>
    <col min="15624" max="15624" width="14.7109375" style="2" customWidth="1"/>
    <col min="15625" max="15625" width="12.140625" style="2" bestFit="1" customWidth="1"/>
    <col min="15626" max="15626" width="11.7109375" style="2" customWidth="1"/>
    <col min="15627" max="15627" width="11.7109375" style="2" bestFit="1" customWidth="1"/>
    <col min="15628" max="15630" width="11.5703125" style="2" bestFit="1" customWidth="1"/>
    <col min="15631" max="15631" width="9.85546875" style="2" bestFit="1" customWidth="1"/>
    <col min="15632" max="15632" width="12" style="2" bestFit="1" customWidth="1"/>
    <col min="15633" max="15633" width="49.85546875" style="2" customWidth="1"/>
    <col min="15634" max="15872" width="11.42578125" style="2"/>
    <col min="15873" max="15873" width="26" style="2" customWidth="1"/>
    <col min="15874" max="15874" width="15.5703125" style="2" bestFit="1" customWidth="1"/>
    <col min="15875" max="15875" width="12.7109375" style="2" bestFit="1" customWidth="1"/>
    <col min="15876" max="15876" width="12.140625" style="2" bestFit="1" customWidth="1"/>
    <col min="15877" max="15877" width="14" style="2" customWidth="1"/>
    <col min="15878" max="15878" width="12.42578125" style="2" bestFit="1" customWidth="1"/>
    <col min="15879" max="15879" width="12.5703125" style="2" customWidth="1"/>
    <col min="15880" max="15880" width="14.7109375" style="2" customWidth="1"/>
    <col min="15881" max="15881" width="12.140625" style="2" bestFit="1" customWidth="1"/>
    <col min="15882" max="15882" width="11.7109375" style="2" customWidth="1"/>
    <col min="15883" max="15883" width="11.7109375" style="2" bestFit="1" customWidth="1"/>
    <col min="15884" max="15886" width="11.5703125" style="2" bestFit="1" customWidth="1"/>
    <col min="15887" max="15887" width="9.85546875" style="2" bestFit="1" customWidth="1"/>
    <col min="15888" max="15888" width="12" style="2" bestFit="1" customWidth="1"/>
    <col min="15889" max="15889" width="49.85546875" style="2" customWidth="1"/>
    <col min="15890" max="16128" width="11.42578125" style="2"/>
    <col min="16129" max="16129" width="26" style="2" customWidth="1"/>
    <col min="16130" max="16130" width="15.5703125" style="2" bestFit="1" customWidth="1"/>
    <col min="16131" max="16131" width="12.7109375" style="2" bestFit="1" customWidth="1"/>
    <col min="16132" max="16132" width="12.140625" style="2" bestFit="1" customWidth="1"/>
    <col min="16133" max="16133" width="14" style="2" customWidth="1"/>
    <col min="16134" max="16134" width="12.42578125" style="2" bestFit="1" customWidth="1"/>
    <col min="16135" max="16135" width="12.5703125" style="2" customWidth="1"/>
    <col min="16136" max="16136" width="14.7109375" style="2" customWidth="1"/>
    <col min="16137" max="16137" width="12.140625" style="2" bestFit="1" customWidth="1"/>
    <col min="16138" max="16138" width="11.7109375" style="2" customWidth="1"/>
    <col min="16139" max="16139" width="11.7109375" style="2" bestFit="1" customWidth="1"/>
    <col min="16140" max="16142" width="11.5703125" style="2" bestFit="1" customWidth="1"/>
    <col min="16143" max="16143" width="9.85546875" style="2" bestFit="1" customWidth="1"/>
    <col min="16144" max="16144" width="12" style="2" bestFit="1" customWidth="1"/>
    <col min="16145" max="16145" width="49.85546875" style="2" customWidth="1"/>
    <col min="16146" max="16384" width="11.42578125" style="2"/>
  </cols>
  <sheetData>
    <row r="1" spans="1:38" ht="13.7" x14ac:dyDescent="0.25">
      <c r="A1" s="322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4"/>
      <c r="Q1" s="1"/>
    </row>
    <row r="2" spans="1:38" ht="14.25" thickBot="1" x14ac:dyDescent="0.3">
      <c r="A2" s="3" t="s">
        <v>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6"/>
    </row>
    <row r="3" spans="1:38" ht="13.7" x14ac:dyDescent="0.25">
      <c r="A3" s="7" t="s">
        <v>2</v>
      </c>
      <c r="B3" s="8" t="s">
        <v>3</v>
      </c>
      <c r="C3" s="9"/>
      <c r="D3" s="10" t="s">
        <v>4</v>
      </c>
      <c r="E3" s="10"/>
      <c r="F3" s="10"/>
      <c r="G3" s="10"/>
      <c r="H3" s="11" t="s">
        <v>5</v>
      </c>
      <c r="I3" s="12" t="s">
        <v>6</v>
      </c>
      <c r="J3" s="13"/>
      <c r="K3" s="13"/>
      <c r="L3" s="13"/>
      <c r="M3" s="13"/>
      <c r="N3" s="13"/>
      <c r="O3" s="14" t="s">
        <v>5</v>
      </c>
      <c r="P3" s="15" t="s">
        <v>7</v>
      </c>
      <c r="Q3" s="16" t="s">
        <v>8</v>
      </c>
    </row>
    <row r="4" spans="1:38" ht="13.7" x14ac:dyDescent="0.25">
      <c r="A4" s="17"/>
      <c r="B4" s="18"/>
      <c r="C4" s="19"/>
      <c r="D4" s="20"/>
      <c r="E4" s="20"/>
      <c r="F4" s="325" t="s">
        <v>9</v>
      </c>
      <c r="G4" s="326"/>
      <c r="H4" s="21"/>
      <c r="I4" s="22"/>
      <c r="J4" s="23"/>
      <c r="K4" s="23"/>
      <c r="L4" s="23"/>
      <c r="M4" s="23"/>
      <c r="N4" s="23"/>
      <c r="O4" s="24"/>
      <c r="P4" s="25"/>
      <c r="Q4" s="26"/>
    </row>
    <row r="5" spans="1:38" ht="14.25" thickBot="1" x14ac:dyDescent="0.3">
      <c r="A5" s="27" t="s">
        <v>10</v>
      </c>
      <c r="B5" s="28" t="s">
        <v>11</v>
      </c>
      <c r="C5" s="29" t="s">
        <v>12</v>
      </c>
      <c r="D5" s="30" t="s">
        <v>13</v>
      </c>
      <c r="E5" s="30" t="s">
        <v>14</v>
      </c>
      <c r="F5" s="31" t="s">
        <v>12</v>
      </c>
      <c r="G5" s="31" t="s">
        <v>15</v>
      </c>
      <c r="H5" s="32" t="s">
        <v>16</v>
      </c>
      <c r="I5" s="33" t="s">
        <v>17</v>
      </c>
      <c r="J5" s="34" t="s">
        <v>18</v>
      </c>
      <c r="K5" s="35" t="s">
        <v>19</v>
      </c>
      <c r="L5" s="35" t="s">
        <v>20</v>
      </c>
      <c r="M5" s="35" t="s">
        <v>21</v>
      </c>
      <c r="N5" s="36" t="s">
        <v>22</v>
      </c>
      <c r="O5" s="37" t="s">
        <v>23</v>
      </c>
      <c r="P5" s="38" t="s">
        <v>24</v>
      </c>
      <c r="Q5" s="39" t="s">
        <v>25</v>
      </c>
    </row>
    <row r="6" spans="1:38" ht="27.2" x14ac:dyDescent="0.25">
      <c r="A6" s="40" t="s">
        <v>26</v>
      </c>
      <c r="B6" s="41">
        <v>3500000</v>
      </c>
      <c r="C6" s="42">
        <v>30</v>
      </c>
      <c r="D6" s="43">
        <f>+B6</f>
        <v>3500000</v>
      </c>
      <c r="E6" s="42"/>
      <c r="F6" s="44">
        <v>0</v>
      </c>
      <c r="G6" s="45">
        <v>0</v>
      </c>
      <c r="H6" s="43">
        <f t="shared" ref="H6:H12" si="0">+D6+E6+G6</f>
        <v>3500000</v>
      </c>
      <c r="I6" s="46">
        <v>0</v>
      </c>
      <c r="J6" s="46">
        <v>0</v>
      </c>
      <c r="K6" s="46"/>
      <c r="L6" s="46"/>
      <c r="M6" s="46"/>
      <c r="N6" s="46"/>
      <c r="O6" s="46">
        <f>SUM(I6:N6)</f>
        <v>0</v>
      </c>
      <c r="P6" s="47">
        <v>0</v>
      </c>
      <c r="Q6" s="48"/>
    </row>
    <row r="7" spans="1:38" ht="27.2" x14ac:dyDescent="0.25">
      <c r="A7" s="40" t="s">
        <v>27</v>
      </c>
      <c r="B7" s="41">
        <v>3500000</v>
      </c>
      <c r="C7" s="42">
        <v>30</v>
      </c>
      <c r="D7" s="43">
        <f>+B7</f>
        <v>3500000</v>
      </c>
      <c r="E7" s="42"/>
      <c r="F7" s="44">
        <v>0</v>
      </c>
      <c r="G7" s="45">
        <v>0</v>
      </c>
      <c r="H7" s="43">
        <f t="shared" si="0"/>
        <v>3500000</v>
      </c>
      <c r="I7" s="46">
        <v>0</v>
      </c>
      <c r="J7" s="46">
        <v>0</v>
      </c>
      <c r="K7" s="46"/>
      <c r="L7" s="46"/>
      <c r="M7" s="46"/>
      <c r="N7" s="46"/>
      <c r="O7" s="46">
        <f>SUM(I7:N7)</f>
        <v>0</v>
      </c>
      <c r="P7" s="47">
        <v>0</v>
      </c>
      <c r="Q7" s="48"/>
    </row>
    <row r="8" spans="1:38" s="56" customFormat="1" ht="27.2" x14ac:dyDescent="0.25">
      <c r="A8" s="49" t="s">
        <v>28</v>
      </c>
      <c r="B8" s="50">
        <v>730000</v>
      </c>
      <c r="C8" s="51">
        <v>15</v>
      </c>
      <c r="D8" s="50">
        <f>+B8/30*C8</f>
        <v>365000</v>
      </c>
      <c r="E8" s="51">
        <f>70500/30*C8</f>
        <v>35250</v>
      </c>
      <c r="F8" s="51">
        <v>0</v>
      </c>
      <c r="G8" s="52">
        <v>0</v>
      </c>
      <c r="H8" s="50">
        <f t="shared" si="0"/>
        <v>400250</v>
      </c>
      <c r="I8" s="53">
        <v>0</v>
      </c>
      <c r="J8" s="53">
        <v>0</v>
      </c>
      <c r="K8" s="50"/>
      <c r="L8" s="50"/>
      <c r="M8" s="50"/>
      <c r="N8" s="50"/>
      <c r="O8" s="53">
        <f>SUM(I8:N8)</f>
        <v>0</v>
      </c>
      <c r="P8" s="54">
        <f>+H8-O8</f>
        <v>400250</v>
      </c>
      <c r="Q8" s="55"/>
    </row>
    <row r="9" spans="1:38" s="56" customFormat="1" ht="13.7" x14ac:dyDescent="0.25">
      <c r="A9" s="57" t="s">
        <v>29</v>
      </c>
      <c r="B9" s="58">
        <v>650000</v>
      </c>
      <c r="C9" s="51">
        <v>15</v>
      </c>
      <c r="D9" s="50">
        <f>+B9/30*C9</f>
        <v>325000</v>
      </c>
      <c r="E9" s="51">
        <f>70500/30*C9</f>
        <v>35250</v>
      </c>
      <c r="F9" s="59"/>
      <c r="G9" s="52"/>
      <c r="H9" s="50">
        <f t="shared" si="0"/>
        <v>360250</v>
      </c>
      <c r="I9" s="53">
        <v>0</v>
      </c>
      <c r="J9" s="53">
        <v>0</v>
      </c>
      <c r="K9" s="58"/>
      <c r="L9" s="58"/>
      <c r="M9" s="58"/>
      <c r="N9" s="58"/>
      <c r="O9" s="53">
        <f>SUM(I9:N9)</f>
        <v>0</v>
      </c>
      <c r="P9" s="54">
        <f>+H9-O9</f>
        <v>360250</v>
      </c>
      <c r="Q9" s="55"/>
    </row>
    <row r="10" spans="1:38" ht="27.2" x14ac:dyDescent="0.25">
      <c r="A10" s="60" t="s">
        <v>30</v>
      </c>
      <c r="B10" s="61">
        <v>1500000</v>
      </c>
      <c r="C10" s="62">
        <v>30</v>
      </c>
      <c r="D10" s="43">
        <f>+B10</f>
        <v>1500000</v>
      </c>
      <c r="E10" s="62">
        <v>0</v>
      </c>
      <c r="F10" s="62">
        <v>0</v>
      </c>
      <c r="G10" s="45">
        <v>0</v>
      </c>
      <c r="H10" s="43">
        <f t="shared" si="0"/>
        <v>1500000</v>
      </c>
      <c r="I10" s="46">
        <v>0</v>
      </c>
      <c r="J10" s="46">
        <v>0</v>
      </c>
      <c r="K10" s="63"/>
      <c r="L10" s="63"/>
      <c r="M10" s="63"/>
      <c r="N10" s="63"/>
      <c r="O10" s="46">
        <f>SUM(I10:N10)</f>
        <v>0</v>
      </c>
      <c r="P10" s="47">
        <v>0</v>
      </c>
      <c r="Q10" s="48"/>
    </row>
    <row r="11" spans="1:38" ht="13.7" x14ac:dyDescent="0.25">
      <c r="A11" s="40" t="s">
        <v>31</v>
      </c>
      <c r="B11" s="41">
        <v>1500000</v>
      </c>
      <c r="C11" s="62">
        <v>30</v>
      </c>
      <c r="D11" s="43">
        <f>+B11</f>
        <v>1500000</v>
      </c>
      <c r="E11" s="62"/>
      <c r="F11" s="62"/>
      <c r="G11" s="64"/>
      <c r="H11" s="43">
        <f t="shared" si="0"/>
        <v>1500000</v>
      </c>
      <c r="I11" s="65"/>
      <c r="J11" s="65"/>
      <c r="K11" s="63"/>
      <c r="L11" s="63"/>
      <c r="M11" s="63"/>
      <c r="N11" s="63"/>
      <c r="O11" s="43"/>
      <c r="P11" s="47">
        <v>0</v>
      </c>
      <c r="Q11" s="48"/>
    </row>
    <row r="12" spans="1:38" ht="13.7" x14ac:dyDescent="0.25">
      <c r="A12" s="60" t="s">
        <v>32</v>
      </c>
      <c r="B12" s="61">
        <v>1500000</v>
      </c>
      <c r="C12" s="62">
        <v>30</v>
      </c>
      <c r="D12" s="43">
        <f>+B12</f>
        <v>1500000</v>
      </c>
      <c r="E12" s="62"/>
      <c r="F12" s="62"/>
      <c r="G12" s="64"/>
      <c r="H12" s="43">
        <f t="shared" si="0"/>
        <v>1500000</v>
      </c>
      <c r="I12" s="65"/>
      <c r="J12" s="65"/>
      <c r="K12" s="63"/>
      <c r="L12" s="63"/>
      <c r="M12" s="63"/>
      <c r="N12" s="63"/>
      <c r="O12" s="65"/>
      <c r="P12" s="47">
        <v>0</v>
      </c>
      <c r="Q12" s="48"/>
    </row>
    <row r="13" spans="1:38" ht="14.25" thickBot="1" x14ac:dyDescent="0.3">
      <c r="A13" s="66" t="s">
        <v>33</v>
      </c>
      <c r="B13" s="67">
        <f>SUM(B6:B12)</f>
        <v>12880000</v>
      </c>
      <c r="C13" s="67"/>
      <c r="D13" s="67">
        <f>SUM(D6:D12)</f>
        <v>12190000</v>
      </c>
      <c r="E13" s="67">
        <f>SUM(E6:E12)</f>
        <v>70500</v>
      </c>
      <c r="F13" s="67"/>
      <c r="G13" s="67">
        <f t="shared" ref="G13:P13" si="1">SUM(G6:G12)</f>
        <v>0</v>
      </c>
      <c r="H13" s="67">
        <f t="shared" si="1"/>
        <v>12260500</v>
      </c>
      <c r="I13" s="67">
        <f t="shared" si="1"/>
        <v>0</v>
      </c>
      <c r="J13" s="67">
        <f t="shared" si="1"/>
        <v>0</v>
      </c>
      <c r="K13" s="67">
        <f t="shared" si="1"/>
        <v>0</v>
      </c>
      <c r="L13" s="67">
        <f t="shared" si="1"/>
        <v>0</v>
      </c>
      <c r="M13" s="67">
        <f t="shared" si="1"/>
        <v>0</v>
      </c>
      <c r="N13" s="67">
        <f t="shared" si="1"/>
        <v>0</v>
      </c>
      <c r="O13" s="67">
        <f t="shared" si="1"/>
        <v>0</v>
      </c>
      <c r="P13" s="67">
        <f t="shared" si="1"/>
        <v>760500</v>
      </c>
      <c r="Q13" s="68"/>
    </row>
    <row r="14" spans="1:38" ht="13.7" x14ac:dyDescent="0.25">
      <c r="A14" s="6"/>
      <c r="B14" s="69"/>
      <c r="C14" s="6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6"/>
    </row>
    <row r="15" spans="1:38" ht="14.25" thickBot="1" x14ac:dyDescent="0.3"/>
    <row r="16" spans="1:38" ht="15" thickBot="1" x14ac:dyDescent="0.3">
      <c r="A16" s="71"/>
      <c r="B16" s="72">
        <v>2013</v>
      </c>
      <c r="C16" s="73">
        <v>0.06</v>
      </c>
      <c r="AL16" s="145">
        <v>246440000</v>
      </c>
    </row>
    <row r="17" spans="1:38" ht="14.25" x14ac:dyDescent="0.25">
      <c r="A17" s="71"/>
      <c r="B17" s="74" t="s">
        <v>34</v>
      </c>
      <c r="C17" s="75" t="s">
        <v>35</v>
      </c>
      <c r="AL17" s="2">
        <v>7.0000000000000001E-3</v>
      </c>
    </row>
    <row r="18" spans="1:38" ht="27.2" x14ac:dyDescent="0.25">
      <c r="A18" s="76" t="s">
        <v>27</v>
      </c>
      <c r="B18" s="77">
        <v>3500000</v>
      </c>
      <c r="C18" s="78">
        <v>0</v>
      </c>
      <c r="AL18" s="2">
        <f>+AL16*AL17</f>
        <v>1725080</v>
      </c>
    </row>
    <row r="19" spans="1:38" ht="25.5" x14ac:dyDescent="0.25">
      <c r="A19" s="76" t="s">
        <v>26</v>
      </c>
      <c r="B19" s="77">
        <v>3500000</v>
      </c>
      <c r="C19" s="78">
        <v>0</v>
      </c>
    </row>
    <row r="20" spans="1:38" ht="25.5" x14ac:dyDescent="0.25">
      <c r="A20" s="76" t="s">
        <v>28</v>
      </c>
      <c r="B20" s="79">
        <v>730000</v>
      </c>
      <c r="C20" s="80">
        <v>70500</v>
      </c>
      <c r="I20" s="2" t="s">
        <v>36</v>
      </c>
    </row>
    <row r="21" spans="1:38" ht="15" x14ac:dyDescent="0.25">
      <c r="A21" s="76" t="s">
        <v>29</v>
      </c>
      <c r="B21" s="79">
        <v>650000</v>
      </c>
      <c r="C21" s="80">
        <v>70500</v>
      </c>
    </row>
    <row r="22" spans="1:38" ht="15" x14ac:dyDescent="0.25">
      <c r="A22" s="76" t="s">
        <v>37</v>
      </c>
      <c r="B22" s="79">
        <v>1500000</v>
      </c>
      <c r="C22" s="80"/>
    </row>
    <row r="23" spans="1:38" ht="25.5" x14ac:dyDescent="0.25">
      <c r="A23" s="76" t="s">
        <v>30</v>
      </c>
      <c r="B23" s="79">
        <v>1500000</v>
      </c>
      <c r="C23" s="80"/>
    </row>
    <row r="24" spans="1:38" ht="15.75" thickBot="1" x14ac:dyDescent="0.3">
      <c r="A24" s="2" t="s">
        <v>59</v>
      </c>
      <c r="B24" s="81">
        <v>1500000</v>
      </c>
      <c r="C24" s="82">
        <v>0</v>
      </c>
    </row>
    <row r="25" spans="1:38" x14ac:dyDescent="0.2">
      <c r="F25" s="83"/>
    </row>
  </sheetData>
  <mergeCells count="2">
    <mergeCell ref="A1:P1"/>
    <mergeCell ref="F4:G4"/>
  </mergeCells>
  <pageMargins left="7.874015748031496E-2" right="0.11811023622047245" top="0.78740157480314965" bottom="0.98425196850393704" header="0" footer="0"/>
  <pageSetup scale="2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topLeftCell="A7" zoomScale="75" workbookViewId="0">
      <selection activeCell="Q15" sqref="Q15"/>
    </sheetView>
  </sheetViews>
  <sheetFormatPr defaultColWidth="11.42578125" defaultRowHeight="12.75" x14ac:dyDescent="0.2"/>
  <cols>
    <col min="1" max="1" width="19.42578125" style="2" customWidth="1"/>
    <col min="2" max="2" width="18.42578125" style="2" customWidth="1"/>
    <col min="3" max="3" width="12.28515625" style="2" customWidth="1"/>
    <col min="4" max="4" width="14.85546875" style="2" customWidth="1"/>
    <col min="5" max="5" width="12.140625" style="2" customWidth="1"/>
    <col min="6" max="6" width="10.7109375" style="2" bestFit="1" customWidth="1"/>
    <col min="7" max="7" width="11.140625" style="2" bestFit="1" customWidth="1"/>
    <col min="8" max="8" width="16.140625" style="2" customWidth="1"/>
    <col min="9" max="9" width="16.42578125" style="2" bestFit="1" customWidth="1"/>
    <col min="10" max="10" width="12.7109375" style="2" bestFit="1" customWidth="1"/>
    <col min="11" max="11" width="16.5703125" style="2" bestFit="1" customWidth="1"/>
    <col min="12" max="12" width="13.140625" style="2" bestFit="1" customWidth="1"/>
    <col min="13" max="13" width="11.5703125" style="2" bestFit="1" customWidth="1"/>
    <col min="14" max="14" width="11.140625" style="2" customWidth="1"/>
    <col min="15" max="15" width="11.5703125" style="2" bestFit="1" customWidth="1"/>
    <col min="16" max="16" width="13.28515625" style="2" bestFit="1" customWidth="1"/>
    <col min="17" max="17" width="14.5703125" style="2" bestFit="1" customWidth="1"/>
    <col min="18" max="18" width="49.85546875" style="2" customWidth="1"/>
    <col min="19" max="256" width="11.42578125" style="2"/>
    <col min="257" max="257" width="19.42578125" style="2" customWidth="1"/>
    <col min="258" max="258" width="16.5703125" style="2" bestFit="1" customWidth="1"/>
    <col min="259" max="259" width="12.28515625" style="2" customWidth="1"/>
    <col min="260" max="260" width="14.85546875" style="2" customWidth="1"/>
    <col min="261" max="261" width="12.140625" style="2" customWidth="1"/>
    <col min="262" max="262" width="10.7109375" style="2" bestFit="1" customWidth="1"/>
    <col min="263" max="263" width="11.140625" style="2" bestFit="1" customWidth="1"/>
    <col min="264" max="264" width="13.140625" style="2" bestFit="1" customWidth="1"/>
    <col min="265" max="265" width="13.7109375" style="2" customWidth="1"/>
    <col min="266" max="266" width="12.7109375" style="2" bestFit="1" customWidth="1"/>
    <col min="267" max="267" width="14.42578125" style="2" bestFit="1" customWidth="1"/>
    <col min="268" max="268" width="9.140625" style="2" bestFit="1" customWidth="1"/>
    <col min="269" max="269" width="11.5703125" style="2" bestFit="1" customWidth="1"/>
    <col min="270" max="270" width="11.140625" style="2" customWidth="1"/>
    <col min="271" max="271" width="11.5703125" style="2" bestFit="1" customWidth="1"/>
    <col min="272" max="272" width="11.140625" style="2" bestFit="1" customWidth="1"/>
    <col min="273" max="273" width="13.28515625" style="2" bestFit="1" customWidth="1"/>
    <col min="274" max="274" width="49.85546875" style="2" customWidth="1"/>
    <col min="275" max="512" width="11.42578125" style="2"/>
    <col min="513" max="513" width="19.42578125" style="2" customWidth="1"/>
    <col min="514" max="514" width="16.5703125" style="2" bestFit="1" customWidth="1"/>
    <col min="515" max="515" width="12.28515625" style="2" customWidth="1"/>
    <col min="516" max="516" width="14.85546875" style="2" customWidth="1"/>
    <col min="517" max="517" width="12.140625" style="2" customWidth="1"/>
    <col min="518" max="518" width="10.7109375" style="2" bestFit="1" customWidth="1"/>
    <col min="519" max="519" width="11.140625" style="2" bestFit="1" customWidth="1"/>
    <col min="520" max="520" width="13.140625" style="2" bestFit="1" customWidth="1"/>
    <col min="521" max="521" width="13.7109375" style="2" customWidth="1"/>
    <col min="522" max="522" width="12.7109375" style="2" bestFit="1" customWidth="1"/>
    <col min="523" max="523" width="14.42578125" style="2" bestFit="1" customWidth="1"/>
    <col min="524" max="524" width="9.140625" style="2" bestFit="1" customWidth="1"/>
    <col min="525" max="525" width="11.5703125" style="2" bestFit="1" customWidth="1"/>
    <col min="526" max="526" width="11.140625" style="2" customWidth="1"/>
    <col min="527" max="527" width="11.5703125" style="2" bestFit="1" customWidth="1"/>
    <col min="528" max="528" width="11.140625" style="2" bestFit="1" customWidth="1"/>
    <col min="529" max="529" width="13.28515625" style="2" bestFit="1" customWidth="1"/>
    <col min="530" max="530" width="49.85546875" style="2" customWidth="1"/>
    <col min="531" max="768" width="11.42578125" style="2"/>
    <col min="769" max="769" width="19.42578125" style="2" customWidth="1"/>
    <col min="770" max="770" width="16.5703125" style="2" bestFit="1" customWidth="1"/>
    <col min="771" max="771" width="12.28515625" style="2" customWidth="1"/>
    <col min="772" max="772" width="14.85546875" style="2" customWidth="1"/>
    <col min="773" max="773" width="12.140625" style="2" customWidth="1"/>
    <col min="774" max="774" width="10.7109375" style="2" bestFit="1" customWidth="1"/>
    <col min="775" max="775" width="11.140625" style="2" bestFit="1" customWidth="1"/>
    <col min="776" max="776" width="13.140625" style="2" bestFit="1" customWidth="1"/>
    <col min="777" max="777" width="13.7109375" style="2" customWidth="1"/>
    <col min="778" max="778" width="12.7109375" style="2" bestFit="1" customWidth="1"/>
    <col min="779" max="779" width="14.42578125" style="2" bestFit="1" customWidth="1"/>
    <col min="780" max="780" width="9.140625" style="2" bestFit="1" customWidth="1"/>
    <col min="781" max="781" width="11.5703125" style="2" bestFit="1" customWidth="1"/>
    <col min="782" max="782" width="11.140625" style="2" customWidth="1"/>
    <col min="783" max="783" width="11.5703125" style="2" bestFit="1" customWidth="1"/>
    <col min="784" max="784" width="11.140625" style="2" bestFit="1" customWidth="1"/>
    <col min="785" max="785" width="13.28515625" style="2" bestFit="1" customWidth="1"/>
    <col min="786" max="786" width="49.85546875" style="2" customWidth="1"/>
    <col min="787" max="1024" width="11.42578125" style="2"/>
    <col min="1025" max="1025" width="19.42578125" style="2" customWidth="1"/>
    <col min="1026" max="1026" width="16.5703125" style="2" bestFit="1" customWidth="1"/>
    <col min="1027" max="1027" width="12.28515625" style="2" customWidth="1"/>
    <col min="1028" max="1028" width="14.85546875" style="2" customWidth="1"/>
    <col min="1029" max="1029" width="12.140625" style="2" customWidth="1"/>
    <col min="1030" max="1030" width="10.7109375" style="2" bestFit="1" customWidth="1"/>
    <col min="1031" max="1031" width="11.140625" style="2" bestFit="1" customWidth="1"/>
    <col min="1032" max="1032" width="13.140625" style="2" bestFit="1" customWidth="1"/>
    <col min="1033" max="1033" width="13.7109375" style="2" customWidth="1"/>
    <col min="1034" max="1034" width="12.7109375" style="2" bestFit="1" customWidth="1"/>
    <col min="1035" max="1035" width="14.42578125" style="2" bestFit="1" customWidth="1"/>
    <col min="1036" max="1036" width="9.140625" style="2" bestFit="1" customWidth="1"/>
    <col min="1037" max="1037" width="11.5703125" style="2" bestFit="1" customWidth="1"/>
    <col min="1038" max="1038" width="11.140625" style="2" customWidth="1"/>
    <col min="1039" max="1039" width="11.5703125" style="2" bestFit="1" customWidth="1"/>
    <col min="1040" max="1040" width="11.140625" style="2" bestFit="1" customWidth="1"/>
    <col min="1041" max="1041" width="13.28515625" style="2" bestFit="1" customWidth="1"/>
    <col min="1042" max="1042" width="49.85546875" style="2" customWidth="1"/>
    <col min="1043" max="1280" width="11.42578125" style="2"/>
    <col min="1281" max="1281" width="19.42578125" style="2" customWidth="1"/>
    <col min="1282" max="1282" width="16.5703125" style="2" bestFit="1" customWidth="1"/>
    <col min="1283" max="1283" width="12.28515625" style="2" customWidth="1"/>
    <col min="1284" max="1284" width="14.85546875" style="2" customWidth="1"/>
    <col min="1285" max="1285" width="12.140625" style="2" customWidth="1"/>
    <col min="1286" max="1286" width="10.7109375" style="2" bestFit="1" customWidth="1"/>
    <col min="1287" max="1287" width="11.140625" style="2" bestFit="1" customWidth="1"/>
    <col min="1288" max="1288" width="13.140625" style="2" bestFit="1" customWidth="1"/>
    <col min="1289" max="1289" width="13.7109375" style="2" customWidth="1"/>
    <col min="1290" max="1290" width="12.7109375" style="2" bestFit="1" customWidth="1"/>
    <col min="1291" max="1291" width="14.42578125" style="2" bestFit="1" customWidth="1"/>
    <col min="1292" max="1292" width="9.140625" style="2" bestFit="1" customWidth="1"/>
    <col min="1293" max="1293" width="11.5703125" style="2" bestFit="1" customWidth="1"/>
    <col min="1294" max="1294" width="11.140625" style="2" customWidth="1"/>
    <col min="1295" max="1295" width="11.5703125" style="2" bestFit="1" customWidth="1"/>
    <col min="1296" max="1296" width="11.140625" style="2" bestFit="1" customWidth="1"/>
    <col min="1297" max="1297" width="13.28515625" style="2" bestFit="1" customWidth="1"/>
    <col min="1298" max="1298" width="49.85546875" style="2" customWidth="1"/>
    <col min="1299" max="1536" width="11.42578125" style="2"/>
    <col min="1537" max="1537" width="19.42578125" style="2" customWidth="1"/>
    <col min="1538" max="1538" width="16.5703125" style="2" bestFit="1" customWidth="1"/>
    <col min="1539" max="1539" width="12.28515625" style="2" customWidth="1"/>
    <col min="1540" max="1540" width="14.85546875" style="2" customWidth="1"/>
    <col min="1541" max="1541" width="12.140625" style="2" customWidth="1"/>
    <col min="1542" max="1542" width="10.7109375" style="2" bestFit="1" customWidth="1"/>
    <col min="1543" max="1543" width="11.140625" style="2" bestFit="1" customWidth="1"/>
    <col min="1544" max="1544" width="13.140625" style="2" bestFit="1" customWidth="1"/>
    <col min="1545" max="1545" width="13.7109375" style="2" customWidth="1"/>
    <col min="1546" max="1546" width="12.7109375" style="2" bestFit="1" customWidth="1"/>
    <col min="1547" max="1547" width="14.42578125" style="2" bestFit="1" customWidth="1"/>
    <col min="1548" max="1548" width="9.140625" style="2" bestFit="1" customWidth="1"/>
    <col min="1549" max="1549" width="11.5703125" style="2" bestFit="1" customWidth="1"/>
    <col min="1550" max="1550" width="11.140625" style="2" customWidth="1"/>
    <col min="1551" max="1551" width="11.5703125" style="2" bestFit="1" customWidth="1"/>
    <col min="1552" max="1552" width="11.140625" style="2" bestFit="1" customWidth="1"/>
    <col min="1553" max="1553" width="13.28515625" style="2" bestFit="1" customWidth="1"/>
    <col min="1554" max="1554" width="49.85546875" style="2" customWidth="1"/>
    <col min="1555" max="1792" width="11.42578125" style="2"/>
    <col min="1793" max="1793" width="19.42578125" style="2" customWidth="1"/>
    <col min="1794" max="1794" width="16.5703125" style="2" bestFit="1" customWidth="1"/>
    <col min="1795" max="1795" width="12.28515625" style="2" customWidth="1"/>
    <col min="1796" max="1796" width="14.85546875" style="2" customWidth="1"/>
    <col min="1797" max="1797" width="12.140625" style="2" customWidth="1"/>
    <col min="1798" max="1798" width="10.7109375" style="2" bestFit="1" customWidth="1"/>
    <col min="1799" max="1799" width="11.140625" style="2" bestFit="1" customWidth="1"/>
    <col min="1800" max="1800" width="13.140625" style="2" bestFit="1" customWidth="1"/>
    <col min="1801" max="1801" width="13.7109375" style="2" customWidth="1"/>
    <col min="1802" max="1802" width="12.7109375" style="2" bestFit="1" customWidth="1"/>
    <col min="1803" max="1803" width="14.42578125" style="2" bestFit="1" customWidth="1"/>
    <col min="1804" max="1804" width="9.140625" style="2" bestFit="1" customWidth="1"/>
    <col min="1805" max="1805" width="11.5703125" style="2" bestFit="1" customWidth="1"/>
    <col min="1806" max="1806" width="11.140625" style="2" customWidth="1"/>
    <col min="1807" max="1807" width="11.5703125" style="2" bestFit="1" customWidth="1"/>
    <col min="1808" max="1808" width="11.140625" style="2" bestFit="1" customWidth="1"/>
    <col min="1809" max="1809" width="13.28515625" style="2" bestFit="1" customWidth="1"/>
    <col min="1810" max="1810" width="49.85546875" style="2" customWidth="1"/>
    <col min="1811" max="2048" width="11.42578125" style="2"/>
    <col min="2049" max="2049" width="19.42578125" style="2" customWidth="1"/>
    <col min="2050" max="2050" width="16.5703125" style="2" bestFit="1" customWidth="1"/>
    <col min="2051" max="2051" width="12.28515625" style="2" customWidth="1"/>
    <col min="2052" max="2052" width="14.85546875" style="2" customWidth="1"/>
    <col min="2053" max="2053" width="12.140625" style="2" customWidth="1"/>
    <col min="2054" max="2054" width="10.7109375" style="2" bestFit="1" customWidth="1"/>
    <col min="2055" max="2055" width="11.140625" style="2" bestFit="1" customWidth="1"/>
    <col min="2056" max="2056" width="13.140625" style="2" bestFit="1" customWidth="1"/>
    <col min="2057" max="2057" width="13.7109375" style="2" customWidth="1"/>
    <col min="2058" max="2058" width="12.7109375" style="2" bestFit="1" customWidth="1"/>
    <col min="2059" max="2059" width="14.42578125" style="2" bestFit="1" customWidth="1"/>
    <col min="2060" max="2060" width="9.140625" style="2" bestFit="1" customWidth="1"/>
    <col min="2061" max="2061" width="11.5703125" style="2" bestFit="1" customWidth="1"/>
    <col min="2062" max="2062" width="11.140625" style="2" customWidth="1"/>
    <col min="2063" max="2063" width="11.5703125" style="2" bestFit="1" customWidth="1"/>
    <col min="2064" max="2064" width="11.140625" style="2" bestFit="1" customWidth="1"/>
    <col min="2065" max="2065" width="13.28515625" style="2" bestFit="1" customWidth="1"/>
    <col min="2066" max="2066" width="49.85546875" style="2" customWidth="1"/>
    <col min="2067" max="2304" width="11.42578125" style="2"/>
    <col min="2305" max="2305" width="19.42578125" style="2" customWidth="1"/>
    <col min="2306" max="2306" width="16.5703125" style="2" bestFit="1" customWidth="1"/>
    <col min="2307" max="2307" width="12.28515625" style="2" customWidth="1"/>
    <col min="2308" max="2308" width="14.85546875" style="2" customWidth="1"/>
    <col min="2309" max="2309" width="12.140625" style="2" customWidth="1"/>
    <col min="2310" max="2310" width="10.7109375" style="2" bestFit="1" customWidth="1"/>
    <col min="2311" max="2311" width="11.140625" style="2" bestFit="1" customWidth="1"/>
    <col min="2312" max="2312" width="13.140625" style="2" bestFit="1" customWidth="1"/>
    <col min="2313" max="2313" width="13.7109375" style="2" customWidth="1"/>
    <col min="2314" max="2314" width="12.7109375" style="2" bestFit="1" customWidth="1"/>
    <col min="2315" max="2315" width="14.42578125" style="2" bestFit="1" customWidth="1"/>
    <col min="2316" max="2316" width="9.140625" style="2" bestFit="1" customWidth="1"/>
    <col min="2317" max="2317" width="11.5703125" style="2" bestFit="1" customWidth="1"/>
    <col min="2318" max="2318" width="11.140625" style="2" customWidth="1"/>
    <col min="2319" max="2319" width="11.5703125" style="2" bestFit="1" customWidth="1"/>
    <col min="2320" max="2320" width="11.140625" style="2" bestFit="1" customWidth="1"/>
    <col min="2321" max="2321" width="13.28515625" style="2" bestFit="1" customWidth="1"/>
    <col min="2322" max="2322" width="49.85546875" style="2" customWidth="1"/>
    <col min="2323" max="2560" width="11.42578125" style="2"/>
    <col min="2561" max="2561" width="19.42578125" style="2" customWidth="1"/>
    <col min="2562" max="2562" width="16.5703125" style="2" bestFit="1" customWidth="1"/>
    <col min="2563" max="2563" width="12.28515625" style="2" customWidth="1"/>
    <col min="2564" max="2564" width="14.85546875" style="2" customWidth="1"/>
    <col min="2565" max="2565" width="12.140625" style="2" customWidth="1"/>
    <col min="2566" max="2566" width="10.7109375" style="2" bestFit="1" customWidth="1"/>
    <col min="2567" max="2567" width="11.140625" style="2" bestFit="1" customWidth="1"/>
    <col min="2568" max="2568" width="13.140625" style="2" bestFit="1" customWidth="1"/>
    <col min="2569" max="2569" width="13.7109375" style="2" customWidth="1"/>
    <col min="2570" max="2570" width="12.7109375" style="2" bestFit="1" customWidth="1"/>
    <col min="2571" max="2571" width="14.42578125" style="2" bestFit="1" customWidth="1"/>
    <col min="2572" max="2572" width="9.140625" style="2" bestFit="1" customWidth="1"/>
    <col min="2573" max="2573" width="11.5703125" style="2" bestFit="1" customWidth="1"/>
    <col min="2574" max="2574" width="11.140625" style="2" customWidth="1"/>
    <col min="2575" max="2575" width="11.5703125" style="2" bestFit="1" customWidth="1"/>
    <col min="2576" max="2576" width="11.140625" style="2" bestFit="1" customWidth="1"/>
    <col min="2577" max="2577" width="13.28515625" style="2" bestFit="1" customWidth="1"/>
    <col min="2578" max="2578" width="49.85546875" style="2" customWidth="1"/>
    <col min="2579" max="2816" width="11.42578125" style="2"/>
    <col min="2817" max="2817" width="19.42578125" style="2" customWidth="1"/>
    <col min="2818" max="2818" width="16.5703125" style="2" bestFit="1" customWidth="1"/>
    <col min="2819" max="2819" width="12.28515625" style="2" customWidth="1"/>
    <col min="2820" max="2820" width="14.85546875" style="2" customWidth="1"/>
    <col min="2821" max="2821" width="12.140625" style="2" customWidth="1"/>
    <col min="2822" max="2822" width="10.7109375" style="2" bestFit="1" customWidth="1"/>
    <col min="2823" max="2823" width="11.140625" style="2" bestFit="1" customWidth="1"/>
    <col min="2824" max="2824" width="13.140625" style="2" bestFit="1" customWidth="1"/>
    <col min="2825" max="2825" width="13.7109375" style="2" customWidth="1"/>
    <col min="2826" max="2826" width="12.7109375" style="2" bestFit="1" customWidth="1"/>
    <col min="2827" max="2827" width="14.42578125" style="2" bestFit="1" customWidth="1"/>
    <col min="2828" max="2828" width="9.140625" style="2" bestFit="1" customWidth="1"/>
    <col min="2829" max="2829" width="11.5703125" style="2" bestFit="1" customWidth="1"/>
    <col min="2830" max="2830" width="11.140625" style="2" customWidth="1"/>
    <col min="2831" max="2831" width="11.5703125" style="2" bestFit="1" customWidth="1"/>
    <col min="2832" max="2832" width="11.140625" style="2" bestFit="1" customWidth="1"/>
    <col min="2833" max="2833" width="13.28515625" style="2" bestFit="1" customWidth="1"/>
    <col min="2834" max="2834" width="49.85546875" style="2" customWidth="1"/>
    <col min="2835" max="3072" width="11.42578125" style="2"/>
    <col min="3073" max="3073" width="19.42578125" style="2" customWidth="1"/>
    <col min="3074" max="3074" width="16.5703125" style="2" bestFit="1" customWidth="1"/>
    <col min="3075" max="3075" width="12.28515625" style="2" customWidth="1"/>
    <col min="3076" max="3076" width="14.85546875" style="2" customWidth="1"/>
    <col min="3077" max="3077" width="12.140625" style="2" customWidth="1"/>
    <col min="3078" max="3078" width="10.7109375" style="2" bestFit="1" customWidth="1"/>
    <col min="3079" max="3079" width="11.140625" style="2" bestFit="1" customWidth="1"/>
    <col min="3080" max="3080" width="13.140625" style="2" bestFit="1" customWidth="1"/>
    <col min="3081" max="3081" width="13.7109375" style="2" customWidth="1"/>
    <col min="3082" max="3082" width="12.7109375" style="2" bestFit="1" customWidth="1"/>
    <col min="3083" max="3083" width="14.42578125" style="2" bestFit="1" customWidth="1"/>
    <col min="3084" max="3084" width="9.140625" style="2" bestFit="1" customWidth="1"/>
    <col min="3085" max="3085" width="11.5703125" style="2" bestFit="1" customWidth="1"/>
    <col min="3086" max="3086" width="11.140625" style="2" customWidth="1"/>
    <col min="3087" max="3087" width="11.5703125" style="2" bestFit="1" customWidth="1"/>
    <col min="3088" max="3088" width="11.140625" style="2" bestFit="1" customWidth="1"/>
    <col min="3089" max="3089" width="13.28515625" style="2" bestFit="1" customWidth="1"/>
    <col min="3090" max="3090" width="49.85546875" style="2" customWidth="1"/>
    <col min="3091" max="3328" width="11.42578125" style="2"/>
    <col min="3329" max="3329" width="19.42578125" style="2" customWidth="1"/>
    <col min="3330" max="3330" width="16.5703125" style="2" bestFit="1" customWidth="1"/>
    <col min="3331" max="3331" width="12.28515625" style="2" customWidth="1"/>
    <col min="3332" max="3332" width="14.85546875" style="2" customWidth="1"/>
    <col min="3333" max="3333" width="12.140625" style="2" customWidth="1"/>
    <col min="3334" max="3334" width="10.7109375" style="2" bestFit="1" customWidth="1"/>
    <col min="3335" max="3335" width="11.140625" style="2" bestFit="1" customWidth="1"/>
    <col min="3336" max="3336" width="13.140625" style="2" bestFit="1" customWidth="1"/>
    <col min="3337" max="3337" width="13.7109375" style="2" customWidth="1"/>
    <col min="3338" max="3338" width="12.7109375" style="2" bestFit="1" customWidth="1"/>
    <col min="3339" max="3339" width="14.42578125" style="2" bestFit="1" customWidth="1"/>
    <col min="3340" max="3340" width="9.140625" style="2" bestFit="1" customWidth="1"/>
    <col min="3341" max="3341" width="11.5703125" style="2" bestFit="1" customWidth="1"/>
    <col min="3342" max="3342" width="11.140625" style="2" customWidth="1"/>
    <col min="3343" max="3343" width="11.5703125" style="2" bestFit="1" customWidth="1"/>
    <col min="3344" max="3344" width="11.140625" style="2" bestFit="1" customWidth="1"/>
    <col min="3345" max="3345" width="13.28515625" style="2" bestFit="1" customWidth="1"/>
    <col min="3346" max="3346" width="49.85546875" style="2" customWidth="1"/>
    <col min="3347" max="3584" width="11.42578125" style="2"/>
    <col min="3585" max="3585" width="19.42578125" style="2" customWidth="1"/>
    <col min="3586" max="3586" width="16.5703125" style="2" bestFit="1" customWidth="1"/>
    <col min="3587" max="3587" width="12.28515625" style="2" customWidth="1"/>
    <col min="3588" max="3588" width="14.85546875" style="2" customWidth="1"/>
    <col min="3589" max="3589" width="12.140625" style="2" customWidth="1"/>
    <col min="3590" max="3590" width="10.7109375" style="2" bestFit="1" customWidth="1"/>
    <col min="3591" max="3591" width="11.140625" style="2" bestFit="1" customWidth="1"/>
    <col min="3592" max="3592" width="13.140625" style="2" bestFit="1" customWidth="1"/>
    <col min="3593" max="3593" width="13.7109375" style="2" customWidth="1"/>
    <col min="3594" max="3594" width="12.7109375" style="2" bestFit="1" customWidth="1"/>
    <col min="3595" max="3595" width="14.42578125" style="2" bestFit="1" customWidth="1"/>
    <col min="3596" max="3596" width="9.140625" style="2" bestFit="1" customWidth="1"/>
    <col min="3597" max="3597" width="11.5703125" style="2" bestFit="1" customWidth="1"/>
    <col min="3598" max="3598" width="11.140625" style="2" customWidth="1"/>
    <col min="3599" max="3599" width="11.5703125" style="2" bestFit="1" customWidth="1"/>
    <col min="3600" max="3600" width="11.140625" style="2" bestFit="1" customWidth="1"/>
    <col min="3601" max="3601" width="13.28515625" style="2" bestFit="1" customWidth="1"/>
    <col min="3602" max="3602" width="49.85546875" style="2" customWidth="1"/>
    <col min="3603" max="3840" width="11.42578125" style="2"/>
    <col min="3841" max="3841" width="19.42578125" style="2" customWidth="1"/>
    <col min="3842" max="3842" width="16.5703125" style="2" bestFit="1" customWidth="1"/>
    <col min="3843" max="3843" width="12.28515625" style="2" customWidth="1"/>
    <col min="3844" max="3844" width="14.85546875" style="2" customWidth="1"/>
    <col min="3845" max="3845" width="12.140625" style="2" customWidth="1"/>
    <col min="3846" max="3846" width="10.7109375" style="2" bestFit="1" customWidth="1"/>
    <col min="3847" max="3847" width="11.140625" style="2" bestFit="1" customWidth="1"/>
    <col min="3848" max="3848" width="13.140625" style="2" bestFit="1" customWidth="1"/>
    <col min="3849" max="3849" width="13.7109375" style="2" customWidth="1"/>
    <col min="3850" max="3850" width="12.7109375" style="2" bestFit="1" customWidth="1"/>
    <col min="3851" max="3851" width="14.42578125" style="2" bestFit="1" customWidth="1"/>
    <col min="3852" max="3852" width="9.140625" style="2" bestFit="1" customWidth="1"/>
    <col min="3853" max="3853" width="11.5703125" style="2" bestFit="1" customWidth="1"/>
    <col min="3854" max="3854" width="11.140625" style="2" customWidth="1"/>
    <col min="3855" max="3855" width="11.5703125" style="2" bestFit="1" customWidth="1"/>
    <col min="3856" max="3856" width="11.140625" style="2" bestFit="1" customWidth="1"/>
    <col min="3857" max="3857" width="13.28515625" style="2" bestFit="1" customWidth="1"/>
    <col min="3858" max="3858" width="49.85546875" style="2" customWidth="1"/>
    <col min="3859" max="4096" width="11.42578125" style="2"/>
    <col min="4097" max="4097" width="19.42578125" style="2" customWidth="1"/>
    <col min="4098" max="4098" width="16.5703125" style="2" bestFit="1" customWidth="1"/>
    <col min="4099" max="4099" width="12.28515625" style="2" customWidth="1"/>
    <col min="4100" max="4100" width="14.85546875" style="2" customWidth="1"/>
    <col min="4101" max="4101" width="12.140625" style="2" customWidth="1"/>
    <col min="4102" max="4102" width="10.7109375" style="2" bestFit="1" customWidth="1"/>
    <col min="4103" max="4103" width="11.140625" style="2" bestFit="1" customWidth="1"/>
    <col min="4104" max="4104" width="13.140625" style="2" bestFit="1" customWidth="1"/>
    <col min="4105" max="4105" width="13.7109375" style="2" customWidth="1"/>
    <col min="4106" max="4106" width="12.7109375" style="2" bestFit="1" customWidth="1"/>
    <col min="4107" max="4107" width="14.42578125" style="2" bestFit="1" customWidth="1"/>
    <col min="4108" max="4108" width="9.140625" style="2" bestFit="1" customWidth="1"/>
    <col min="4109" max="4109" width="11.5703125" style="2" bestFit="1" customWidth="1"/>
    <col min="4110" max="4110" width="11.140625" style="2" customWidth="1"/>
    <col min="4111" max="4111" width="11.5703125" style="2" bestFit="1" customWidth="1"/>
    <col min="4112" max="4112" width="11.140625" style="2" bestFit="1" customWidth="1"/>
    <col min="4113" max="4113" width="13.28515625" style="2" bestFit="1" customWidth="1"/>
    <col min="4114" max="4114" width="49.85546875" style="2" customWidth="1"/>
    <col min="4115" max="4352" width="11.42578125" style="2"/>
    <col min="4353" max="4353" width="19.42578125" style="2" customWidth="1"/>
    <col min="4354" max="4354" width="16.5703125" style="2" bestFit="1" customWidth="1"/>
    <col min="4355" max="4355" width="12.28515625" style="2" customWidth="1"/>
    <col min="4356" max="4356" width="14.85546875" style="2" customWidth="1"/>
    <col min="4357" max="4357" width="12.140625" style="2" customWidth="1"/>
    <col min="4358" max="4358" width="10.7109375" style="2" bestFit="1" customWidth="1"/>
    <col min="4359" max="4359" width="11.140625" style="2" bestFit="1" customWidth="1"/>
    <col min="4360" max="4360" width="13.140625" style="2" bestFit="1" customWidth="1"/>
    <col min="4361" max="4361" width="13.7109375" style="2" customWidth="1"/>
    <col min="4362" max="4362" width="12.7109375" style="2" bestFit="1" customWidth="1"/>
    <col min="4363" max="4363" width="14.42578125" style="2" bestFit="1" customWidth="1"/>
    <col min="4364" max="4364" width="9.140625" style="2" bestFit="1" customWidth="1"/>
    <col min="4365" max="4365" width="11.5703125" style="2" bestFit="1" customWidth="1"/>
    <col min="4366" max="4366" width="11.140625" style="2" customWidth="1"/>
    <col min="4367" max="4367" width="11.5703125" style="2" bestFit="1" customWidth="1"/>
    <col min="4368" max="4368" width="11.140625" style="2" bestFit="1" customWidth="1"/>
    <col min="4369" max="4369" width="13.28515625" style="2" bestFit="1" customWidth="1"/>
    <col min="4370" max="4370" width="49.85546875" style="2" customWidth="1"/>
    <col min="4371" max="4608" width="11.42578125" style="2"/>
    <col min="4609" max="4609" width="19.42578125" style="2" customWidth="1"/>
    <col min="4610" max="4610" width="16.5703125" style="2" bestFit="1" customWidth="1"/>
    <col min="4611" max="4611" width="12.28515625" style="2" customWidth="1"/>
    <col min="4612" max="4612" width="14.85546875" style="2" customWidth="1"/>
    <col min="4613" max="4613" width="12.140625" style="2" customWidth="1"/>
    <col min="4614" max="4614" width="10.7109375" style="2" bestFit="1" customWidth="1"/>
    <col min="4615" max="4615" width="11.140625" style="2" bestFit="1" customWidth="1"/>
    <col min="4616" max="4616" width="13.140625" style="2" bestFit="1" customWidth="1"/>
    <col min="4617" max="4617" width="13.7109375" style="2" customWidth="1"/>
    <col min="4618" max="4618" width="12.7109375" style="2" bestFit="1" customWidth="1"/>
    <col min="4619" max="4619" width="14.42578125" style="2" bestFit="1" customWidth="1"/>
    <col min="4620" max="4620" width="9.140625" style="2" bestFit="1" customWidth="1"/>
    <col min="4621" max="4621" width="11.5703125" style="2" bestFit="1" customWidth="1"/>
    <col min="4622" max="4622" width="11.140625" style="2" customWidth="1"/>
    <col min="4623" max="4623" width="11.5703125" style="2" bestFit="1" customWidth="1"/>
    <col min="4624" max="4624" width="11.140625" style="2" bestFit="1" customWidth="1"/>
    <col min="4625" max="4625" width="13.28515625" style="2" bestFit="1" customWidth="1"/>
    <col min="4626" max="4626" width="49.85546875" style="2" customWidth="1"/>
    <col min="4627" max="4864" width="11.42578125" style="2"/>
    <col min="4865" max="4865" width="19.42578125" style="2" customWidth="1"/>
    <col min="4866" max="4866" width="16.5703125" style="2" bestFit="1" customWidth="1"/>
    <col min="4867" max="4867" width="12.28515625" style="2" customWidth="1"/>
    <col min="4868" max="4868" width="14.85546875" style="2" customWidth="1"/>
    <col min="4869" max="4869" width="12.140625" style="2" customWidth="1"/>
    <col min="4870" max="4870" width="10.7109375" style="2" bestFit="1" customWidth="1"/>
    <col min="4871" max="4871" width="11.140625" style="2" bestFit="1" customWidth="1"/>
    <col min="4872" max="4872" width="13.140625" style="2" bestFit="1" customWidth="1"/>
    <col min="4873" max="4873" width="13.7109375" style="2" customWidth="1"/>
    <col min="4874" max="4874" width="12.7109375" style="2" bestFit="1" customWidth="1"/>
    <col min="4875" max="4875" width="14.42578125" style="2" bestFit="1" customWidth="1"/>
    <col min="4876" max="4876" width="9.140625" style="2" bestFit="1" customWidth="1"/>
    <col min="4877" max="4877" width="11.5703125" style="2" bestFit="1" customWidth="1"/>
    <col min="4878" max="4878" width="11.140625" style="2" customWidth="1"/>
    <col min="4879" max="4879" width="11.5703125" style="2" bestFit="1" customWidth="1"/>
    <col min="4880" max="4880" width="11.140625" style="2" bestFit="1" customWidth="1"/>
    <col min="4881" max="4881" width="13.28515625" style="2" bestFit="1" customWidth="1"/>
    <col min="4882" max="4882" width="49.85546875" style="2" customWidth="1"/>
    <col min="4883" max="5120" width="11.42578125" style="2"/>
    <col min="5121" max="5121" width="19.42578125" style="2" customWidth="1"/>
    <col min="5122" max="5122" width="16.5703125" style="2" bestFit="1" customWidth="1"/>
    <col min="5123" max="5123" width="12.28515625" style="2" customWidth="1"/>
    <col min="5124" max="5124" width="14.85546875" style="2" customWidth="1"/>
    <col min="5125" max="5125" width="12.140625" style="2" customWidth="1"/>
    <col min="5126" max="5126" width="10.7109375" style="2" bestFit="1" customWidth="1"/>
    <col min="5127" max="5127" width="11.140625" style="2" bestFit="1" customWidth="1"/>
    <col min="5128" max="5128" width="13.140625" style="2" bestFit="1" customWidth="1"/>
    <col min="5129" max="5129" width="13.7109375" style="2" customWidth="1"/>
    <col min="5130" max="5130" width="12.7109375" style="2" bestFit="1" customWidth="1"/>
    <col min="5131" max="5131" width="14.42578125" style="2" bestFit="1" customWidth="1"/>
    <col min="5132" max="5132" width="9.140625" style="2" bestFit="1" customWidth="1"/>
    <col min="5133" max="5133" width="11.5703125" style="2" bestFit="1" customWidth="1"/>
    <col min="5134" max="5134" width="11.140625" style="2" customWidth="1"/>
    <col min="5135" max="5135" width="11.5703125" style="2" bestFit="1" customWidth="1"/>
    <col min="5136" max="5136" width="11.140625" style="2" bestFit="1" customWidth="1"/>
    <col min="5137" max="5137" width="13.28515625" style="2" bestFit="1" customWidth="1"/>
    <col min="5138" max="5138" width="49.85546875" style="2" customWidth="1"/>
    <col min="5139" max="5376" width="11.42578125" style="2"/>
    <col min="5377" max="5377" width="19.42578125" style="2" customWidth="1"/>
    <col min="5378" max="5378" width="16.5703125" style="2" bestFit="1" customWidth="1"/>
    <col min="5379" max="5379" width="12.28515625" style="2" customWidth="1"/>
    <col min="5380" max="5380" width="14.85546875" style="2" customWidth="1"/>
    <col min="5381" max="5381" width="12.140625" style="2" customWidth="1"/>
    <col min="5382" max="5382" width="10.7109375" style="2" bestFit="1" customWidth="1"/>
    <col min="5383" max="5383" width="11.140625" style="2" bestFit="1" customWidth="1"/>
    <col min="5384" max="5384" width="13.140625" style="2" bestFit="1" customWidth="1"/>
    <col min="5385" max="5385" width="13.7109375" style="2" customWidth="1"/>
    <col min="5386" max="5386" width="12.7109375" style="2" bestFit="1" customWidth="1"/>
    <col min="5387" max="5387" width="14.42578125" style="2" bestFit="1" customWidth="1"/>
    <col min="5388" max="5388" width="9.140625" style="2" bestFit="1" customWidth="1"/>
    <col min="5389" max="5389" width="11.5703125" style="2" bestFit="1" customWidth="1"/>
    <col min="5390" max="5390" width="11.140625" style="2" customWidth="1"/>
    <col min="5391" max="5391" width="11.5703125" style="2" bestFit="1" customWidth="1"/>
    <col min="5392" max="5392" width="11.140625" style="2" bestFit="1" customWidth="1"/>
    <col min="5393" max="5393" width="13.28515625" style="2" bestFit="1" customWidth="1"/>
    <col min="5394" max="5394" width="49.85546875" style="2" customWidth="1"/>
    <col min="5395" max="5632" width="11.42578125" style="2"/>
    <col min="5633" max="5633" width="19.42578125" style="2" customWidth="1"/>
    <col min="5634" max="5634" width="16.5703125" style="2" bestFit="1" customWidth="1"/>
    <col min="5635" max="5635" width="12.28515625" style="2" customWidth="1"/>
    <col min="5636" max="5636" width="14.85546875" style="2" customWidth="1"/>
    <col min="5637" max="5637" width="12.140625" style="2" customWidth="1"/>
    <col min="5638" max="5638" width="10.7109375" style="2" bestFit="1" customWidth="1"/>
    <col min="5639" max="5639" width="11.140625" style="2" bestFit="1" customWidth="1"/>
    <col min="5640" max="5640" width="13.140625" style="2" bestFit="1" customWidth="1"/>
    <col min="5641" max="5641" width="13.7109375" style="2" customWidth="1"/>
    <col min="5642" max="5642" width="12.7109375" style="2" bestFit="1" customWidth="1"/>
    <col min="5643" max="5643" width="14.42578125" style="2" bestFit="1" customWidth="1"/>
    <col min="5644" max="5644" width="9.140625" style="2" bestFit="1" customWidth="1"/>
    <col min="5645" max="5645" width="11.5703125" style="2" bestFit="1" customWidth="1"/>
    <col min="5646" max="5646" width="11.140625" style="2" customWidth="1"/>
    <col min="5647" max="5647" width="11.5703125" style="2" bestFit="1" customWidth="1"/>
    <col min="5648" max="5648" width="11.140625" style="2" bestFit="1" customWidth="1"/>
    <col min="5649" max="5649" width="13.28515625" style="2" bestFit="1" customWidth="1"/>
    <col min="5650" max="5650" width="49.85546875" style="2" customWidth="1"/>
    <col min="5651" max="5888" width="11.42578125" style="2"/>
    <col min="5889" max="5889" width="19.42578125" style="2" customWidth="1"/>
    <col min="5890" max="5890" width="16.5703125" style="2" bestFit="1" customWidth="1"/>
    <col min="5891" max="5891" width="12.28515625" style="2" customWidth="1"/>
    <col min="5892" max="5892" width="14.85546875" style="2" customWidth="1"/>
    <col min="5893" max="5893" width="12.140625" style="2" customWidth="1"/>
    <col min="5894" max="5894" width="10.7109375" style="2" bestFit="1" customWidth="1"/>
    <col min="5895" max="5895" width="11.140625" style="2" bestFit="1" customWidth="1"/>
    <col min="5896" max="5896" width="13.140625" style="2" bestFit="1" customWidth="1"/>
    <col min="5897" max="5897" width="13.7109375" style="2" customWidth="1"/>
    <col min="5898" max="5898" width="12.7109375" style="2" bestFit="1" customWidth="1"/>
    <col min="5899" max="5899" width="14.42578125" style="2" bestFit="1" customWidth="1"/>
    <col min="5900" max="5900" width="9.140625" style="2" bestFit="1" customWidth="1"/>
    <col min="5901" max="5901" width="11.5703125" style="2" bestFit="1" customWidth="1"/>
    <col min="5902" max="5902" width="11.140625" style="2" customWidth="1"/>
    <col min="5903" max="5903" width="11.5703125" style="2" bestFit="1" customWidth="1"/>
    <col min="5904" max="5904" width="11.140625" style="2" bestFit="1" customWidth="1"/>
    <col min="5905" max="5905" width="13.28515625" style="2" bestFit="1" customWidth="1"/>
    <col min="5906" max="5906" width="49.85546875" style="2" customWidth="1"/>
    <col min="5907" max="6144" width="11.42578125" style="2"/>
    <col min="6145" max="6145" width="19.42578125" style="2" customWidth="1"/>
    <col min="6146" max="6146" width="16.5703125" style="2" bestFit="1" customWidth="1"/>
    <col min="6147" max="6147" width="12.28515625" style="2" customWidth="1"/>
    <col min="6148" max="6148" width="14.85546875" style="2" customWidth="1"/>
    <col min="6149" max="6149" width="12.140625" style="2" customWidth="1"/>
    <col min="6150" max="6150" width="10.7109375" style="2" bestFit="1" customWidth="1"/>
    <col min="6151" max="6151" width="11.140625" style="2" bestFit="1" customWidth="1"/>
    <col min="6152" max="6152" width="13.140625" style="2" bestFit="1" customWidth="1"/>
    <col min="6153" max="6153" width="13.7109375" style="2" customWidth="1"/>
    <col min="6154" max="6154" width="12.7109375" style="2" bestFit="1" customWidth="1"/>
    <col min="6155" max="6155" width="14.42578125" style="2" bestFit="1" customWidth="1"/>
    <col min="6156" max="6156" width="9.140625" style="2" bestFit="1" customWidth="1"/>
    <col min="6157" max="6157" width="11.5703125" style="2" bestFit="1" customWidth="1"/>
    <col min="6158" max="6158" width="11.140625" style="2" customWidth="1"/>
    <col min="6159" max="6159" width="11.5703125" style="2" bestFit="1" customWidth="1"/>
    <col min="6160" max="6160" width="11.140625" style="2" bestFit="1" customWidth="1"/>
    <col min="6161" max="6161" width="13.28515625" style="2" bestFit="1" customWidth="1"/>
    <col min="6162" max="6162" width="49.85546875" style="2" customWidth="1"/>
    <col min="6163" max="6400" width="11.42578125" style="2"/>
    <col min="6401" max="6401" width="19.42578125" style="2" customWidth="1"/>
    <col min="6402" max="6402" width="16.5703125" style="2" bestFit="1" customWidth="1"/>
    <col min="6403" max="6403" width="12.28515625" style="2" customWidth="1"/>
    <col min="6404" max="6404" width="14.85546875" style="2" customWidth="1"/>
    <col min="6405" max="6405" width="12.140625" style="2" customWidth="1"/>
    <col min="6406" max="6406" width="10.7109375" style="2" bestFit="1" customWidth="1"/>
    <col min="6407" max="6407" width="11.140625" style="2" bestFit="1" customWidth="1"/>
    <col min="6408" max="6408" width="13.140625" style="2" bestFit="1" customWidth="1"/>
    <col min="6409" max="6409" width="13.7109375" style="2" customWidth="1"/>
    <col min="6410" max="6410" width="12.7109375" style="2" bestFit="1" customWidth="1"/>
    <col min="6411" max="6411" width="14.42578125" style="2" bestFit="1" customWidth="1"/>
    <col min="6412" max="6412" width="9.140625" style="2" bestFit="1" customWidth="1"/>
    <col min="6413" max="6413" width="11.5703125" style="2" bestFit="1" customWidth="1"/>
    <col min="6414" max="6414" width="11.140625" style="2" customWidth="1"/>
    <col min="6415" max="6415" width="11.5703125" style="2" bestFit="1" customWidth="1"/>
    <col min="6416" max="6416" width="11.140625" style="2" bestFit="1" customWidth="1"/>
    <col min="6417" max="6417" width="13.28515625" style="2" bestFit="1" customWidth="1"/>
    <col min="6418" max="6418" width="49.85546875" style="2" customWidth="1"/>
    <col min="6419" max="6656" width="11.42578125" style="2"/>
    <col min="6657" max="6657" width="19.42578125" style="2" customWidth="1"/>
    <col min="6658" max="6658" width="16.5703125" style="2" bestFit="1" customWidth="1"/>
    <col min="6659" max="6659" width="12.28515625" style="2" customWidth="1"/>
    <col min="6660" max="6660" width="14.85546875" style="2" customWidth="1"/>
    <col min="6661" max="6661" width="12.140625" style="2" customWidth="1"/>
    <col min="6662" max="6662" width="10.7109375" style="2" bestFit="1" customWidth="1"/>
    <col min="6663" max="6663" width="11.140625" style="2" bestFit="1" customWidth="1"/>
    <col min="6664" max="6664" width="13.140625" style="2" bestFit="1" customWidth="1"/>
    <col min="6665" max="6665" width="13.7109375" style="2" customWidth="1"/>
    <col min="6666" max="6666" width="12.7109375" style="2" bestFit="1" customWidth="1"/>
    <col min="6667" max="6667" width="14.42578125" style="2" bestFit="1" customWidth="1"/>
    <col min="6668" max="6668" width="9.140625" style="2" bestFit="1" customWidth="1"/>
    <col min="6669" max="6669" width="11.5703125" style="2" bestFit="1" customWidth="1"/>
    <col min="6670" max="6670" width="11.140625" style="2" customWidth="1"/>
    <col min="6671" max="6671" width="11.5703125" style="2" bestFit="1" customWidth="1"/>
    <col min="6672" max="6672" width="11.140625" style="2" bestFit="1" customWidth="1"/>
    <col min="6673" max="6673" width="13.28515625" style="2" bestFit="1" customWidth="1"/>
    <col min="6674" max="6674" width="49.85546875" style="2" customWidth="1"/>
    <col min="6675" max="6912" width="11.42578125" style="2"/>
    <col min="6913" max="6913" width="19.42578125" style="2" customWidth="1"/>
    <col min="6914" max="6914" width="16.5703125" style="2" bestFit="1" customWidth="1"/>
    <col min="6915" max="6915" width="12.28515625" style="2" customWidth="1"/>
    <col min="6916" max="6916" width="14.85546875" style="2" customWidth="1"/>
    <col min="6917" max="6917" width="12.140625" style="2" customWidth="1"/>
    <col min="6918" max="6918" width="10.7109375" style="2" bestFit="1" customWidth="1"/>
    <col min="6919" max="6919" width="11.140625" style="2" bestFit="1" customWidth="1"/>
    <col min="6920" max="6920" width="13.140625" style="2" bestFit="1" customWidth="1"/>
    <col min="6921" max="6921" width="13.7109375" style="2" customWidth="1"/>
    <col min="6922" max="6922" width="12.7109375" style="2" bestFit="1" customWidth="1"/>
    <col min="6923" max="6923" width="14.42578125" style="2" bestFit="1" customWidth="1"/>
    <col min="6924" max="6924" width="9.140625" style="2" bestFit="1" customWidth="1"/>
    <col min="6925" max="6925" width="11.5703125" style="2" bestFit="1" customWidth="1"/>
    <col min="6926" max="6926" width="11.140625" style="2" customWidth="1"/>
    <col min="6927" max="6927" width="11.5703125" style="2" bestFit="1" customWidth="1"/>
    <col min="6928" max="6928" width="11.140625" style="2" bestFit="1" customWidth="1"/>
    <col min="6929" max="6929" width="13.28515625" style="2" bestFit="1" customWidth="1"/>
    <col min="6930" max="6930" width="49.85546875" style="2" customWidth="1"/>
    <col min="6931" max="7168" width="11.42578125" style="2"/>
    <col min="7169" max="7169" width="19.42578125" style="2" customWidth="1"/>
    <col min="7170" max="7170" width="16.5703125" style="2" bestFit="1" customWidth="1"/>
    <col min="7171" max="7171" width="12.28515625" style="2" customWidth="1"/>
    <col min="7172" max="7172" width="14.85546875" style="2" customWidth="1"/>
    <col min="7173" max="7173" width="12.140625" style="2" customWidth="1"/>
    <col min="7174" max="7174" width="10.7109375" style="2" bestFit="1" customWidth="1"/>
    <col min="7175" max="7175" width="11.140625" style="2" bestFit="1" customWidth="1"/>
    <col min="7176" max="7176" width="13.140625" style="2" bestFit="1" customWidth="1"/>
    <col min="7177" max="7177" width="13.7109375" style="2" customWidth="1"/>
    <col min="7178" max="7178" width="12.7109375" style="2" bestFit="1" customWidth="1"/>
    <col min="7179" max="7179" width="14.42578125" style="2" bestFit="1" customWidth="1"/>
    <col min="7180" max="7180" width="9.140625" style="2" bestFit="1" customWidth="1"/>
    <col min="7181" max="7181" width="11.5703125" style="2" bestFit="1" customWidth="1"/>
    <col min="7182" max="7182" width="11.140625" style="2" customWidth="1"/>
    <col min="7183" max="7183" width="11.5703125" style="2" bestFit="1" customWidth="1"/>
    <col min="7184" max="7184" width="11.140625" style="2" bestFit="1" customWidth="1"/>
    <col min="7185" max="7185" width="13.28515625" style="2" bestFit="1" customWidth="1"/>
    <col min="7186" max="7186" width="49.85546875" style="2" customWidth="1"/>
    <col min="7187" max="7424" width="11.42578125" style="2"/>
    <col min="7425" max="7425" width="19.42578125" style="2" customWidth="1"/>
    <col min="7426" max="7426" width="16.5703125" style="2" bestFit="1" customWidth="1"/>
    <col min="7427" max="7427" width="12.28515625" style="2" customWidth="1"/>
    <col min="7428" max="7428" width="14.85546875" style="2" customWidth="1"/>
    <col min="7429" max="7429" width="12.140625" style="2" customWidth="1"/>
    <col min="7430" max="7430" width="10.7109375" style="2" bestFit="1" customWidth="1"/>
    <col min="7431" max="7431" width="11.140625" style="2" bestFit="1" customWidth="1"/>
    <col min="7432" max="7432" width="13.140625" style="2" bestFit="1" customWidth="1"/>
    <col min="7433" max="7433" width="13.7109375" style="2" customWidth="1"/>
    <col min="7434" max="7434" width="12.7109375" style="2" bestFit="1" customWidth="1"/>
    <col min="7435" max="7435" width="14.42578125" style="2" bestFit="1" customWidth="1"/>
    <col min="7436" max="7436" width="9.140625" style="2" bestFit="1" customWidth="1"/>
    <col min="7437" max="7437" width="11.5703125" style="2" bestFit="1" customWidth="1"/>
    <col min="7438" max="7438" width="11.140625" style="2" customWidth="1"/>
    <col min="7439" max="7439" width="11.5703125" style="2" bestFit="1" customWidth="1"/>
    <col min="7440" max="7440" width="11.140625" style="2" bestFit="1" customWidth="1"/>
    <col min="7441" max="7441" width="13.28515625" style="2" bestFit="1" customWidth="1"/>
    <col min="7442" max="7442" width="49.85546875" style="2" customWidth="1"/>
    <col min="7443" max="7680" width="11.42578125" style="2"/>
    <col min="7681" max="7681" width="19.42578125" style="2" customWidth="1"/>
    <col min="7682" max="7682" width="16.5703125" style="2" bestFit="1" customWidth="1"/>
    <col min="7683" max="7683" width="12.28515625" style="2" customWidth="1"/>
    <col min="7684" max="7684" width="14.85546875" style="2" customWidth="1"/>
    <col min="7685" max="7685" width="12.140625" style="2" customWidth="1"/>
    <col min="7686" max="7686" width="10.7109375" style="2" bestFit="1" customWidth="1"/>
    <col min="7687" max="7687" width="11.140625" style="2" bestFit="1" customWidth="1"/>
    <col min="7688" max="7688" width="13.140625" style="2" bestFit="1" customWidth="1"/>
    <col min="7689" max="7689" width="13.7109375" style="2" customWidth="1"/>
    <col min="7690" max="7690" width="12.7109375" style="2" bestFit="1" customWidth="1"/>
    <col min="7691" max="7691" width="14.42578125" style="2" bestFit="1" customWidth="1"/>
    <col min="7692" max="7692" width="9.140625" style="2" bestFit="1" customWidth="1"/>
    <col min="7693" max="7693" width="11.5703125" style="2" bestFit="1" customWidth="1"/>
    <col min="7694" max="7694" width="11.140625" style="2" customWidth="1"/>
    <col min="7695" max="7695" width="11.5703125" style="2" bestFit="1" customWidth="1"/>
    <col min="7696" max="7696" width="11.140625" style="2" bestFit="1" customWidth="1"/>
    <col min="7697" max="7697" width="13.28515625" style="2" bestFit="1" customWidth="1"/>
    <col min="7698" max="7698" width="49.85546875" style="2" customWidth="1"/>
    <col min="7699" max="7936" width="11.42578125" style="2"/>
    <col min="7937" max="7937" width="19.42578125" style="2" customWidth="1"/>
    <col min="7938" max="7938" width="16.5703125" style="2" bestFit="1" customWidth="1"/>
    <col min="7939" max="7939" width="12.28515625" style="2" customWidth="1"/>
    <col min="7940" max="7940" width="14.85546875" style="2" customWidth="1"/>
    <col min="7941" max="7941" width="12.140625" style="2" customWidth="1"/>
    <col min="7942" max="7942" width="10.7109375" style="2" bestFit="1" customWidth="1"/>
    <col min="7943" max="7943" width="11.140625" style="2" bestFit="1" customWidth="1"/>
    <col min="7944" max="7944" width="13.140625" style="2" bestFit="1" customWidth="1"/>
    <col min="7945" max="7945" width="13.7109375" style="2" customWidth="1"/>
    <col min="7946" max="7946" width="12.7109375" style="2" bestFit="1" customWidth="1"/>
    <col min="7947" max="7947" width="14.42578125" style="2" bestFit="1" customWidth="1"/>
    <col min="7948" max="7948" width="9.140625" style="2" bestFit="1" customWidth="1"/>
    <col min="7949" max="7949" width="11.5703125" style="2" bestFit="1" customWidth="1"/>
    <col min="7950" max="7950" width="11.140625" style="2" customWidth="1"/>
    <col min="7951" max="7951" width="11.5703125" style="2" bestFit="1" customWidth="1"/>
    <col min="7952" max="7952" width="11.140625" style="2" bestFit="1" customWidth="1"/>
    <col min="7953" max="7953" width="13.28515625" style="2" bestFit="1" customWidth="1"/>
    <col min="7954" max="7954" width="49.85546875" style="2" customWidth="1"/>
    <col min="7955" max="8192" width="11.42578125" style="2"/>
    <col min="8193" max="8193" width="19.42578125" style="2" customWidth="1"/>
    <col min="8194" max="8194" width="16.5703125" style="2" bestFit="1" customWidth="1"/>
    <col min="8195" max="8195" width="12.28515625" style="2" customWidth="1"/>
    <col min="8196" max="8196" width="14.85546875" style="2" customWidth="1"/>
    <col min="8197" max="8197" width="12.140625" style="2" customWidth="1"/>
    <col min="8198" max="8198" width="10.7109375" style="2" bestFit="1" customWidth="1"/>
    <col min="8199" max="8199" width="11.140625" style="2" bestFit="1" customWidth="1"/>
    <col min="8200" max="8200" width="13.140625" style="2" bestFit="1" customWidth="1"/>
    <col min="8201" max="8201" width="13.7109375" style="2" customWidth="1"/>
    <col min="8202" max="8202" width="12.7109375" style="2" bestFit="1" customWidth="1"/>
    <col min="8203" max="8203" width="14.42578125" style="2" bestFit="1" customWidth="1"/>
    <col min="8204" max="8204" width="9.140625" style="2" bestFit="1" customWidth="1"/>
    <col min="8205" max="8205" width="11.5703125" style="2" bestFit="1" customWidth="1"/>
    <col min="8206" max="8206" width="11.140625" style="2" customWidth="1"/>
    <col min="8207" max="8207" width="11.5703125" style="2" bestFit="1" customWidth="1"/>
    <col min="8208" max="8208" width="11.140625" style="2" bestFit="1" customWidth="1"/>
    <col min="8209" max="8209" width="13.28515625" style="2" bestFit="1" customWidth="1"/>
    <col min="8210" max="8210" width="49.85546875" style="2" customWidth="1"/>
    <col min="8211" max="8448" width="11.42578125" style="2"/>
    <col min="8449" max="8449" width="19.42578125" style="2" customWidth="1"/>
    <col min="8450" max="8450" width="16.5703125" style="2" bestFit="1" customWidth="1"/>
    <col min="8451" max="8451" width="12.28515625" style="2" customWidth="1"/>
    <col min="8452" max="8452" width="14.85546875" style="2" customWidth="1"/>
    <col min="8453" max="8453" width="12.140625" style="2" customWidth="1"/>
    <col min="8454" max="8454" width="10.7109375" style="2" bestFit="1" customWidth="1"/>
    <col min="8455" max="8455" width="11.140625" style="2" bestFit="1" customWidth="1"/>
    <col min="8456" max="8456" width="13.140625" style="2" bestFit="1" customWidth="1"/>
    <col min="8457" max="8457" width="13.7109375" style="2" customWidth="1"/>
    <col min="8458" max="8458" width="12.7109375" style="2" bestFit="1" customWidth="1"/>
    <col min="8459" max="8459" width="14.42578125" style="2" bestFit="1" customWidth="1"/>
    <col min="8460" max="8460" width="9.140625" style="2" bestFit="1" customWidth="1"/>
    <col min="8461" max="8461" width="11.5703125" style="2" bestFit="1" customWidth="1"/>
    <col min="8462" max="8462" width="11.140625" style="2" customWidth="1"/>
    <col min="8463" max="8463" width="11.5703125" style="2" bestFit="1" customWidth="1"/>
    <col min="8464" max="8464" width="11.140625" style="2" bestFit="1" customWidth="1"/>
    <col min="8465" max="8465" width="13.28515625" style="2" bestFit="1" customWidth="1"/>
    <col min="8466" max="8466" width="49.85546875" style="2" customWidth="1"/>
    <col min="8467" max="8704" width="11.42578125" style="2"/>
    <col min="8705" max="8705" width="19.42578125" style="2" customWidth="1"/>
    <col min="8706" max="8706" width="16.5703125" style="2" bestFit="1" customWidth="1"/>
    <col min="8707" max="8707" width="12.28515625" style="2" customWidth="1"/>
    <col min="8708" max="8708" width="14.85546875" style="2" customWidth="1"/>
    <col min="8709" max="8709" width="12.140625" style="2" customWidth="1"/>
    <col min="8710" max="8710" width="10.7109375" style="2" bestFit="1" customWidth="1"/>
    <col min="8711" max="8711" width="11.140625" style="2" bestFit="1" customWidth="1"/>
    <col min="8712" max="8712" width="13.140625" style="2" bestFit="1" customWidth="1"/>
    <col min="8713" max="8713" width="13.7109375" style="2" customWidth="1"/>
    <col min="8714" max="8714" width="12.7109375" style="2" bestFit="1" customWidth="1"/>
    <col min="8715" max="8715" width="14.42578125" style="2" bestFit="1" customWidth="1"/>
    <col min="8716" max="8716" width="9.140625" style="2" bestFit="1" customWidth="1"/>
    <col min="8717" max="8717" width="11.5703125" style="2" bestFit="1" customWidth="1"/>
    <col min="8718" max="8718" width="11.140625" style="2" customWidth="1"/>
    <col min="8719" max="8719" width="11.5703125" style="2" bestFit="1" customWidth="1"/>
    <col min="8720" max="8720" width="11.140625" style="2" bestFit="1" customWidth="1"/>
    <col min="8721" max="8721" width="13.28515625" style="2" bestFit="1" customWidth="1"/>
    <col min="8722" max="8722" width="49.85546875" style="2" customWidth="1"/>
    <col min="8723" max="8960" width="11.42578125" style="2"/>
    <col min="8961" max="8961" width="19.42578125" style="2" customWidth="1"/>
    <col min="8962" max="8962" width="16.5703125" style="2" bestFit="1" customWidth="1"/>
    <col min="8963" max="8963" width="12.28515625" style="2" customWidth="1"/>
    <col min="8964" max="8964" width="14.85546875" style="2" customWidth="1"/>
    <col min="8965" max="8965" width="12.140625" style="2" customWidth="1"/>
    <col min="8966" max="8966" width="10.7109375" style="2" bestFit="1" customWidth="1"/>
    <col min="8967" max="8967" width="11.140625" style="2" bestFit="1" customWidth="1"/>
    <col min="8968" max="8968" width="13.140625" style="2" bestFit="1" customWidth="1"/>
    <col min="8969" max="8969" width="13.7109375" style="2" customWidth="1"/>
    <col min="8970" max="8970" width="12.7109375" style="2" bestFit="1" customWidth="1"/>
    <col min="8971" max="8971" width="14.42578125" style="2" bestFit="1" customWidth="1"/>
    <col min="8972" max="8972" width="9.140625" style="2" bestFit="1" customWidth="1"/>
    <col min="8973" max="8973" width="11.5703125" style="2" bestFit="1" customWidth="1"/>
    <col min="8974" max="8974" width="11.140625" style="2" customWidth="1"/>
    <col min="8975" max="8975" width="11.5703125" style="2" bestFit="1" customWidth="1"/>
    <col min="8976" max="8976" width="11.140625" style="2" bestFit="1" customWidth="1"/>
    <col min="8977" max="8977" width="13.28515625" style="2" bestFit="1" customWidth="1"/>
    <col min="8978" max="8978" width="49.85546875" style="2" customWidth="1"/>
    <col min="8979" max="9216" width="11.42578125" style="2"/>
    <col min="9217" max="9217" width="19.42578125" style="2" customWidth="1"/>
    <col min="9218" max="9218" width="16.5703125" style="2" bestFit="1" customWidth="1"/>
    <col min="9219" max="9219" width="12.28515625" style="2" customWidth="1"/>
    <col min="9220" max="9220" width="14.85546875" style="2" customWidth="1"/>
    <col min="9221" max="9221" width="12.140625" style="2" customWidth="1"/>
    <col min="9222" max="9222" width="10.7109375" style="2" bestFit="1" customWidth="1"/>
    <col min="9223" max="9223" width="11.140625" style="2" bestFit="1" customWidth="1"/>
    <col min="9224" max="9224" width="13.140625" style="2" bestFit="1" customWidth="1"/>
    <col min="9225" max="9225" width="13.7109375" style="2" customWidth="1"/>
    <col min="9226" max="9226" width="12.7109375" style="2" bestFit="1" customWidth="1"/>
    <col min="9227" max="9227" width="14.42578125" style="2" bestFit="1" customWidth="1"/>
    <col min="9228" max="9228" width="9.140625" style="2" bestFit="1" customWidth="1"/>
    <col min="9229" max="9229" width="11.5703125" style="2" bestFit="1" customWidth="1"/>
    <col min="9230" max="9230" width="11.140625" style="2" customWidth="1"/>
    <col min="9231" max="9231" width="11.5703125" style="2" bestFit="1" customWidth="1"/>
    <col min="9232" max="9232" width="11.140625" style="2" bestFit="1" customWidth="1"/>
    <col min="9233" max="9233" width="13.28515625" style="2" bestFit="1" customWidth="1"/>
    <col min="9234" max="9234" width="49.85546875" style="2" customWidth="1"/>
    <col min="9235" max="9472" width="11.42578125" style="2"/>
    <col min="9473" max="9473" width="19.42578125" style="2" customWidth="1"/>
    <col min="9474" max="9474" width="16.5703125" style="2" bestFit="1" customWidth="1"/>
    <col min="9475" max="9475" width="12.28515625" style="2" customWidth="1"/>
    <col min="9476" max="9476" width="14.85546875" style="2" customWidth="1"/>
    <col min="9477" max="9477" width="12.140625" style="2" customWidth="1"/>
    <col min="9478" max="9478" width="10.7109375" style="2" bestFit="1" customWidth="1"/>
    <col min="9479" max="9479" width="11.140625" style="2" bestFit="1" customWidth="1"/>
    <col min="9480" max="9480" width="13.140625" style="2" bestFit="1" customWidth="1"/>
    <col min="9481" max="9481" width="13.7109375" style="2" customWidth="1"/>
    <col min="9482" max="9482" width="12.7109375" style="2" bestFit="1" customWidth="1"/>
    <col min="9483" max="9483" width="14.42578125" style="2" bestFit="1" customWidth="1"/>
    <col min="9484" max="9484" width="9.140625" style="2" bestFit="1" customWidth="1"/>
    <col min="9485" max="9485" width="11.5703125" style="2" bestFit="1" customWidth="1"/>
    <col min="9486" max="9486" width="11.140625" style="2" customWidth="1"/>
    <col min="9487" max="9487" width="11.5703125" style="2" bestFit="1" customWidth="1"/>
    <col min="9488" max="9488" width="11.140625" style="2" bestFit="1" customWidth="1"/>
    <col min="9489" max="9489" width="13.28515625" style="2" bestFit="1" customWidth="1"/>
    <col min="9490" max="9490" width="49.85546875" style="2" customWidth="1"/>
    <col min="9491" max="9728" width="11.42578125" style="2"/>
    <col min="9729" max="9729" width="19.42578125" style="2" customWidth="1"/>
    <col min="9730" max="9730" width="16.5703125" style="2" bestFit="1" customWidth="1"/>
    <col min="9731" max="9731" width="12.28515625" style="2" customWidth="1"/>
    <col min="9732" max="9732" width="14.85546875" style="2" customWidth="1"/>
    <col min="9733" max="9733" width="12.140625" style="2" customWidth="1"/>
    <col min="9734" max="9734" width="10.7109375" style="2" bestFit="1" customWidth="1"/>
    <col min="9735" max="9735" width="11.140625" style="2" bestFit="1" customWidth="1"/>
    <col min="9736" max="9736" width="13.140625" style="2" bestFit="1" customWidth="1"/>
    <col min="9737" max="9737" width="13.7109375" style="2" customWidth="1"/>
    <col min="9738" max="9738" width="12.7109375" style="2" bestFit="1" customWidth="1"/>
    <col min="9739" max="9739" width="14.42578125" style="2" bestFit="1" customWidth="1"/>
    <col min="9740" max="9740" width="9.140625" style="2" bestFit="1" customWidth="1"/>
    <col min="9741" max="9741" width="11.5703125" style="2" bestFit="1" customWidth="1"/>
    <col min="9742" max="9742" width="11.140625" style="2" customWidth="1"/>
    <col min="9743" max="9743" width="11.5703125" style="2" bestFit="1" customWidth="1"/>
    <col min="9744" max="9744" width="11.140625" style="2" bestFit="1" customWidth="1"/>
    <col min="9745" max="9745" width="13.28515625" style="2" bestFit="1" customWidth="1"/>
    <col min="9746" max="9746" width="49.85546875" style="2" customWidth="1"/>
    <col min="9747" max="9984" width="11.42578125" style="2"/>
    <col min="9985" max="9985" width="19.42578125" style="2" customWidth="1"/>
    <col min="9986" max="9986" width="16.5703125" style="2" bestFit="1" customWidth="1"/>
    <col min="9987" max="9987" width="12.28515625" style="2" customWidth="1"/>
    <col min="9988" max="9988" width="14.85546875" style="2" customWidth="1"/>
    <col min="9989" max="9989" width="12.140625" style="2" customWidth="1"/>
    <col min="9990" max="9990" width="10.7109375" style="2" bestFit="1" customWidth="1"/>
    <col min="9991" max="9991" width="11.140625" style="2" bestFit="1" customWidth="1"/>
    <col min="9992" max="9992" width="13.140625" style="2" bestFit="1" customWidth="1"/>
    <col min="9993" max="9993" width="13.7109375" style="2" customWidth="1"/>
    <col min="9994" max="9994" width="12.7109375" style="2" bestFit="1" customWidth="1"/>
    <col min="9995" max="9995" width="14.42578125" style="2" bestFit="1" customWidth="1"/>
    <col min="9996" max="9996" width="9.140625" style="2" bestFit="1" customWidth="1"/>
    <col min="9997" max="9997" width="11.5703125" style="2" bestFit="1" customWidth="1"/>
    <col min="9998" max="9998" width="11.140625" style="2" customWidth="1"/>
    <col min="9999" max="9999" width="11.5703125" style="2" bestFit="1" customWidth="1"/>
    <col min="10000" max="10000" width="11.140625" style="2" bestFit="1" customWidth="1"/>
    <col min="10001" max="10001" width="13.28515625" style="2" bestFit="1" customWidth="1"/>
    <col min="10002" max="10002" width="49.85546875" style="2" customWidth="1"/>
    <col min="10003" max="10240" width="11.42578125" style="2"/>
    <col min="10241" max="10241" width="19.42578125" style="2" customWidth="1"/>
    <col min="10242" max="10242" width="16.5703125" style="2" bestFit="1" customWidth="1"/>
    <col min="10243" max="10243" width="12.28515625" style="2" customWidth="1"/>
    <col min="10244" max="10244" width="14.85546875" style="2" customWidth="1"/>
    <col min="10245" max="10245" width="12.140625" style="2" customWidth="1"/>
    <col min="10246" max="10246" width="10.7109375" style="2" bestFit="1" customWidth="1"/>
    <col min="10247" max="10247" width="11.140625" style="2" bestFit="1" customWidth="1"/>
    <col min="10248" max="10248" width="13.140625" style="2" bestFit="1" customWidth="1"/>
    <col min="10249" max="10249" width="13.7109375" style="2" customWidth="1"/>
    <col min="10250" max="10250" width="12.7109375" style="2" bestFit="1" customWidth="1"/>
    <col min="10251" max="10251" width="14.42578125" style="2" bestFit="1" customWidth="1"/>
    <col min="10252" max="10252" width="9.140625" style="2" bestFit="1" customWidth="1"/>
    <col min="10253" max="10253" width="11.5703125" style="2" bestFit="1" customWidth="1"/>
    <col min="10254" max="10254" width="11.140625" style="2" customWidth="1"/>
    <col min="10255" max="10255" width="11.5703125" style="2" bestFit="1" customWidth="1"/>
    <col min="10256" max="10256" width="11.140625" style="2" bestFit="1" customWidth="1"/>
    <col min="10257" max="10257" width="13.28515625" style="2" bestFit="1" customWidth="1"/>
    <col min="10258" max="10258" width="49.85546875" style="2" customWidth="1"/>
    <col min="10259" max="10496" width="11.42578125" style="2"/>
    <col min="10497" max="10497" width="19.42578125" style="2" customWidth="1"/>
    <col min="10498" max="10498" width="16.5703125" style="2" bestFit="1" customWidth="1"/>
    <col min="10499" max="10499" width="12.28515625" style="2" customWidth="1"/>
    <col min="10500" max="10500" width="14.85546875" style="2" customWidth="1"/>
    <col min="10501" max="10501" width="12.140625" style="2" customWidth="1"/>
    <col min="10502" max="10502" width="10.7109375" style="2" bestFit="1" customWidth="1"/>
    <col min="10503" max="10503" width="11.140625" style="2" bestFit="1" customWidth="1"/>
    <col min="10504" max="10504" width="13.140625" style="2" bestFit="1" customWidth="1"/>
    <col min="10505" max="10505" width="13.7109375" style="2" customWidth="1"/>
    <col min="10506" max="10506" width="12.7109375" style="2" bestFit="1" customWidth="1"/>
    <col min="10507" max="10507" width="14.42578125" style="2" bestFit="1" customWidth="1"/>
    <col min="10508" max="10508" width="9.140625" style="2" bestFit="1" customWidth="1"/>
    <col min="10509" max="10509" width="11.5703125" style="2" bestFit="1" customWidth="1"/>
    <col min="10510" max="10510" width="11.140625" style="2" customWidth="1"/>
    <col min="10511" max="10511" width="11.5703125" style="2" bestFit="1" customWidth="1"/>
    <col min="10512" max="10512" width="11.140625" style="2" bestFit="1" customWidth="1"/>
    <col min="10513" max="10513" width="13.28515625" style="2" bestFit="1" customWidth="1"/>
    <col min="10514" max="10514" width="49.85546875" style="2" customWidth="1"/>
    <col min="10515" max="10752" width="11.42578125" style="2"/>
    <col min="10753" max="10753" width="19.42578125" style="2" customWidth="1"/>
    <col min="10754" max="10754" width="16.5703125" style="2" bestFit="1" customWidth="1"/>
    <col min="10755" max="10755" width="12.28515625" style="2" customWidth="1"/>
    <col min="10756" max="10756" width="14.85546875" style="2" customWidth="1"/>
    <col min="10757" max="10757" width="12.140625" style="2" customWidth="1"/>
    <col min="10758" max="10758" width="10.7109375" style="2" bestFit="1" customWidth="1"/>
    <col min="10759" max="10759" width="11.140625" style="2" bestFit="1" customWidth="1"/>
    <col min="10760" max="10760" width="13.140625" style="2" bestFit="1" customWidth="1"/>
    <col min="10761" max="10761" width="13.7109375" style="2" customWidth="1"/>
    <col min="10762" max="10762" width="12.7109375" style="2" bestFit="1" customWidth="1"/>
    <col min="10763" max="10763" width="14.42578125" style="2" bestFit="1" customWidth="1"/>
    <col min="10764" max="10764" width="9.140625" style="2" bestFit="1" customWidth="1"/>
    <col min="10765" max="10765" width="11.5703125" style="2" bestFit="1" customWidth="1"/>
    <col min="10766" max="10766" width="11.140625" style="2" customWidth="1"/>
    <col min="10767" max="10767" width="11.5703125" style="2" bestFit="1" customWidth="1"/>
    <col min="10768" max="10768" width="11.140625" style="2" bestFit="1" customWidth="1"/>
    <col min="10769" max="10769" width="13.28515625" style="2" bestFit="1" customWidth="1"/>
    <col min="10770" max="10770" width="49.85546875" style="2" customWidth="1"/>
    <col min="10771" max="11008" width="11.42578125" style="2"/>
    <col min="11009" max="11009" width="19.42578125" style="2" customWidth="1"/>
    <col min="11010" max="11010" width="16.5703125" style="2" bestFit="1" customWidth="1"/>
    <col min="11011" max="11011" width="12.28515625" style="2" customWidth="1"/>
    <col min="11012" max="11012" width="14.85546875" style="2" customWidth="1"/>
    <col min="11013" max="11013" width="12.140625" style="2" customWidth="1"/>
    <col min="11014" max="11014" width="10.7109375" style="2" bestFit="1" customWidth="1"/>
    <col min="11015" max="11015" width="11.140625" style="2" bestFit="1" customWidth="1"/>
    <col min="11016" max="11016" width="13.140625" style="2" bestFit="1" customWidth="1"/>
    <col min="11017" max="11017" width="13.7109375" style="2" customWidth="1"/>
    <col min="11018" max="11018" width="12.7109375" style="2" bestFit="1" customWidth="1"/>
    <col min="11019" max="11019" width="14.42578125" style="2" bestFit="1" customWidth="1"/>
    <col min="11020" max="11020" width="9.140625" style="2" bestFit="1" customWidth="1"/>
    <col min="11021" max="11021" width="11.5703125" style="2" bestFit="1" customWidth="1"/>
    <col min="11022" max="11022" width="11.140625" style="2" customWidth="1"/>
    <col min="11023" max="11023" width="11.5703125" style="2" bestFit="1" customWidth="1"/>
    <col min="11024" max="11024" width="11.140625" style="2" bestFit="1" customWidth="1"/>
    <col min="11025" max="11025" width="13.28515625" style="2" bestFit="1" customWidth="1"/>
    <col min="11026" max="11026" width="49.85546875" style="2" customWidth="1"/>
    <col min="11027" max="11264" width="11.42578125" style="2"/>
    <col min="11265" max="11265" width="19.42578125" style="2" customWidth="1"/>
    <col min="11266" max="11266" width="16.5703125" style="2" bestFit="1" customWidth="1"/>
    <col min="11267" max="11267" width="12.28515625" style="2" customWidth="1"/>
    <col min="11268" max="11268" width="14.85546875" style="2" customWidth="1"/>
    <col min="11269" max="11269" width="12.140625" style="2" customWidth="1"/>
    <col min="11270" max="11270" width="10.7109375" style="2" bestFit="1" customWidth="1"/>
    <col min="11271" max="11271" width="11.140625" style="2" bestFit="1" customWidth="1"/>
    <col min="11272" max="11272" width="13.140625" style="2" bestFit="1" customWidth="1"/>
    <col min="11273" max="11273" width="13.7109375" style="2" customWidth="1"/>
    <col min="11274" max="11274" width="12.7109375" style="2" bestFit="1" customWidth="1"/>
    <col min="11275" max="11275" width="14.42578125" style="2" bestFit="1" customWidth="1"/>
    <col min="11276" max="11276" width="9.140625" style="2" bestFit="1" customWidth="1"/>
    <col min="11277" max="11277" width="11.5703125" style="2" bestFit="1" customWidth="1"/>
    <col min="11278" max="11278" width="11.140625" style="2" customWidth="1"/>
    <col min="11279" max="11279" width="11.5703125" style="2" bestFit="1" customWidth="1"/>
    <col min="11280" max="11280" width="11.140625" style="2" bestFit="1" customWidth="1"/>
    <col min="11281" max="11281" width="13.28515625" style="2" bestFit="1" customWidth="1"/>
    <col min="11282" max="11282" width="49.85546875" style="2" customWidth="1"/>
    <col min="11283" max="11520" width="11.42578125" style="2"/>
    <col min="11521" max="11521" width="19.42578125" style="2" customWidth="1"/>
    <col min="11522" max="11522" width="16.5703125" style="2" bestFit="1" customWidth="1"/>
    <col min="11523" max="11523" width="12.28515625" style="2" customWidth="1"/>
    <col min="11524" max="11524" width="14.85546875" style="2" customWidth="1"/>
    <col min="11525" max="11525" width="12.140625" style="2" customWidth="1"/>
    <col min="11526" max="11526" width="10.7109375" style="2" bestFit="1" customWidth="1"/>
    <col min="11527" max="11527" width="11.140625" style="2" bestFit="1" customWidth="1"/>
    <col min="11528" max="11528" width="13.140625" style="2" bestFit="1" customWidth="1"/>
    <col min="11529" max="11529" width="13.7109375" style="2" customWidth="1"/>
    <col min="11530" max="11530" width="12.7109375" style="2" bestFit="1" customWidth="1"/>
    <col min="11531" max="11531" width="14.42578125" style="2" bestFit="1" customWidth="1"/>
    <col min="11532" max="11532" width="9.140625" style="2" bestFit="1" customWidth="1"/>
    <col min="11533" max="11533" width="11.5703125" style="2" bestFit="1" customWidth="1"/>
    <col min="11534" max="11534" width="11.140625" style="2" customWidth="1"/>
    <col min="11535" max="11535" width="11.5703125" style="2" bestFit="1" customWidth="1"/>
    <col min="11536" max="11536" width="11.140625" style="2" bestFit="1" customWidth="1"/>
    <col min="11537" max="11537" width="13.28515625" style="2" bestFit="1" customWidth="1"/>
    <col min="11538" max="11538" width="49.85546875" style="2" customWidth="1"/>
    <col min="11539" max="11776" width="11.42578125" style="2"/>
    <col min="11777" max="11777" width="19.42578125" style="2" customWidth="1"/>
    <col min="11778" max="11778" width="16.5703125" style="2" bestFit="1" customWidth="1"/>
    <col min="11779" max="11779" width="12.28515625" style="2" customWidth="1"/>
    <col min="11780" max="11780" width="14.85546875" style="2" customWidth="1"/>
    <col min="11781" max="11781" width="12.140625" style="2" customWidth="1"/>
    <col min="11782" max="11782" width="10.7109375" style="2" bestFit="1" customWidth="1"/>
    <col min="11783" max="11783" width="11.140625" style="2" bestFit="1" customWidth="1"/>
    <col min="11784" max="11784" width="13.140625" style="2" bestFit="1" customWidth="1"/>
    <col min="11785" max="11785" width="13.7109375" style="2" customWidth="1"/>
    <col min="11786" max="11786" width="12.7109375" style="2" bestFit="1" customWidth="1"/>
    <col min="11787" max="11787" width="14.42578125" style="2" bestFit="1" customWidth="1"/>
    <col min="11788" max="11788" width="9.140625" style="2" bestFit="1" customWidth="1"/>
    <col min="11789" max="11789" width="11.5703125" style="2" bestFit="1" customWidth="1"/>
    <col min="11790" max="11790" width="11.140625" style="2" customWidth="1"/>
    <col min="11791" max="11791" width="11.5703125" style="2" bestFit="1" customWidth="1"/>
    <col min="11792" max="11792" width="11.140625" style="2" bestFit="1" customWidth="1"/>
    <col min="11793" max="11793" width="13.28515625" style="2" bestFit="1" customWidth="1"/>
    <col min="11794" max="11794" width="49.85546875" style="2" customWidth="1"/>
    <col min="11795" max="12032" width="11.42578125" style="2"/>
    <col min="12033" max="12033" width="19.42578125" style="2" customWidth="1"/>
    <col min="12034" max="12034" width="16.5703125" style="2" bestFit="1" customWidth="1"/>
    <col min="12035" max="12035" width="12.28515625" style="2" customWidth="1"/>
    <col min="12036" max="12036" width="14.85546875" style="2" customWidth="1"/>
    <col min="12037" max="12037" width="12.140625" style="2" customWidth="1"/>
    <col min="12038" max="12038" width="10.7109375" style="2" bestFit="1" customWidth="1"/>
    <col min="12039" max="12039" width="11.140625" style="2" bestFit="1" customWidth="1"/>
    <col min="12040" max="12040" width="13.140625" style="2" bestFit="1" customWidth="1"/>
    <col min="12041" max="12041" width="13.7109375" style="2" customWidth="1"/>
    <col min="12042" max="12042" width="12.7109375" style="2" bestFit="1" customWidth="1"/>
    <col min="12043" max="12043" width="14.42578125" style="2" bestFit="1" customWidth="1"/>
    <col min="12044" max="12044" width="9.140625" style="2" bestFit="1" customWidth="1"/>
    <col min="12045" max="12045" width="11.5703125" style="2" bestFit="1" customWidth="1"/>
    <col min="12046" max="12046" width="11.140625" style="2" customWidth="1"/>
    <col min="12047" max="12047" width="11.5703125" style="2" bestFit="1" customWidth="1"/>
    <col min="12048" max="12048" width="11.140625" style="2" bestFit="1" customWidth="1"/>
    <col min="12049" max="12049" width="13.28515625" style="2" bestFit="1" customWidth="1"/>
    <col min="12050" max="12050" width="49.85546875" style="2" customWidth="1"/>
    <col min="12051" max="12288" width="11.42578125" style="2"/>
    <col min="12289" max="12289" width="19.42578125" style="2" customWidth="1"/>
    <col min="12290" max="12290" width="16.5703125" style="2" bestFit="1" customWidth="1"/>
    <col min="12291" max="12291" width="12.28515625" style="2" customWidth="1"/>
    <col min="12292" max="12292" width="14.85546875" style="2" customWidth="1"/>
    <col min="12293" max="12293" width="12.140625" style="2" customWidth="1"/>
    <col min="12294" max="12294" width="10.7109375" style="2" bestFit="1" customWidth="1"/>
    <col min="12295" max="12295" width="11.140625" style="2" bestFit="1" customWidth="1"/>
    <col min="12296" max="12296" width="13.140625" style="2" bestFit="1" customWidth="1"/>
    <col min="12297" max="12297" width="13.7109375" style="2" customWidth="1"/>
    <col min="12298" max="12298" width="12.7109375" style="2" bestFit="1" customWidth="1"/>
    <col min="12299" max="12299" width="14.42578125" style="2" bestFit="1" customWidth="1"/>
    <col min="12300" max="12300" width="9.140625" style="2" bestFit="1" customWidth="1"/>
    <col min="12301" max="12301" width="11.5703125" style="2" bestFit="1" customWidth="1"/>
    <col min="12302" max="12302" width="11.140625" style="2" customWidth="1"/>
    <col min="12303" max="12303" width="11.5703125" style="2" bestFit="1" customWidth="1"/>
    <col min="12304" max="12304" width="11.140625" style="2" bestFit="1" customWidth="1"/>
    <col min="12305" max="12305" width="13.28515625" style="2" bestFit="1" customWidth="1"/>
    <col min="12306" max="12306" width="49.85546875" style="2" customWidth="1"/>
    <col min="12307" max="12544" width="11.42578125" style="2"/>
    <col min="12545" max="12545" width="19.42578125" style="2" customWidth="1"/>
    <col min="12546" max="12546" width="16.5703125" style="2" bestFit="1" customWidth="1"/>
    <col min="12547" max="12547" width="12.28515625" style="2" customWidth="1"/>
    <col min="12548" max="12548" width="14.85546875" style="2" customWidth="1"/>
    <col min="12549" max="12549" width="12.140625" style="2" customWidth="1"/>
    <col min="12550" max="12550" width="10.7109375" style="2" bestFit="1" customWidth="1"/>
    <col min="12551" max="12551" width="11.140625" style="2" bestFit="1" customWidth="1"/>
    <col min="12552" max="12552" width="13.140625" style="2" bestFit="1" customWidth="1"/>
    <col min="12553" max="12553" width="13.7109375" style="2" customWidth="1"/>
    <col min="12554" max="12554" width="12.7109375" style="2" bestFit="1" customWidth="1"/>
    <col min="12555" max="12555" width="14.42578125" style="2" bestFit="1" customWidth="1"/>
    <col min="12556" max="12556" width="9.140625" style="2" bestFit="1" customWidth="1"/>
    <col min="12557" max="12557" width="11.5703125" style="2" bestFit="1" customWidth="1"/>
    <col min="12558" max="12558" width="11.140625" style="2" customWidth="1"/>
    <col min="12559" max="12559" width="11.5703125" style="2" bestFit="1" customWidth="1"/>
    <col min="12560" max="12560" width="11.140625" style="2" bestFit="1" customWidth="1"/>
    <col min="12561" max="12561" width="13.28515625" style="2" bestFit="1" customWidth="1"/>
    <col min="12562" max="12562" width="49.85546875" style="2" customWidth="1"/>
    <col min="12563" max="12800" width="11.42578125" style="2"/>
    <col min="12801" max="12801" width="19.42578125" style="2" customWidth="1"/>
    <col min="12802" max="12802" width="16.5703125" style="2" bestFit="1" customWidth="1"/>
    <col min="12803" max="12803" width="12.28515625" style="2" customWidth="1"/>
    <col min="12804" max="12804" width="14.85546875" style="2" customWidth="1"/>
    <col min="12805" max="12805" width="12.140625" style="2" customWidth="1"/>
    <col min="12806" max="12806" width="10.7109375" style="2" bestFit="1" customWidth="1"/>
    <col min="12807" max="12807" width="11.140625" style="2" bestFit="1" customWidth="1"/>
    <col min="12808" max="12808" width="13.140625" style="2" bestFit="1" customWidth="1"/>
    <col min="12809" max="12809" width="13.7109375" style="2" customWidth="1"/>
    <col min="12810" max="12810" width="12.7109375" style="2" bestFit="1" customWidth="1"/>
    <col min="12811" max="12811" width="14.42578125" style="2" bestFit="1" customWidth="1"/>
    <col min="12812" max="12812" width="9.140625" style="2" bestFit="1" customWidth="1"/>
    <col min="12813" max="12813" width="11.5703125" style="2" bestFit="1" customWidth="1"/>
    <col min="12814" max="12814" width="11.140625" style="2" customWidth="1"/>
    <col min="12815" max="12815" width="11.5703125" style="2" bestFit="1" customWidth="1"/>
    <col min="12816" max="12816" width="11.140625" style="2" bestFit="1" customWidth="1"/>
    <col min="12817" max="12817" width="13.28515625" style="2" bestFit="1" customWidth="1"/>
    <col min="12818" max="12818" width="49.85546875" style="2" customWidth="1"/>
    <col min="12819" max="13056" width="11.42578125" style="2"/>
    <col min="13057" max="13057" width="19.42578125" style="2" customWidth="1"/>
    <col min="13058" max="13058" width="16.5703125" style="2" bestFit="1" customWidth="1"/>
    <col min="13059" max="13059" width="12.28515625" style="2" customWidth="1"/>
    <col min="13060" max="13060" width="14.85546875" style="2" customWidth="1"/>
    <col min="13061" max="13061" width="12.140625" style="2" customWidth="1"/>
    <col min="13062" max="13062" width="10.7109375" style="2" bestFit="1" customWidth="1"/>
    <col min="13063" max="13063" width="11.140625" style="2" bestFit="1" customWidth="1"/>
    <col min="13064" max="13064" width="13.140625" style="2" bestFit="1" customWidth="1"/>
    <col min="13065" max="13065" width="13.7109375" style="2" customWidth="1"/>
    <col min="13066" max="13066" width="12.7109375" style="2" bestFit="1" customWidth="1"/>
    <col min="13067" max="13067" width="14.42578125" style="2" bestFit="1" customWidth="1"/>
    <col min="13068" max="13068" width="9.140625" style="2" bestFit="1" customWidth="1"/>
    <col min="13069" max="13069" width="11.5703125" style="2" bestFit="1" customWidth="1"/>
    <col min="13070" max="13070" width="11.140625" style="2" customWidth="1"/>
    <col min="13071" max="13071" width="11.5703125" style="2" bestFit="1" customWidth="1"/>
    <col min="13072" max="13072" width="11.140625" style="2" bestFit="1" customWidth="1"/>
    <col min="13073" max="13073" width="13.28515625" style="2" bestFit="1" customWidth="1"/>
    <col min="13074" max="13074" width="49.85546875" style="2" customWidth="1"/>
    <col min="13075" max="13312" width="11.42578125" style="2"/>
    <col min="13313" max="13313" width="19.42578125" style="2" customWidth="1"/>
    <col min="13314" max="13314" width="16.5703125" style="2" bestFit="1" customWidth="1"/>
    <col min="13315" max="13315" width="12.28515625" style="2" customWidth="1"/>
    <col min="13316" max="13316" width="14.85546875" style="2" customWidth="1"/>
    <col min="13317" max="13317" width="12.140625" style="2" customWidth="1"/>
    <col min="13318" max="13318" width="10.7109375" style="2" bestFit="1" customWidth="1"/>
    <col min="13319" max="13319" width="11.140625" style="2" bestFit="1" customWidth="1"/>
    <col min="13320" max="13320" width="13.140625" style="2" bestFit="1" customWidth="1"/>
    <col min="13321" max="13321" width="13.7109375" style="2" customWidth="1"/>
    <col min="13322" max="13322" width="12.7109375" style="2" bestFit="1" customWidth="1"/>
    <col min="13323" max="13323" width="14.42578125" style="2" bestFit="1" customWidth="1"/>
    <col min="13324" max="13324" width="9.140625" style="2" bestFit="1" customWidth="1"/>
    <col min="13325" max="13325" width="11.5703125" style="2" bestFit="1" customWidth="1"/>
    <col min="13326" max="13326" width="11.140625" style="2" customWidth="1"/>
    <col min="13327" max="13327" width="11.5703125" style="2" bestFit="1" customWidth="1"/>
    <col min="13328" max="13328" width="11.140625" style="2" bestFit="1" customWidth="1"/>
    <col min="13329" max="13329" width="13.28515625" style="2" bestFit="1" customWidth="1"/>
    <col min="13330" max="13330" width="49.85546875" style="2" customWidth="1"/>
    <col min="13331" max="13568" width="11.42578125" style="2"/>
    <col min="13569" max="13569" width="19.42578125" style="2" customWidth="1"/>
    <col min="13570" max="13570" width="16.5703125" style="2" bestFit="1" customWidth="1"/>
    <col min="13571" max="13571" width="12.28515625" style="2" customWidth="1"/>
    <col min="13572" max="13572" width="14.85546875" style="2" customWidth="1"/>
    <col min="13573" max="13573" width="12.140625" style="2" customWidth="1"/>
    <col min="13574" max="13574" width="10.7109375" style="2" bestFit="1" customWidth="1"/>
    <col min="13575" max="13575" width="11.140625" style="2" bestFit="1" customWidth="1"/>
    <col min="13576" max="13576" width="13.140625" style="2" bestFit="1" customWidth="1"/>
    <col min="13577" max="13577" width="13.7109375" style="2" customWidth="1"/>
    <col min="13578" max="13578" width="12.7109375" style="2" bestFit="1" customWidth="1"/>
    <col min="13579" max="13579" width="14.42578125" style="2" bestFit="1" customWidth="1"/>
    <col min="13580" max="13580" width="9.140625" style="2" bestFit="1" customWidth="1"/>
    <col min="13581" max="13581" width="11.5703125" style="2" bestFit="1" customWidth="1"/>
    <col min="13582" max="13582" width="11.140625" style="2" customWidth="1"/>
    <col min="13583" max="13583" width="11.5703125" style="2" bestFit="1" customWidth="1"/>
    <col min="13584" max="13584" width="11.140625" style="2" bestFit="1" customWidth="1"/>
    <col min="13585" max="13585" width="13.28515625" style="2" bestFit="1" customWidth="1"/>
    <col min="13586" max="13586" width="49.85546875" style="2" customWidth="1"/>
    <col min="13587" max="13824" width="11.42578125" style="2"/>
    <col min="13825" max="13825" width="19.42578125" style="2" customWidth="1"/>
    <col min="13826" max="13826" width="16.5703125" style="2" bestFit="1" customWidth="1"/>
    <col min="13827" max="13827" width="12.28515625" style="2" customWidth="1"/>
    <col min="13828" max="13828" width="14.85546875" style="2" customWidth="1"/>
    <col min="13829" max="13829" width="12.140625" style="2" customWidth="1"/>
    <col min="13830" max="13830" width="10.7109375" style="2" bestFit="1" customWidth="1"/>
    <col min="13831" max="13831" width="11.140625" style="2" bestFit="1" customWidth="1"/>
    <col min="13832" max="13832" width="13.140625" style="2" bestFit="1" customWidth="1"/>
    <col min="13833" max="13833" width="13.7109375" style="2" customWidth="1"/>
    <col min="13834" max="13834" width="12.7109375" style="2" bestFit="1" customWidth="1"/>
    <col min="13835" max="13835" width="14.42578125" style="2" bestFit="1" customWidth="1"/>
    <col min="13836" max="13836" width="9.140625" style="2" bestFit="1" customWidth="1"/>
    <col min="13837" max="13837" width="11.5703125" style="2" bestFit="1" customWidth="1"/>
    <col min="13838" max="13838" width="11.140625" style="2" customWidth="1"/>
    <col min="13839" max="13839" width="11.5703125" style="2" bestFit="1" customWidth="1"/>
    <col min="13840" max="13840" width="11.140625" style="2" bestFit="1" customWidth="1"/>
    <col min="13841" max="13841" width="13.28515625" style="2" bestFit="1" customWidth="1"/>
    <col min="13842" max="13842" width="49.85546875" style="2" customWidth="1"/>
    <col min="13843" max="14080" width="11.42578125" style="2"/>
    <col min="14081" max="14081" width="19.42578125" style="2" customWidth="1"/>
    <col min="14082" max="14082" width="16.5703125" style="2" bestFit="1" customWidth="1"/>
    <col min="14083" max="14083" width="12.28515625" style="2" customWidth="1"/>
    <col min="14084" max="14084" width="14.85546875" style="2" customWidth="1"/>
    <col min="14085" max="14085" width="12.140625" style="2" customWidth="1"/>
    <col min="14086" max="14086" width="10.7109375" style="2" bestFit="1" customWidth="1"/>
    <col min="14087" max="14087" width="11.140625" style="2" bestFit="1" customWidth="1"/>
    <col min="14088" max="14088" width="13.140625" style="2" bestFit="1" customWidth="1"/>
    <col min="14089" max="14089" width="13.7109375" style="2" customWidth="1"/>
    <col min="14090" max="14090" width="12.7109375" style="2" bestFit="1" customWidth="1"/>
    <col min="14091" max="14091" width="14.42578125" style="2" bestFit="1" customWidth="1"/>
    <col min="14092" max="14092" width="9.140625" style="2" bestFit="1" customWidth="1"/>
    <col min="14093" max="14093" width="11.5703125" style="2" bestFit="1" customWidth="1"/>
    <col min="14094" max="14094" width="11.140625" style="2" customWidth="1"/>
    <col min="14095" max="14095" width="11.5703125" style="2" bestFit="1" customWidth="1"/>
    <col min="14096" max="14096" width="11.140625" style="2" bestFit="1" customWidth="1"/>
    <col min="14097" max="14097" width="13.28515625" style="2" bestFit="1" customWidth="1"/>
    <col min="14098" max="14098" width="49.85546875" style="2" customWidth="1"/>
    <col min="14099" max="14336" width="11.42578125" style="2"/>
    <col min="14337" max="14337" width="19.42578125" style="2" customWidth="1"/>
    <col min="14338" max="14338" width="16.5703125" style="2" bestFit="1" customWidth="1"/>
    <col min="14339" max="14339" width="12.28515625" style="2" customWidth="1"/>
    <col min="14340" max="14340" width="14.85546875" style="2" customWidth="1"/>
    <col min="14341" max="14341" width="12.140625" style="2" customWidth="1"/>
    <col min="14342" max="14342" width="10.7109375" style="2" bestFit="1" customWidth="1"/>
    <col min="14343" max="14343" width="11.140625" style="2" bestFit="1" customWidth="1"/>
    <col min="14344" max="14344" width="13.140625" style="2" bestFit="1" customWidth="1"/>
    <col min="14345" max="14345" width="13.7109375" style="2" customWidth="1"/>
    <col min="14346" max="14346" width="12.7109375" style="2" bestFit="1" customWidth="1"/>
    <col min="14347" max="14347" width="14.42578125" style="2" bestFit="1" customWidth="1"/>
    <col min="14348" max="14348" width="9.140625" style="2" bestFit="1" customWidth="1"/>
    <col min="14349" max="14349" width="11.5703125" style="2" bestFit="1" customWidth="1"/>
    <col min="14350" max="14350" width="11.140625" style="2" customWidth="1"/>
    <col min="14351" max="14351" width="11.5703125" style="2" bestFit="1" customWidth="1"/>
    <col min="14352" max="14352" width="11.140625" style="2" bestFit="1" customWidth="1"/>
    <col min="14353" max="14353" width="13.28515625" style="2" bestFit="1" customWidth="1"/>
    <col min="14354" max="14354" width="49.85546875" style="2" customWidth="1"/>
    <col min="14355" max="14592" width="11.42578125" style="2"/>
    <col min="14593" max="14593" width="19.42578125" style="2" customWidth="1"/>
    <col min="14594" max="14594" width="16.5703125" style="2" bestFit="1" customWidth="1"/>
    <col min="14595" max="14595" width="12.28515625" style="2" customWidth="1"/>
    <col min="14596" max="14596" width="14.85546875" style="2" customWidth="1"/>
    <col min="14597" max="14597" width="12.140625" style="2" customWidth="1"/>
    <col min="14598" max="14598" width="10.7109375" style="2" bestFit="1" customWidth="1"/>
    <col min="14599" max="14599" width="11.140625" style="2" bestFit="1" customWidth="1"/>
    <col min="14600" max="14600" width="13.140625" style="2" bestFit="1" customWidth="1"/>
    <col min="14601" max="14601" width="13.7109375" style="2" customWidth="1"/>
    <col min="14602" max="14602" width="12.7109375" style="2" bestFit="1" customWidth="1"/>
    <col min="14603" max="14603" width="14.42578125" style="2" bestFit="1" customWidth="1"/>
    <col min="14604" max="14604" width="9.140625" style="2" bestFit="1" customWidth="1"/>
    <col min="14605" max="14605" width="11.5703125" style="2" bestFit="1" customWidth="1"/>
    <col min="14606" max="14606" width="11.140625" style="2" customWidth="1"/>
    <col min="14607" max="14607" width="11.5703125" style="2" bestFit="1" customWidth="1"/>
    <col min="14608" max="14608" width="11.140625" style="2" bestFit="1" customWidth="1"/>
    <col min="14609" max="14609" width="13.28515625" style="2" bestFit="1" customWidth="1"/>
    <col min="14610" max="14610" width="49.85546875" style="2" customWidth="1"/>
    <col min="14611" max="14848" width="11.42578125" style="2"/>
    <col min="14849" max="14849" width="19.42578125" style="2" customWidth="1"/>
    <col min="14850" max="14850" width="16.5703125" style="2" bestFit="1" customWidth="1"/>
    <col min="14851" max="14851" width="12.28515625" style="2" customWidth="1"/>
    <col min="14852" max="14852" width="14.85546875" style="2" customWidth="1"/>
    <col min="14853" max="14853" width="12.140625" style="2" customWidth="1"/>
    <col min="14854" max="14854" width="10.7109375" style="2" bestFit="1" customWidth="1"/>
    <col min="14855" max="14855" width="11.140625" style="2" bestFit="1" customWidth="1"/>
    <col min="14856" max="14856" width="13.140625" style="2" bestFit="1" customWidth="1"/>
    <col min="14857" max="14857" width="13.7109375" style="2" customWidth="1"/>
    <col min="14858" max="14858" width="12.7109375" style="2" bestFit="1" customWidth="1"/>
    <col min="14859" max="14859" width="14.42578125" style="2" bestFit="1" customWidth="1"/>
    <col min="14860" max="14860" width="9.140625" style="2" bestFit="1" customWidth="1"/>
    <col min="14861" max="14861" width="11.5703125" style="2" bestFit="1" customWidth="1"/>
    <col min="14862" max="14862" width="11.140625" style="2" customWidth="1"/>
    <col min="14863" max="14863" width="11.5703125" style="2" bestFit="1" customWidth="1"/>
    <col min="14864" max="14864" width="11.140625" style="2" bestFit="1" customWidth="1"/>
    <col min="14865" max="14865" width="13.28515625" style="2" bestFit="1" customWidth="1"/>
    <col min="14866" max="14866" width="49.85546875" style="2" customWidth="1"/>
    <col min="14867" max="15104" width="11.42578125" style="2"/>
    <col min="15105" max="15105" width="19.42578125" style="2" customWidth="1"/>
    <col min="15106" max="15106" width="16.5703125" style="2" bestFit="1" customWidth="1"/>
    <col min="15107" max="15107" width="12.28515625" style="2" customWidth="1"/>
    <col min="15108" max="15108" width="14.85546875" style="2" customWidth="1"/>
    <col min="15109" max="15109" width="12.140625" style="2" customWidth="1"/>
    <col min="15110" max="15110" width="10.7109375" style="2" bestFit="1" customWidth="1"/>
    <col min="15111" max="15111" width="11.140625" style="2" bestFit="1" customWidth="1"/>
    <col min="15112" max="15112" width="13.140625" style="2" bestFit="1" customWidth="1"/>
    <col min="15113" max="15113" width="13.7109375" style="2" customWidth="1"/>
    <col min="15114" max="15114" width="12.7109375" style="2" bestFit="1" customWidth="1"/>
    <col min="15115" max="15115" width="14.42578125" style="2" bestFit="1" customWidth="1"/>
    <col min="15116" max="15116" width="9.140625" style="2" bestFit="1" customWidth="1"/>
    <col min="15117" max="15117" width="11.5703125" style="2" bestFit="1" customWidth="1"/>
    <col min="15118" max="15118" width="11.140625" style="2" customWidth="1"/>
    <col min="15119" max="15119" width="11.5703125" style="2" bestFit="1" customWidth="1"/>
    <col min="15120" max="15120" width="11.140625" style="2" bestFit="1" customWidth="1"/>
    <col min="15121" max="15121" width="13.28515625" style="2" bestFit="1" customWidth="1"/>
    <col min="15122" max="15122" width="49.85546875" style="2" customWidth="1"/>
    <col min="15123" max="15360" width="11.42578125" style="2"/>
    <col min="15361" max="15361" width="19.42578125" style="2" customWidth="1"/>
    <col min="15362" max="15362" width="16.5703125" style="2" bestFit="1" customWidth="1"/>
    <col min="15363" max="15363" width="12.28515625" style="2" customWidth="1"/>
    <col min="15364" max="15364" width="14.85546875" style="2" customWidth="1"/>
    <col min="15365" max="15365" width="12.140625" style="2" customWidth="1"/>
    <col min="15366" max="15366" width="10.7109375" style="2" bestFit="1" customWidth="1"/>
    <col min="15367" max="15367" width="11.140625" style="2" bestFit="1" customWidth="1"/>
    <col min="15368" max="15368" width="13.140625" style="2" bestFit="1" customWidth="1"/>
    <col min="15369" max="15369" width="13.7109375" style="2" customWidth="1"/>
    <col min="15370" max="15370" width="12.7109375" style="2" bestFit="1" customWidth="1"/>
    <col min="15371" max="15371" width="14.42578125" style="2" bestFit="1" customWidth="1"/>
    <col min="15372" max="15372" width="9.140625" style="2" bestFit="1" customWidth="1"/>
    <col min="15373" max="15373" width="11.5703125" style="2" bestFit="1" customWidth="1"/>
    <col min="15374" max="15374" width="11.140625" style="2" customWidth="1"/>
    <col min="15375" max="15375" width="11.5703125" style="2" bestFit="1" customWidth="1"/>
    <col min="15376" max="15376" width="11.140625" style="2" bestFit="1" customWidth="1"/>
    <col min="15377" max="15377" width="13.28515625" style="2" bestFit="1" customWidth="1"/>
    <col min="15378" max="15378" width="49.85546875" style="2" customWidth="1"/>
    <col min="15379" max="15616" width="11.42578125" style="2"/>
    <col min="15617" max="15617" width="19.42578125" style="2" customWidth="1"/>
    <col min="15618" max="15618" width="16.5703125" style="2" bestFit="1" customWidth="1"/>
    <col min="15619" max="15619" width="12.28515625" style="2" customWidth="1"/>
    <col min="15620" max="15620" width="14.85546875" style="2" customWidth="1"/>
    <col min="15621" max="15621" width="12.140625" style="2" customWidth="1"/>
    <col min="15622" max="15622" width="10.7109375" style="2" bestFit="1" customWidth="1"/>
    <col min="15623" max="15623" width="11.140625" style="2" bestFit="1" customWidth="1"/>
    <col min="15624" max="15624" width="13.140625" style="2" bestFit="1" customWidth="1"/>
    <col min="15625" max="15625" width="13.7109375" style="2" customWidth="1"/>
    <col min="15626" max="15626" width="12.7109375" style="2" bestFit="1" customWidth="1"/>
    <col min="15627" max="15627" width="14.42578125" style="2" bestFit="1" customWidth="1"/>
    <col min="15628" max="15628" width="9.140625" style="2" bestFit="1" customWidth="1"/>
    <col min="15629" max="15629" width="11.5703125" style="2" bestFit="1" customWidth="1"/>
    <col min="15630" max="15630" width="11.140625" style="2" customWidth="1"/>
    <col min="15631" max="15631" width="11.5703125" style="2" bestFit="1" customWidth="1"/>
    <col min="15632" max="15632" width="11.140625" style="2" bestFit="1" customWidth="1"/>
    <col min="15633" max="15633" width="13.28515625" style="2" bestFit="1" customWidth="1"/>
    <col min="15634" max="15634" width="49.85546875" style="2" customWidth="1"/>
    <col min="15635" max="15872" width="11.42578125" style="2"/>
    <col min="15873" max="15873" width="19.42578125" style="2" customWidth="1"/>
    <col min="15874" max="15874" width="16.5703125" style="2" bestFit="1" customWidth="1"/>
    <col min="15875" max="15875" width="12.28515625" style="2" customWidth="1"/>
    <col min="15876" max="15876" width="14.85546875" style="2" customWidth="1"/>
    <col min="15877" max="15877" width="12.140625" style="2" customWidth="1"/>
    <col min="15878" max="15878" width="10.7109375" style="2" bestFit="1" customWidth="1"/>
    <col min="15879" max="15879" width="11.140625" style="2" bestFit="1" customWidth="1"/>
    <col min="15880" max="15880" width="13.140625" style="2" bestFit="1" customWidth="1"/>
    <col min="15881" max="15881" width="13.7109375" style="2" customWidth="1"/>
    <col min="15882" max="15882" width="12.7109375" style="2" bestFit="1" customWidth="1"/>
    <col min="15883" max="15883" width="14.42578125" style="2" bestFit="1" customWidth="1"/>
    <col min="15884" max="15884" width="9.140625" style="2" bestFit="1" customWidth="1"/>
    <col min="15885" max="15885" width="11.5703125" style="2" bestFit="1" customWidth="1"/>
    <col min="15886" max="15886" width="11.140625" style="2" customWidth="1"/>
    <col min="15887" max="15887" width="11.5703125" style="2" bestFit="1" customWidth="1"/>
    <col min="15888" max="15888" width="11.140625" style="2" bestFit="1" customWidth="1"/>
    <col min="15889" max="15889" width="13.28515625" style="2" bestFit="1" customWidth="1"/>
    <col min="15890" max="15890" width="49.85546875" style="2" customWidth="1"/>
    <col min="15891" max="16128" width="11.42578125" style="2"/>
    <col min="16129" max="16129" width="19.42578125" style="2" customWidth="1"/>
    <col min="16130" max="16130" width="16.5703125" style="2" bestFit="1" customWidth="1"/>
    <col min="16131" max="16131" width="12.28515625" style="2" customWidth="1"/>
    <col min="16132" max="16132" width="14.85546875" style="2" customWidth="1"/>
    <col min="16133" max="16133" width="12.140625" style="2" customWidth="1"/>
    <col min="16134" max="16134" width="10.7109375" style="2" bestFit="1" customWidth="1"/>
    <col min="16135" max="16135" width="11.140625" style="2" bestFit="1" customWidth="1"/>
    <col min="16136" max="16136" width="13.140625" style="2" bestFit="1" customWidth="1"/>
    <col min="16137" max="16137" width="13.7109375" style="2" customWidth="1"/>
    <col min="16138" max="16138" width="12.7109375" style="2" bestFit="1" customWidth="1"/>
    <col min="16139" max="16139" width="14.42578125" style="2" bestFit="1" customWidth="1"/>
    <col min="16140" max="16140" width="9.140625" style="2" bestFit="1" customWidth="1"/>
    <col min="16141" max="16141" width="11.5703125" style="2" bestFit="1" customWidth="1"/>
    <col min="16142" max="16142" width="11.140625" style="2" customWidth="1"/>
    <col min="16143" max="16143" width="11.5703125" style="2" bestFit="1" customWidth="1"/>
    <col min="16144" max="16144" width="11.140625" style="2" bestFit="1" customWidth="1"/>
    <col min="16145" max="16145" width="13.28515625" style="2" bestFit="1" customWidth="1"/>
    <col min="16146" max="16146" width="49.85546875" style="2" customWidth="1"/>
    <col min="16147" max="16384" width="11.42578125" style="2"/>
  </cols>
  <sheetData>
    <row r="1" spans="1:18" x14ac:dyDescent="0.2">
      <c r="A1" s="327" t="s">
        <v>64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9"/>
      <c r="R1" s="1"/>
    </row>
    <row r="2" spans="1:18" ht="13.5" thickBot="1" x14ac:dyDescent="0.25">
      <c r="A2" s="3" t="s">
        <v>73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6"/>
    </row>
    <row r="3" spans="1:18" x14ac:dyDescent="0.2">
      <c r="A3" s="7" t="s">
        <v>2</v>
      </c>
      <c r="B3" s="8" t="s">
        <v>3</v>
      </c>
      <c r="C3" s="9"/>
      <c r="D3" s="10" t="s">
        <v>4</v>
      </c>
      <c r="E3" s="10"/>
      <c r="F3" s="10"/>
      <c r="G3" s="10"/>
      <c r="H3" s="10"/>
      <c r="I3" s="11" t="s">
        <v>5</v>
      </c>
      <c r="J3" s="12" t="s">
        <v>6</v>
      </c>
      <c r="K3" s="13"/>
      <c r="L3" s="13"/>
      <c r="M3" s="13"/>
      <c r="N3" s="13"/>
      <c r="O3" s="13"/>
      <c r="P3" s="14" t="s">
        <v>5</v>
      </c>
      <c r="Q3" s="15" t="s">
        <v>7</v>
      </c>
      <c r="R3" s="16" t="s">
        <v>8</v>
      </c>
    </row>
    <row r="4" spans="1:18" ht="12.75" customHeight="1" x14ac:dyDescent="0.2">
      <c r="A4" s="17"/>
      <c r="B4" s="18"/>
      <c r="C4" s="19"/>
      <c r="D4" s="20"/>
      <c r="E4" s="84" t="s">
        <v>40</v>
      </c>
      <c r="F4" s="330" t="s">
        <v>41</v>
      </c>
      <c r="G4" s="331"/>
      <c r="H4" s="118" t="s">
        <v>63</v>
      </c>
      <c r="I4" s="21"/>
      <c r="J4" s="22"/>
      <c r="K4" s="23"/>
      <c r="L4" s="23"/>
      <c r="M4" s="23"/>
      <c r="N4" s="23"/>
      <c r="O4" s="23"/>
      <c r="P4" s="24"/>
      <c r="Q4" s="25"/>
      <c r="R4" s="26"/>
    </row>
    <row r="5" spans="1:18" ht="13.5" thickBot="1" x14ac:dyDescent="0.25">
      <c r="A5" s="27" t="s">
        <v>10</v>
      </c>
      <c r="B5" s="28" t="s">
        <v>11</v>
      </c>
      <c r="C5" s="29" t="s">
        <v>12</v>
      </c>
      <c r="D5" s="30" t="s">
        <v>13</v>
      </c>
      <c r="E5" s="30" t="s">
        <v>42</v>
      </c>
      <c r="F5" s="86" t="s">
        <v>12</v>
      </c>
      <c r="G5" s="87" t="s">
        <v>15</v>
      </c>
      <c r="H5" s="119"/>
      <c r="I5" s="32" t="s">
        <v>16</v>
      </c>
      <c r="J5" s="33" t="s">
        <v>17</v>
      </c>
      <c r="K5" s="34" t="s">
        <v>18</v>
      </c>
      <c r="L5" s="35" t="s">
        <v>19</v>
      </c>
      <c r="M5" s="35" t="s">
        <v>20</v>
      </c>
      <c r="N5" s="35" t="s">
        <v>21</v>
      </c>
      <c r="O5" s="36" t="s">
        <v>22</v>
      </c>
      <c r="P5" s="37" t="s">
        <v>23</v>
      </c>
      <c r="Q5" s="38" t="s">
        <v>24</v>
      </c>
      <c r="R5" s="39" t="s">
        <v>25</v>
      </c>
    </row>
    <row r="6" spans="1:18" ht="25.5" x14ac:dyDescent="0.2">
      <c r="A6" s="40" t="s">
        <v>26</v>
      </c>
      <c r="B6" s="41">
        <v>3500000</v>
      </c>
      <c r="C6" s="42">
        <v>30</v>
      </c>
      <c r="D6" s="43">
        <f>+B6/30*C6</f>
        <v>3500000</v>
      </c>
      <c r="E6" s="43"/>
      <c r="F6" s="44"/>
      <c r="G6" s="87"/>
      <c r="H6" s="120">
        <v>0</v>
      </c>
      <c r="I6" s="43">
        <f t="shared" ref="I6:I13" si="0">D6+E6+G6+H6</f>
        <v>3500000</v>
      </c>
      <c r="J6" s="46">
        <f>(B6*0.04)</f>
        <v>140000</v>
      </c>
      <c r="K6" s="46">
        <f>(B6*0.04)</f>
        <v>140000</v>
      </c>
      <c r="L6" s="46"/>
      <c r="M6" s="46"/>
      <c r="N6" s="46"/>
      <c r="O6" s="46"/>
      <c r="P6" s="46">
        <f t="shared" ref="P6:P13" si="1">SUM(J6:O6)</f>
        <v>280000</v>
      </c>
      <c r="Q6" s="47">
        <f t="shared" ref="Q6:Q13" si="2">+I6-P6</f>
        <v>3220000</v>
      </c>
      <c r="R6" s="48"/>
    </row>
    <row r="7" spans="1:18" ht="25.5" x14ac:dyDescent="0.2">
      <c r="A7" s="40" t="s">
        <v>27</v>
      </c>
      <c r="B7" s="41">
        <v>3500000</v>
      </c>
      <c r="C7" s="42">
        <v>30</v>
      </c>
      <c r="D7" s="43">
        <f t="shared" ref="D7:D13" si="3">+B7/30*C7</f>
        <v>3500000</v>
      </c>
      <c r="E7" s="43"/>
      <c r="F7" s="42"/>
      <c r="G7" s="44"/>
      <c r="H7" s="120">
        <v>0</v>
      </c>
      <c r="I7" s="43">
        <f t="shared" si="0"/>
        <v>3500000</v>
      </c>
      <c r="J7" s="46">
        <f t="shared" ref="J7:J12" si="4">(B7*0.04)</f>
        <v>140000</v>
      </c>
      <c r="K7" s="46">
        <f>(B7*0.04)</f>
        <v>140000</v>
      </c>
      <c r="L7" s="46"/>
      <c r="M7" s="46"/>
      <c r="N7" s="46"/>
      <c r="O7" s="46"/>
      <c r="P7" s="46">
        <f t="shared" si="1"/>
        <v>280000</v>
      </c>
      <c r="Q7" s="47">
        <f t="shared" si="2"/>
        <v>3220000</v>
      </c>
      <c r="R7" s="48"/>
    </row>
    <row r="8" spans="1:18" ht="25.5" x14ac:dyDescent="0.2">
      <c r="A8" s="40" t="s">
        <v>28</v>
      </c>
      <c r="B8" s="41">
        <v>730000</v>
      </c>
      <c r="C8" s="42">
        <v>15</v>
      </c>
      <c r="D8" s="43">
        <f t="shared" si="3"/>
        <v>365000</v>
      </c>
      <c r="E8" s="43"/>
      <c r="F8" s="42"/>
      <c r="G8" s="42">
        <f>70500/30*15</f>
        <v>35250</v>
      </c>
      <c r="H8" s="120">
        <v>0</v>
      </c>
      <c r="I8" s="43">
        <f t="shared" si="0"/>
        <v>400250</v>
      </c>
      <c r="J8" s="46">
        <f t="shared" si="4"/>
        <v>29200</v>
      </c>
      <c r="K8" s="46">
        <f>(B8*0.04)</f>
        <v>29200</v>
      </c>
      <c r="L8" s="43"/>
      <c r="M8" s="43"/>
      <c r="N8" s="43"/>
      <c r="O8" s="43"/>
      <c r="P8" s="46">
        <f t="shared" si="1"/>
        <v>58400</v>
      </c>
      <c r="Q8" s="47">
        <f t="shared" si="2"/>
        <v>341850</v>
      </c>
      <c r="R8" s="48"/>
    </row>
    <row r="9" spans="1:18" x14ac:dyDescent="0.2">
      <c r="A9" s="60" t="s">
        <v>29</v>
      </c>
      <c r="B9" s="61">
        <v>650000</v>
      </c>
      <c r="C9" s="42">
        <v>15</v>
      </c>
      <c r="D9" s="43">
        <f t="shared" si="3"/>
        <v>325000</v>
      </c>
      <c r="E9" s="43"/>
      <c r="F9" s="42"/>
      <c r="G9" s="42">
        <f>70500/30*15</f>
        <v>35250</v>
      </c>
      <c r="H9" s="120">
        <v>0</v>
      </c>
      <c r="I9" s="43">
        <f t="shared" si="0"/>
        <v>360250</v>
      </c>
      <c r="J9" s="46">
        <f t="shared" si="4"/>
        <v>26000</v>
      </c>
      <c r="K9" s="46">
        <f>(B9*0.04)</f>
        <v>26000</v>
      </c>
      <c r="L9" s="43"/>
      <c r="M9" s="43"/>
      <c r="N9" s="43"/>
      <c r="O9" s="43"/>
      <c r="P9" s="46">
        <f t="shared" si="1"/>
        <v>52000</v>
      </c>
      <c r="Q9" s="47">
        <f t="shared" si="2"/>
        <v>308250</v>
      </c>
      <c r="R9" s="48"/>
    </row>
    <row r="10" spans="1:18" ht="25.5" x14ac:dyDescent="0.2">
      <c r="A10" s="60" t="s">
        <v>30</v>
      </c>
      <c r="B10" s="61">
        <v>1500000</v>
      </c>
      <c r="C10" s="42">
        <v>30</v>
      </c>
      <c r="D10" s="43">
        <f t="shared" si="3"/>
        <v>1500000</v>
      </c>
      <c r="E10" s="63"/>
      <c r="F10" s="62"/>
      <c r="G10" s="62"/>
      <c r="H10" s="120">
        <v>0</v>
      </c>
      <c r="I10" s="43">
        <f t="shared" si="0"/>
        <v>1500000</v>
      </c>
      <c r="J10" s="46">
        <f t="shared" si="4"/>
        <v>60000</v>
      </c>
      <c r="K10" s="46">
        <v>0</v>
      </c>
      <c r="L10" s="63"/>
      <c r="M10" s="63"/>
      <c r="N10" s="63"/>
      <c r="O10" s="63"/>
      <c r="P10" s="46">
        <f t="shared" si="1"/>
        <v>60000</v>
      </c>
      <c r="Q10" s="47">
        <f t="shared" si="2"/>
        <v>1440000</v>
      </c>
      <c r="R10" s="48"/>
    </row>
    <row r="11" spans="1:18" ht="25.5" x14ac:dyDescent="0.2">
      <c r="A11" s="40" t="s">
        <v>31</v>
      </c>
      <c r="B11" s="41">
        <v>1500000</v>
      </c>
      <c r="C11" s="42">
        <v>30</v>
      </c>
      <c r="D11" s="43">
        <f>+B11/30*C11</f>
        <v>1500000</v>
      </c>
      <c r="E11" s="43"/>
      <c r="F11" s="42"/>
      <c r="G11" s="42"/>
      <c r="H11" s="120">
        <v>0</v>
      </c>
      <c r="I11" s="43">
        <f t="shared" si="0"/>
        <v>1500000</v>
      </c>
      <c r="J11" s="46">
        <f t="shared" si="4"/>
        <v>60000</v>
      </c>
      <c r="K11" s="46">
        <v>0</v>
      </c>
      <c r="L11" s="43"/>
      <c r="M11" s="43"/>
      <c r="N11" s="90"/>
      <c r="O11" s="43"/>
      <c r="P11" s="46">
        <f t="shared" si="1"/>
        <v>60000</v>
      </c>
      <c r="Q11" s="47">
        <f t="shared" si="2"/>
        <v>1440000</v>
      </c>
    </row>
    <row r="12" spans="1:18" ht="25.5" x14ac:dyDescent="0.2">
      <c r="A12" s="60" t="s">
        <v>59</v>
      </c>
      <c r="B12" s="61">
        <v>1500000</v>
      </c>
      <c r="C12" s="62">
        <v>30</v>
      </c>
      <c r="D12" s="43">
        <f t="shared" si="3"/>
        <v>1500000</v>
      </c>
      <c r="E12" s="63"/>
      <c r="F12" s="62"/>
      <c r="G12" s="62"/>
      <c r="H12" s="152">
        <v>0</v>
      </c>
      <c r="I12" s="43">
        <f t="shared" si="0"/>
        <v>1500000</v>
      </c>
      <c r="J12" s="65">
        <f t="shared" si="4"/>
        <v>60000</v>
      </c>
      <c r="K12" s="46">
        <f>(B12*0.04)</f>
        <v>60000</v>
      </c>
      <c r="L12" s="63"/>
      <c r="M12" s="63"/>
      <c r="N12" s="92"/>
      <c r="O12" s="63"/>
      <c r="P12" s="46">
        <f t="shared" si="1"/>
        <v>120000</v>
      </c>
      <c r="Q12" s="47">
        <f t="shared" si="2"/>
        <v>1380000</v>
      </c>
    </row>
    <row r="13" spans="1:18" ht="25.5" x14ac:dyDescent="0.2">
      <c r="A13" s="146" t="s">
        <v>74</v>
      </c>
      <c r="B13" s="61">
        <v>1300000</v>
      </c>
      <c r="C13" s="151">
        <v>27</v>
      </c>
      <c r="D13" s="63">
        <f t="shared" si="3"/>
        <v>1170000</v>
      </c>
      <c r="E13" s="63"/>
      <c r="F13" s="62"/>
      <c r="G13" s="62"/>
      <c r="H13" s="121"/>
      <c r="I13" s="43">
        <f t="shared" si="0"/>
        <v>1170000</v>
      </c>
      <c r="J13" s="43">
        <f>I13*0.04</f>
        <v>46800</v>
      </c>
      <c r="K13" s="65">
        <f>+I13*0.04</f>
        <v>46800</v>
      </c>
      <c r="L13" s="63"/>
      <c r="M13" s="63"/>
      <c r="N13" s="92"/>
      <c r="O13" s="63"/>
      <c r="P13" s="46">
        <f t="shared" si="1"/>
        <v>93600</v>
      </c>
      <c r="Q13" s="47">
        <f t="shared" si="2"/>
        <v>1076400</v>
      </c>
    </row>
    <row r="14" spans="1:18" ht="13.5" thickBot="1" x14ac:dyDescent="0.25">
      <c r="A14" s="66" t="s">
        <v>33</v>
      </c>
      <c r="B14" s="67">
        <f>SUM(B6:B13)</f>
        <v>14180000</v>
      </c>
      <c r="C14" s="67"/>
      <c r="D14" s="67">
        <f>SUM(D6:D13)</f>
        <v>13360000</v>
      </c>
      <c r="E14" s="67">
        <f>SUM(E6:E12)</f>
        <v>0</v>
      </c>
      <c r="F14" s="67">
        <f>SUM(F6:F11)</f>
        <v>0</v>
      </c>
      <c r="G14" s="67">
        <f>SUM(G6:G13)</f>
        <v>70500</v>
      </c>
      <c r="H14" s="67">
        <f t="shared" ref="H14" si="5">SUM(H6:H12)</f>
        <v>0</v>
      </c>
      <c r="I14" s="67">
        <f t="shared" ref="I14:Q14" si="6">SUM(I6:I13)</f>
        <v>13430500</v>
      </c>
      <c r="J14" s="67">
        <f t="shared" si="6"/>
        <v>562000</v>
      </c>
      <c r="K14" s="67">
        <f t="shared" si="6"/>
        <v>442000</v>
      </c>
      <c r="L14" s="67">
        <f t="shared" si="6"/>
        <v>0</v>
      </c>
      <c r="M14" s="67">
        <f t="shared" si="6"/>
        <v>0</v>
      </c>
      <c r="N14" s="67">
        <f t="shared" si="6"/>
        <v>0</v>
      </c>
      <c r="O14" s="67">
        <f t="shared" si="6"/>
        <v>0</v>
      </c>
      <c r="P14" s="67">
        <f t="shared" si="6"/>
        <v>1004000</v>
      </c>
      <c r="Q14" s="67">
        <f t="shared" si="6"/>
        <v>12426500</v>
      </c>
      <c r="R14" s="68"/>
    </row>
    <row r="15" spans="1:18" s="93" customFormat="1" x14ac:dyDescent="0.2"/>
    <row r="16" spans="1:18" s="93" customFormat="1" x14ac:dyDescent="0.2">
      <c r="A16" s="136" t="s">
        <v>68</v>
      </c>
      <c r="C16" s="101">
        <v>70500</v>
      </c>
    </row>
    <row r="17" spans="1:15" s="93" customFormat="1" x14ac:dyDescent="0.2"/>
    <row r="18" spans="1:15" s="93" customFormat="1" ht="15.75" x14ac:dyDescent="0.25">
      <c r="A18" s="94" t="s">
        <v>44</v>
      </c>
      <c r="B18" s="95" t="s">
        <v>45</v>
      </c>
      <c r="C18" s="95" t="s">
        <v>46</v>
      </c>
      <c r="D18" s="95" t="s">
        <v>47</v>
      </c>
      <c r="E18" s="95" t="s">
        <v>5</v>
      </c>
      <c r="G18" s="126"/>
      <c r="H18" s="95" t="s">
        <v>34</v>
      </c>
      <c r="I18" s="95" t="s">
        <v>35</v>
      </c>
      <c r="J18" s="2"/>
      <c r="K18" s="2"/>
    </row>
    <row r="19" spans="1:15" s="93" customFormat="1" ht="25.5" x14ac:dyDescent="0.25">
      <c r="A19" s="96" t="s">
        <v>26</v>
      </c>
      <c r="B19" s="97" t="s">
        <v>48</v>
      </c>
      <c r="C19" s="98">
        <v>100000</v>
      </c>
      <c r="D19" s="98">
        <v>200000</v>
      </c>
      <c r="E19" s="99">
        <f t="shared" ref="E19:E25" si="7">+C19+D19</f>
        <v>300000</v>
      </c>
      <c r="G19" s="76"/>
      <c r="H19" s="128">
        <v>3500000</v>
      </c>
      <c r="I19" s="129">
        <v>0</v>
      </c>
      <c r="J19" s="2"/>
      <c r="K19" s="2"/>
    </row>
    <row r="20" spans="1:15" s="93" customFormat="1" ht="25.5" x14ac:dyDescent="0.25">
      <c r="A20" s="96" t="s">
        <v>27</v>
      </c>
      <c r="B20" s="97" t="s">
        <v>50</v>
      </c>
      <c r="C20" s="98">
        <v>100000</v>
      </c>
      <c r="D20" s="98">
        <v>200000</v>
      </c>
      <c r="E20" s="99">
        <f t="shared" si="7"/>
        <v>300000</v>
      </c>
      <c r="G20" s="76"/>
      <c r="H20" s="128">
        <v>3500000</v>
      </c>
      <c r="I20" s="129">
        <v>0</v>
      </c>
      <c r="J20" s="2"/>
      <c r="K20" s="2"/>
    </row>
    <row r="21" spans="1:15" s="93" customFormat="1" ht="25.5" x14ac:dyDescent="0.25">
      <c r="A21" s="96" t="s">
        <v>28</v>
      </c>
      <c r="B21" s="102" t="s">
        <v>51</v>
      </c>
      <c r="C21" s="98"/>
      <c r="D21" s="98">
        <v>140000</v>
      </c>
      <c r="E21" s="99">
        <f t="shared" si="7"/>
        <v>140000</v>
      </c>
      <c r="G21" s="76"/>
      <c r="H21" s="130">
        <v>730000</v>
      </c>
      <c r="I21" s="131">
        <v>70500</v>
      </c>
      <c r="J21" s="2"/>
      <c r="K21" s="2"/>
    </row>
    <row r="22" spans="1:15" s="93" customFormat="1" ht="15" x14ac:dyDescent="0.25">
      <c r="A22" s="103" t="s">
        <v>29</v>
      </c>
      <c r="B22" s="102" t="s">
        <v>52</v>
      </c>
      <c r="C22" s="98"/>
      <c r="D22" s="98"/>
      <c r="E22" s="99">
        <f t="shared" si="7"/>
        <v>0</v>
      </c>
      <c r="G22" s="76"/>
      <c r="H22" s="130">
        <v>650000</v>
      </c>
      <c r="I22" s="131">
        <v>70500</v>
      </c>
      <c r="J22" s="2" t="s">
        <v>57</v>
      </c>
      <c r="K22" s="112">
        <v>41183</v>
      </c>
      <c r="O22" s="114"/>
    </row>
    <row r="23" spans="1:15" s="93" customFormat="1" ht="25.5" x14ac:dyDescent="0.25">
      <c r="A23" s="103" t="s">
        <v>30</v>
      </c>
      <c r="B23" s="97" t="s">
        <v>53</v>
      </c>
      <c r="C23" s="98">
        <v>600000</v>
      </c>
      <c r="D23" s="98">
        <v>200000</v>
      </c>
      <c r="E23" s="99">
        <f t="shared" si="7"/>
        <v>800000</v>
      </c>
      <c r="G23" s="76"/>
      <c r="H23" s="132">
        <v>1500000</v>
      </c>
      <c r="I23" s="133"/>
      <c r="J23" s="2"/>
      <c r="K23" s="112"/>
      <c r="O23" s="114"/>
    </row>
    <row r="24" spans="1:15" s="93" customFormat="1" ht="25.5" x14ac:dyDescent="0.25">
      <c r="A24" s="103" t="s">
        <v>65</v>
      </c>
      <c r="B24" s="97" t="s">
        <v>55</v>
      </c>
      <c r="C24" s="98">
        <v>200000</v>
      </c>
      <c r="D24" s="98"/>
      <c r="E24" s="99">
        <f t="shared" si="7"/>
        <v>200000</v>
      </c>
      <c r="G24" s="76"/>
      <c r="H24" s="132">
        <v>1500000</v>
      </c>
      <c r="I24" s="133"/>
      <c r="J24" s="2" t="s">
        <v>57</v>
      </c>
      <c r="K24" s="112">
        <v>41219</v>
      </c>
      <c r="O24" s="114"/>
    </row>
    <row r="25" spans="1:15" s="93" customFormat="1" ht="25.5" x14ac:dyDescent="0.25">
      <c r="A25" s="96" t="s">
        <v>31</v>
      </c>
      <c r="B25" s="97" t="s">
        <v>56</v>
      </c>
      <c r="C25" s="98">
        <v>400000</v>
      </c>
      <c r="D25" s="98">
        <v>400000</v>
      </c>
      <c r="E25" s="99">
        <f t="shared" si="7"/>
        <v>800000</v>
      </c>
      <c r="G25" s="127"/>
      <c r="H25" s="147">
        <v>1500000</v>
      </c>
      <c r="I25" s="148"/>
      <c r="J25" s="2" t="s">
        <v>57</v>
      </c>
      <c r="K25" s="112">
        <v>41061</v>
      </c>
      <c r="O25" s="114"/>
    </row>
    <row r="26" spans="1:15" s="93" customFormat="1" ht="31.5" customHeight="1" x14ac:dyDescent="0.25">
      <c r="A26" s="146" t="s">
        <v>74</v>
      </c>
      <c r="B26" s="150" t="s">
        <v>75</v>
      </c>
      <c r="C26" s="98"/>
      <c r="D26" s="98">
        <v>200000</v>
      </c>
      <c r="E26" s="99"/>
      <c r="G26" s="127"/>
      <c r="H26" s="149">
        <v>1300000</v>
      </c>
      <c r="I26" s="149"/>
      <c r="J26" s="2" t="s">
        <v>57</v>
      </c>
      <c r="K26" s="112">
        <v>41368</v>
      </c>
      <c r="O26" s="114"/>
    </row>
    <row r="27" spans="1:15" s="93" customFormat="1" ht="15" x14ac:dyDescent="0.25">
      <c r="A27" s="71"/>
      <c r="B27" s="123" t="s">
        <v>5</v>
      </c>
      <c r="C27" s="124">
        <f>SUM(C19:C25)</f>
        <v>1400000</v>
      </c>
      <c r="D27" s="124">
        <f>SUM(D19:D26)</f>
        <v>1340000</v>
      </c>
      <c r="E27" s="124">
        <f>SUM(E19:E25)</f>
        <v>2540000</v>
      </c>
      <c r="G27" s="123" t="s">
        <v>5</v>
      </c>
      <c r="H27" s="125">
        <f>SUM(H19:H26)</f>
        <v>14180000</v>
      </c>
      <c r="I27" s="125">
        <f>SUM(I19:I25)</f>
        <v>141000</v>
      </c>
      <c r="O27" s="114"/>
    </row>
    <row r="28" spans="1:15" s="93" customFormat="1" x14ac:dyDescent="0.2">
      <c r="J28" s="76"/>
      <c r="K28" s="122"/>
      <c r="L28" s="113"/>
      <c r="M28" s="114"/>
      <c r="N28" s="110"/>
      <c r="O28" s="114"/>
    </row>
    <row r="29" spans="1:15" s="93" customFormat="1" x14ac:dyDescent="0.2">
      <c r="J29" s="76"/>
      <c r="K29" s="122"/>
      <c r="L29" s="113"/>
      <c r="M29" s="114"/>
      <c r="N29" s="110"/>
      <c r="O29" s="114"/>
    </row>
    <row r="30" spans="1:15" s="93" customFormat="1" x14ac:dyDescent="0.2">
      <c r="O30" s="110"/>
    </row>
    <row r="31" spans="1:15" s="93" customFormat="1" x14ac:dyDescent="0.2"/>
    <row r="32" spans="1:15" s="93" customFormat="1" x14ac:dyDescent="0.2"/>
    <row r="33" spans="6:11" s="93" customFormat="1" x14ac:dyDescent="0.2"/>
    <row r="34" spans="6:11" s="93" customFormat="1" x14ac:dyDescent="0.2">
      <c r="K34" s="108"/>
    </row>
    <row r="35" spans="6:11" s="93" customFormat="1" x14ac:dyDescent="0.2">
      <c r="F35" s="109"/>
      <c r="K35" s="108"/>
    </row>
    <row r="36" spans="6:11" s="93" customFormat="1" x14ac:dyDescent="0.2">
      <c r="F36" s="109"/>
      <c r="K36" s="108"/>
    </row>
    <row r="37" spans="6:11" s="93" customFormat="1" x14ac:dyDescent="0.2">
      <c r="F37" s="109"/>
      <c r="K37" s="108"/>
    </row>
    <row r="38" spans="6:11" s="93" customFormat="1" x14ac:dyDescent="0.2">
      <c r="F38" s="109"/>
      <c r="K38" s="108"/>
    </row>
    <row r="39" spans="6:11" s="93" customFormat="1" x14ac:dyDescent="0.2">
      <c r="K39" s="108"/>
    </row>
    <row r="40" spans="6:11" s="93" customFormat="1" x14ac:dyDescent="0.2">
      <c r="F40" s="109"/>
      <c r="K40" s="108"/>
    </row>
    <row r="41" spans="6:11" s="93" customFormat="1" x14ac:dyDescent="0.2">
      <c r="K41" s="111"/>
    </row>
    <row r="42" spans="6:11" s="93" customFormat="1" x14ac:dyDescent="0.2"/>
    <row r="43" spans="6:11" s="93" customFormat="1" x14ac:dyDescent="0.2"/>
    <row r="44" spans="6:11" s="93" customFormat="1" x14ac:dyDescent="0.2"/>
    <row r="45" spans="6:11" s="93" customFormat="1" x14ac:dyDescent="0.2"/>
    <row r="46" spans="6:11" s="93" customFormat="1" x14ac:dyDescent="0.2"/>
    <row r="47" spans="6:11" s="93" customFormat="1" x14ac:dyDescent="0.2"/>
    <row r="48" spans="6:11" s="93" customFormat="1" x14ac:dyDescent="0.2"/>
    <row r="49" s="93" customFormat="1" x14ac:dyDescent="0.2"/>
    <row r="50" s="93" customFormat="1" x14ac:dyDescent="0.2"/>
    <row r="51" s="93" customFormat="1" x14ac:dyDescent="0.2"/>
    <row r="52" s="93" customFormat="1" x14ac:dyDescent="0.2"/>
    <row r="53" s="93" customFormat="1" x14ac:dyDescent="0.2"/>
    <row r="54" s="93" customFormat="1" x14ac:dyDescent="0.2"/>
    <row r="55" s="93" customFormat="1" x14ac:dyDescent="0.2"/>
    <row r="56" s="93" customFormat="1" x14ac:dyDescent="0.2"/>
    <row r="57" s="93" customFormat="1" x14ac:dyDescent="0.2"/>
    <row r="58" s="93" customFormat="1" x14ac:dyDescent="0.2"/>
  </sheetData>
  <mergeCells count="2">
    <mergeCell ref="A1:Q1"/>
    <mergeCell ref="F4:G4"/>
  </mergeCells>
  <pageMargins left="7.874015748031496E-2" right="0.11811023622047245" top="0.39370078740157483" bottom="0.98425196850393704" header="0" footer="0"/>
  <pageSetup scale="47" orientation="landscape" horizontalDpi="720" verticalDpi="72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5"/>
  <sheetViews>
    <sheetView zoomScale="85" zoomScaleNormal="85" workbookViewId="0">
      <selection activeCell="I23" sqref="I23"/>
    </sheetView>
  </sheetViews>
  <sheetFormatPr defaultColWidth="11.42578125" defaultRowHeight="12.75" x14ac:dyDescent="0.2"/>
  <cols>
    <col min="1" max="1" width="26" style="2" customWidth="1"/>
    <col min="2" max="2" width="15.5703125" style="2" bestFit="1" customWidth="1"/>
    <col min="3" max="3" width="12.7109375" style="2" bestFit="1" customWidth="1"/>
    <col min="4" max="5" width="14" style="2" customWidth="1"/>
    <col min="6" max="6" width="12.42578125" style="2" bestFit="1" customWidth="1"/>
    <col min="7" max="7" width="12.5703125" style="2" customWidth="1"/>
    <col min="8" max="8" width="14.7109375" style="2" customWidth="1"/>
    <col min="9" max="9" width="12.140625" style="2" bestFit="1" customWidth="1"/>
    <col min="10" max="10" width="11.7109375" style="2" customWidth="1"/>
    <col min="11" max="11" width="11.7109375" style="2" bestFit="1" customWidth="1"/>
    <col min="12" max="14" width="11.5703125" style="2" bestFit="1" customWidth="1"/>
    <col min="15" max="15" width="9.85546875" style="2" bestFit="1" customWidth="1"/>
    <col min="16" max="16" width="12" style="2" bestFit="1" customWidth="1"/>
    <col min="17" max="17" width="49.85546875" style="2" customWidth="1"/>
    <col min="18" max="37" width="11.42578125" style="2"/>
    <col min="38" max="38" width="14.85546875" style="2" bestFit="1" customWidth="1"/>
    <col min="39" max="256" width="11.42578125" style="2"/>
    <col min="257" max="257" width="26" style="2" customWidth="1"/>
    <col min="258" max="258" width="15.5703125" style="2" bestFit="1" customWidth="1"/>
    <col min="259" max="259" width="12.7109375" style="2" bestFit="1" customWidth="1"/>
    <col min="260" max="260" width="12.140625" style="2" bestFit="1" customWidth="1"/>
    <col min="261" max="261" width="14" style="2" customWidth="1"/>
    <col min="262" max="262" width="12.42578125" style="2" bestFit="1" customWidth="1"/>
    <col min="263" max="263" width="12.5703125" style="2" customWidth="1"/>
    <col min="264" max="264" width="14.7109375" style="2" customWidth="1"/>
    <col min="265" max="265" width="12.140625" style="2" bestFit="1" customWidth="1"/>
    <col min="266" max="266" width="11.7109375" style="2" customWidth="1"/>
    <col min="267" max="267" width="11.7109375" style="2" bestFit="1" customWidth="1"/>
    <col min="268" max="270" width="11.5703125" style="2" bestFit="1" customWidth="1"/>
    <col min="271" max="271" width="9.85546875" style="2" bestFit="1" customWidth="1"/>
    <col min="272" max="272" width="12" style="2" bestFit="1" customWidth="1"/>
    <col min="273" max="273" width="49.85546875" style="2" customWidth="1"/>
    <col min="274" max="512" width="11.42578125" style="2"/>
    <col min="513" max="513" width="26" style="2" customWidth="1"/>
    <col min="514" max="514" width="15.5703125" style="2" bestFit="1" customWidth="1"/>
    <col min="515" max="515" width="12.7109375" style="2" bestFit="1" customWidth="1"/>
    <col min="516" max="516" width="12.140625" style="2" bestFit="1" customWidth="1"/>
    <col min="517" max="517" width="14" style="2" customWidth="1"/>
    <col min="518" max="518" width="12.42578125" style="2" bestFit="1" customWidth="1"/>
    <col min="519" max="519" width="12.5703125" style="2" customWidth="1"/>
    <col min="520" max="520" width="14.7109375" style="2" customWidth="1"/>
    <col min="521" max="521" width="12.140625" style="2" bestFit="1" customWidth="1"/>
    <col min="522" max="522" width="11.7109375" style="2" customWidth="1"/>
    <col min="523" max="523" width="11.7109375" style="2" bestFit="1" customWidth="1"/>
    <col min="524" max="526" width="11.5703125" style="2" bestFit="1" customWidth="1"/>
    <col min="527" max="527" width="9.85546875" style="2" bestFit="1" customWidth="1"/>
    <col min="528" max="528" width="12" style="2" bestFit="1" customWidth="1"/>
    <col min="529" max="529" width="49.85546875" style="2" customWidth="1"/>
    <col min="530" max="768" width="11.42578125" style="2"/>
    <col min="769" max="769" width="26" style="2" customWidth="1"/>
    <col min="770" max="770" width="15.5703125" style="2" bestFit="1" customWidth="1"/>
    <col min="771" max="771" width="12.7109375" style="2" bestFit="1" customWidth="1"/>
    <col min="772" max="772" width="12.140625" style="2" bestFit="1" customWidth="1"/>
    <col min="773" max="773" width="14" style="2" customWidth="1"/>
    <col min="774" max="774" width="12.42578125" style="2" bestFit="1" customWidth="1"/>
    <col min="775" max="775" width="12.5703125" style="2" customWidth="1"/>
    <col min="776" max="776" width="14.7109375" style="2" customWidth="1"/>
    <col min="777" max="777" width="12.140625" style="2" bestFit="1" customWidth="1"/>
    <col min="778" max="778" width="11.7109375" style="2" customWidth="1"/>
    <col min="779" max="779" width="11.7109375" style="2" bestFit="1" customWidth="1"/>
    <col min="780" max="782" width="11.5703125" style="2" bestFit="1" customWidth="1"/>
    <col min="783" max="783" width="9.85546875" style="2" bestFit="1" customWidth="1"/>
    <col min="784" max="784" width="12" style="2" bestFit="1" customWidth="1"/>
    <col min="785" max="785" width="49.85546875" style="2" customWidth="1"/>
    <col min="786" max="1024" width="11.42578125" style="2"/>
    <col min="1025" max="1025" width="26" style="2" customWidth="1"/>
    <col min="1026" max="1026" width="15.5703125" style="2" bestFit="1" customWidth="1"/>
    <col min="1027" max="1027" width="12.7109375" style="2" bestFit="1" customWidth="1"/>
    <col min="1028" max="1028" width="12.140625" style="2" bestFit="1" customWidth="1"/>
    <col min="1029" max="1029" width="14" style="2" customWidth="1"/>
    <col min="1030" max="1030" width="12.42578125" style="2" bestFit="1" customWidth="1"/>
    <col min="1031" max="1031" width="12.5703125" style="2" customWidth="1"/>
    <col min="1032" max="1032" width="14.7109375" style="2" customWidth="1"/>
    <col min="1033" max="1033" width="12.140625" style="2" bestFit="1" customWidth="1"/>
    <col min="1034" max="1034" width="11.7109375" style="2" customWidth="1"/>
    <col min="1035" max="1035" width="11.7109375" style="2" bestFit="1" customWidth="1"/>
    <col min="1036" max="1038" width="11.5703125" style="2" bestFit="1" customWidth="1"/>
    <col min="1039" max="1039" width="9.85546875" style="2" bestFit="1" customWidth="1"/>
    <col min="1040" max="1040" width="12" style="2" bestFit="1" customWidth="1"/>
    <col min="1041" max="1041" width="49.85546875" style="2" customWidth="1"/>
    <col min="1042" max="1280" width="11.42578125" style="2"/>
    <col min="1281" max="1281" width="26" style="2" customWidth="1"/>
    <col min="1282" max="1282" width="15.5703125" style="2" bestFit="1" customWidth="1"/>
    <col min="1283" max="1283" width="12.7109375" style="2" bestFit="1" customWidth="1"/>
    <col min="1284" max="1284" width="12.140625" style="2" bestFit="1" customWidth="1"/>
    <col min="1285" max="1285" width="14" style="2" customWidth="1"/>
    <col min="1286" max="1286" width="12.42578125" style="2" bestFit="1" customWidth="1"/>
    <col min="1287" max="1287" width="12.5703125" style="2" customWidth="1"/>
    <col min="1288" max="1288" width="14.7109375" style="2" customWidth="1"/>
    <col min="1289" max="1289" width="12.140625" style="2" bestFit="1" customWidth="1"/>
    <col min="1290" max="1290" width="11.7109375" style="2" customWidth="1"/>
    <col min="1291" max="1291" width="11.7109375" style="2" bestFit="1" customWidth="1"/>
    <col min="1292" max="1294" width="11.5703125" style="2" bestFit="1" customWidth="1"/>
    <col min="1295" max="1295" width="9.85546875" style="2" bestFit="1" customWidth="1"/>
    <col min="1296" max="1296" width="12" style="2" bestFit="1" customWidth="1"/>
    <col min="1297" max="1297" width="49.85546875" style="2" customWidth="1"/>
    <col min="1298" max="1536" width="11.42578125" style="2"/>
    <col min="1537" max="1537" width="26" style="2" customWidth="1"/>
    <col min="1538" max="1538" width="15.5703125" style="2" bestFit="1" customWidth="1"/>
    <col min="1539" max="1539" width="12.7109375" style="2" bestFit="1" customWidth="1"/>
    <col min="1540" max="1540" width="12.140625" style="2" bestFit="1" customWidth="1"/>
    <col min="1541" max="1541" width="14" style="2" customWidth="1"/>
    <col min="1542" max="1542" width="12.42578125" style="2" bestFit="1" customWidth="1"/>
    <col min="1543" max="1543" width="12.5703125" style="2" customWidth="1"/>
    <col min="1544" max="1544" width="14.7109375" style="2" customWidth="1"/>
    <col min="1545" max="1545" width="12.140625" style="2" bestFit="1" customWidth="1"/>
    <col min="1546" max="1546" width="11.7109375" style="2" customWidth="1"/>
    <col min="1547" max="1547" width="11.7109375" style="2" bestFit="1" customWidth="1"/>
    <col min="1548" max="1550" width="11.5703125" style="2" bestFit="1" customWidth="1"/>
    <col min="1551" max="1551" width="9.85546875" style="2" bestFit="1" customWidth="1"/>
    <col min="1552" max="1552" width="12" style="2" bestFit="1" customWidth="1"/>
    <col min="1553" max="1553" width="49.85546875" style="2" customWidth="1"/>
    <col min="1554" max="1792" width="11.42578125" style="2"/>
    <col min="1793" max="1793" width="26" style="2" customWidth="1"/>
    <col min="1794" max="1794" width="15.5703125" style="2" bestFit="1" customWidth="1"/>
    <col min="1795" max="1795" width="12.7109375" style="2" bestFit="1" customWidth="1"/>
    <col min="1796" max="1796" width="12.140625" style="2" bestFit="1" customWidth="1"/>
    <col min="1797" max="1797" width="14" style="2" customWidth="1"/>
    <col min="1798" max="1798" width="12.42578125" style="2" bestFit="1" customWidth="1"/>
    <col min="1799" max="1799" width="12.5703125" style="2" customWidth="1"/>
    <col min="1800" max="1800" width="14.7109375" style="2" customWidth="1"/>
    <col min="1801" max="1801" width="12.140625" style="2" bestFit="1" customWidth="1"/>
    <col min="1802" max="1802" width="11.7109375" style="2" customWidth="1"/>
    <col min="1803" max="1803" width="11.7109375" style="2" bestFit="1" customWidth="1"/>
    <col min="1804" max="1806" width="11.5703125" style="2" bestFit="1" customWidth="1"/>
    <col min="1807" max="1807" width="9.85546875" style="2" bestFit="1" customWidth="1"/>
    <col min="1808" max="1808" width="12" style="2" bestFit="1" customWidth="1"/>
    <col min="1809" max="1809" width="49.85546875" style="2" customWidth="1"/>
    <col min="1810" max="2048" width="11.42578125" style="2"/>
    <col min="2049" max="2049" width="26" style="2" customWidth="1"/>
    <col min="2050" max="2050" width="15.5703125" style="2" bestFit="1" customWidth="1"/>
    <col min="2051" max="2051" width="12.7109375" style="2" bestFit="1" customWidth="1"/>
    <col min="2052" max="2052" width="12.140625" style="2" bestFit="1" customWidth="1"/>
    <col min="2053" max="2053" width="14" style="2" customWidth="1"/>
    <col min="2054" max="2054" width="12.42578125" style="2" bestFit="1" customWidth="1"/>
    <col min="2055" max="2055" width="12.5703125" style="2" customWidth="1"/>
    <col min="2056" max="2056" width="14.7109375" style="2" customWidth="1"/>
    <col min="2057" max="2057" width="12.140625" style="2" bestFit="1" customWidth="1"/>
    <col min="2058" max="2058" width="11.7109375" style="2" customWidth="1"/>
    <col min="2059" max="2059" width="11.7109375" style="2" bestFit="1" customWidth="1"/>
    <col min="2060" max="2062" width="11.5703125" style="2" bestFit="1" customWidth="1"/>
    <col min="2063" max="2063" width="9.85546875" style="2" bestFit="1" customWidth="1"/>
    <col min="2064" max="2064" width="12" style="2" bestFit="1" customWidth="1"/>
    <col min="2065" max="2065" width="49.85546875" style="2" customWidth="1"/>
    <col min="2066" max="2304" width="11.42578125" style="2"/>
    <col min="2305" max="2305" width="26" style="2" customWidth="1"/>
    <col min="2306" max="2306" width="15.5703125" style="2" bestFit="1" customWidth="1"/>
    <col min="2307" max="2307" width="12.7109375" style="2" bestFit="1" customWidth="1"/>
    <col min="2308" max="2308" width="12.140625" style="2" bestFit="1" customWidth="1"/>
    <col min="2309" max="2309" width="14" style="2" customWidth="1"/>
    <col min="2310" max="2310" width="12.42578125" style="2" bestFit="1" customWidth="1"/>
    <col min="2311" max="2311" width="12.5703125" style="2" customWidth="1"/>
    <col min="2312" max="2312" width="14.7109375" style="2" customWidth="1"/>
    <col min="2313" max="2313" width="12.140625" style="2" bestFit="1" customWidth="1"/>
    <col min="2314" max="2314" width="11.7109375" style="2" customWidth="1"/>
    <col min="2315" max="2315" width="11.7109375" style="2" bestFit="1" customWidth="1"/>
    <col min="2316" max="2318" width="11.5703125" style="2" bestFit="1" customWidth="1"/>
    <col min="2319" max="2319" width="9.85546875" style="2" bestFit="1" customWidth="1"/>
    <col min="2320" max="2320" width="12" style="2" bestFit="1" customWidth="1"/>
    <col min="2321" max="2321" width="49.85546875" style="2" customWidth="1"/>
    <col min="2322" max="2560" width="11.42578125" style="2"/>
    <col min="2561" max="2561" width="26" style="2" customWidth="1"/>
    <col min="2562" max="2562" width="15.5703125" style="2" bestFit="1" customWidth="1"/>
    <col min="2563" max="2563" width="12.7109375" style="2" bestFit="1" customWidth="1"/>
    <col min="2564" max="2564" width="12.140625" style="2" bestFit="1" customWidth="1"/>
    <col min="2565" max="2565" width="14" style="2" customWidth="1"/>
    <col min="2566" max="2566" width="12.42578125" style="2" bestFit="1" customWidth="1"/>
    <col min="2567" max="2567" width="12.5703125" style="2" customWidth="1"/>
    <col min="2568" max="2568" width="14.7109375" style="2" customWidth="1"/>
    <col min="2569" max="2569" width="12.140625" style="2" bestFit="1" customWidth="1"/>
    <col min="2570" max="2570" width="11.7109375" style="2" customWidth="1"/>
    <col min="2571" max="2571" width="11.7109375" style="2" bestFit="1" customWidth="1"/>
    <col min="2572" max="2574" width="11.5703125" style="2" bestFit="1" customWidth="1"/>
    <col min="2575" max="2575" width="9.85546875" style="2" bestFit="1" customWidth="1"/>
    <col min="2576" max="2576" width="12" style="2" bestFit="1" customWidth="1"/>
    <col min="2577" max="2577" width="49.85546875" style="2" customWidth="1"/>
    <col min="2578" max="2816" width="11.42578125" style="2"/>
    <col min="2817" max="2817" width="26" style="2" customWidth="1"/>
    <col min="2818" max="2818" width="15.5703125" style="2" bestFit="1" customWidth="1"/>
    <col min="2819" max="2819" width="12.7109375" style="2" bestFit="1" customWidth="1"/>
    <col min="2820" max="2820" width="12.140625" style="2" bestFit="1" customWidth="1"/>
    <col min="2821" max="2821" width="14" style="2" customWidth="1"/>
    <col min="2822" max="2822" width="12.42578125" style="2" bestFit="1" customWidth="1"/>
    <col min="2823" max="2823" width="12.5703125" style="2" customWidth="1"/>
    <col min="2824" max="2824" width="14.7109375" style="2" customWidth="1"/>
    <col min="2825" max="2825" width="12.140625" style="2" bestFit="1" customWidth="1"/>
    <col min="2826" max="2826" width="11.7109375" style="2" customWidth="1"/>
    <col min="2827" max="2827" width="11.7109375" style="2" bestFit="1" customWidth="1"/>
    <col min="2828" max="2830" width="11.5703125" style="2" bestFit="1" customWidth="1"/>
    <col min="2831" max="2831" width="9.85546875" style="2" bestFit="1" customWidth="1"/>
    <col min="2832" max="2832" width="12" style="2" bestFit="1" customWidth="1"/>
    <col min="2833" max="2833" width="49.85546875" style="2" customWidth="1"/>
    <col min="2834" max="3072" width="11.42578125" style="2"/>
    <col min="3073" max="3073" width="26" style="2" customWidth="1"/>
    <col min="3074" max="3074" width="15.5703125" style="2" bestFit="1" customWidth="1"/>
    <col min="3075" max="3075" width="12.7109375" style="2" bestFit="1" customWidth="1"/>
    <col min="3076" max="3076" width="12.140625" style="2" bestFit="1" customWidth="1"/>
    <col min="3077" max="3077" width="14" style="2" customWidth="1"/>
    <col min="3078" max="3078" width="12.42578125" style="2" bestFit="1" customWidth="1"/>
    <col min="3079" max="3079" width="12.5703125" style="2" customWidth="1"/>
    <col min="3080" max="3080" width="14.7109375" style="2" customWidth="1"/>
    <col min="3081" max="3081" width="12.140625" style="2" bestFit="1" customWidth="1"/>
    <col min="3082" max="3082" width="11.7109375" style="2" customWidth="1"/>
    <col min="3083" max="3083" width="11.7109375" style="2" bestFit="1" customWidth="1"/>
    <col min="3084" max="3086" width="11.5703125" style="2" bestFit="1" customWidth="1"/>
    <col min="3087" max="3087" width="9.85546875" style="2" bestFit="1" customWidth="1"/>
    <col min="3088" max="3088" width="12" style="2" bestFit="1" customWidth="1"/>
    <col min="3089" max="3089" width="49.85546875" style="2" customWidth="1"/>
    <col min="3090" max="3328" width="11.42578125" style="2"/>
    <col min="3329" max="3329" width="26" style="2" customWidth="1"/>
    <col min="3330" max="3330" width="15.5703125" style="2" bestFit="1" customWidth="1"/>
    <col min="3331" max="3331" width="12.7109375" style="2" bestFit="1" customWidth="1"/>
    <col min="3332" max="3332" width="12.140625" style="2" bestFit="1" customWidth="1"/>
    <col min="3333" max="3333" width="14" style="2" customWidth="1"/>
    <col min="3334" max="3334" width="12.42578125" style="2" bestFit="1" customWidth="1"/>
    <col min="3335" max="3335" width="12.5703125" style="2" customWidth="1"/>
    <col min="3336" max="3336" width="14.7109375" style="2" customWidth="1"/>
    <col min="3337" max="3337" width="12.140625" style="2" bestFit="1" customWidth="1"/>
    <col min="3338" max="3338" width="11.7109375" style="2" customWidth="1"/>
    <col min="3339" max="3339" width="11.7109375" style="2" bestFit="1" customWidth="1"/>
    <col min="3340" max="3342" width="11.5703125" style="2" bestFit="1" customWidth="1"/>
    <col min="3343" max="3343" width="9.85546875" style="2" bestFit="1" customWidth="1"/>
    <col min="3344" max="3344" width="12" style="2" bestFit="1" customWidth="1"/>
    <col min="3345" max="3345" width="49.85546875" style="2" customWidth="1"/>
    <col min="3346" max="3584" width="11.42578125" style="2"/>
    <col min="3585" max="3585" width="26" style="2" customWidth="1"/>
    <col min="3586" max="3586" width="15.5703125" style="2" bestFit="1" customWidth="1"/>
    <col min="3587" max="3587" width="12.7109375" style="2" bestFit="1" customWidth="1"/>
    <col min="3588" max="3588" width="12.140625" style="2" bestFit="1" customWidth="1"/>
    <col min="3589" max="3589" width="14" style="2" customWidth="1"/>
    <col min="3590" max="3590" width="12.42578125" style="2" bestFit="1" customWidth="1"/>
    <col min="3591" max="3591" width="12.5703125" style="2" customWidth="1"/>
    <col min="3592" max="3592" width="14.7109375" style="2" customWidth="1"/>
    <col min="3593" max="3593" width="12.140625" style="2" bestFit="1" customWidth="1"/>
    <col min="3594" max="3594" width="11.7109375" style="2" customWidth="1"/>
    <col min="3595" max="3595" width="11.7109375" style="2" bestFit="1" customWidth="1"/>
    <col min="3596" max="3598" width="11.5703125" style="2" bestFit="1" customWidth="1"/>
    <col min="3599" max="3599" width="9.85546875" style="2" bestFit="1" customWidth="1"/>
    <col min="3600" max="3600" width="12" style="2" bestFit="1" customWidth="1"/>
    <col min="3601" max="3601" width="49.85546875" style="2" customWidth="1"/>
    <col min="3602" max="3840" width="11.42578125" style="2"/>
    <col min="3841" max="3841" width="26" style="2" customWidth="1"/>
    <col min="3842" max="3842" width="15.5703125" style="2" bestFit="1" customWidth="1"/>
    <col min="3843" max="3843" width="12.7109375" style="2" bestFit="1" customWidth="1"/>
    <col min="3844" max="3844" width="12.140625" style="2" bestFit="1" customWidth="1"/>
    <col min="3845" max="3845" width="14" style="2" customWidth="1"/>
    <col min="3846" max="3846" width="12.42578125" style="2" bestFit="1" customWidth="1"/>
    <col min="3847" max="3847" width="12.5703125" style="2" customWidth="1"/>
    <col min="3848" max="3848" width="14.7109375" style="2" customWidth="1"/>
    <col min="3849" max="3849" width="12.140625" style="2" bestFit="1" customWidth="1"/>
    <col min="3850" max="3850" width="11.7109375" style="2" customWidth="1"/>
    <col min="3851" max="3851" width="11.7109375" style="2" bestFit="1" customWidth="1"/>
    <col min="3852" max="3854" width="11.5703125" style="2" bestFit="1" customWidth="1"/>
    <col min="3855" max="3855" width="9.85546875" style="2" bestFit="1" customWidth="1"/>
    <col min="3856" max="3856" width="12" style="2" bestFit="1" customWidth="1"/>
    <col min="3857" max="3857" width="49.85546875" style="2" customWidth="1"/>
    <col min="3858" max="4096" width="11.42578125" style="2"/>
    <col min="4097" max="4097" width="26" style="2" customWidth="1"/>
    <col min="4098" max="4098" width="15.5703125" style="2" bestFit="1" customWidth="1"/>
    <col min="4099" max="4099" width="12.7109375" style="2" bestFit="1" customWidth="1"/>
    <col min="4100" max="4100" width="12.140625" style="2" bestFit="1" customWidth="1"/>
    <col min="4101" max="4101" width="14" style="2" customWidth="1"/>
    <col min="4102" max="4102" width="12.42578125" style="2" bestFit="1" customWidth="1"/>
    <col min="4103" max="4103" width="12.5703125" style="2" customWidth="1"/>
    <col min="4104" max="4104" width="14.7109375" style="2" customWidth="1"/>
    <col min="4105" max="4105" width="12.140625" style="2" bestFit="1" customWidth="1"/>
    <col min="4106" max="4106" width="11.7109375" style="2" customWidth="1"/>
    <col min="4107" max="4107" width="11.7109375" style="2" bestFit="1" customWidth="1"/>
    <col min="4108" max="4110" width="11.5703125" style="2" bestFit="1" customWidth="1"/>
    <col min="4111" max="4111" width="9.85546875" style="2" bestFit="1" customWidth="1"/>
    <col min="4112" max="4112" width="12" style="2" bestFit="1" customWidth="1"/>
    <col min="4113" max="4113" width="49.85546875" style="2" customWidth="1"/>
    <col min="4114" max="4352" width="11.42578125" style="2"/>
    <col min="4353" max="4353" width="26" style="2" customWidth="1"/>
    <col min="4354" max="4354" width="15.5703125" style="2" bestFit="1" customWidth="1"/>
    <col min="4355" max="4355" width="12.7109375" style="2" bestFit="1" customWidth="1"/>
    <col min="4356" max="4356" width="12.140625" style="2" bestFit="1" customWidth="1"/>
    <col min="4357" max="4357" width="14" style="2" customWidth="1"/>
    <col min="4358" max="4358" width="12.42578125" style="2" bestFit="1" customWidth="1"/>
    <col min="4359" max="4359" width="12.5703125" style="2" customWidth="1"/>
    <col min="4360" max="4360" width="14.7109375" style="2" customWidth="1"/>
    <col min="4361" max="4361" width="12.140625" style="2" bestFit="1" customWidth="1"/>
    <col min="4362" max="4362" width="11.7109375" style="2" customWidth="1"/>
    <col min="4363" max="4363" width="11.7109375" style="2" bestFit="1" customWidth="1"/>
    <col min="4364" max="4366" width="11.5703125" style="2" bestFit="1" customWidth="1"/>
    <col min="4367" max="4367" width="9.85546875" style="2" bestFit="1" customWidth="1"/>
    <col min="4368" max="4368" width="12" style="2" bestFit="1" customWidth="1"/>
    <col min="4369" max="4369" width="49.85546875" style="2" customWidth="1"/>
    <col min="4370" max="4608" width="11.42578125" style="2"/>
    <col min="4609" max="4609" width="26" style="2" customWidth="1"/>
    <col min="4610" max="4610" width="15.5703125" style="2" bestFit="1" customWidth="1"/>
    <col min="4611" max="4611" width="12.7109375" style="2" bestFit="1" customWidth="1"/>
    <col min="4612" max="4612" width="12.140625" style="2" bestFit="1" customWidth="1"/>
    <col min="4613" max="4613" width="14" style="2" customWidth="1"/>
    <col min="4614" max="4614" width="12.42578125" style="2" bestFit="1" customWidth="1"/>
    <col min="4615" max="4615" width="12.5703125" style="2" customWidth="1"/>
    <col min="4616" max="4616" width="14.7109375" style="2" customWidth="1"/>
    <col min="4617" max="4617" width="12.140625" style="2" bestFit="1" customWidth="1"/>
    <col min="4618" max="4618" width="11.7109375" style="2" customWidth="1"/>
    <col min="4619" max="4619" width="11.7109375" style="2" bestFit="1" customWidth="1"/>
    <col min="4620" max="4622" width="11.5703125" style="2" bestFit="1" customWidth="1"/>
    <col min="4623" max="4623" width="9.85546875" style="2" bestFit="1" customWidth="1"/>
    <col min="4624" max="4624" width="12" style="2" bestFit="1" customWidth="1"/>
    <col min="4625" max="4625" width="49.85546875" style="2" customWidth="1"/>
    <col min="4626" max="4864" width="11.42578125" style="2"/>
    <col min="4865" max="4865" width="26" style="2" customWidth="1"/>
    <col min="4866" max="4866" width="15.5703125" style="2" bestFit="1" customWidth="1"/>
    <col min="4867" max="4867" width="12.7109375" style="2" bestFit="1" customWidth="1"/>
    <col min="4868" max="4868" width="12.140625" style="2" bestFit="1" customWidth="1"/>
    <col min="4869" max="4869" width="14" style="2" customWidth="1"/>
    <col min="4870" max="4870" width="12.42578125" style="2" bestFit="1" customWidth="1"/>
    <col min="4871" max="4871" width="12.5703125" style="2" customWidth="1"/>
    <col min="4872" max="4872" width="14.7109375" style="2" customWidth="1"/>
    <col min="4873" max="4873" width="12.140625" style="2" bestFit="1" customWidth="1"/>
    <col min="4874" max="4874" width="11.7109375" style="2" customWidth="1"/>
    <col min="4875" max="4875" width="11.7109375" style="2" bestFit="1" customWidth="1"/>
    <col min="4876" max="4878" width="11.5703125" style="2" bestFit="1" customWidth="1"/>
    <col min="4879" max="4879" width="9.85546875" style="2" bestFit="1" customWidth="1"/>
    <col min="4880" max="4880" width="12" style="2" bestFit="1" customWidth="1"/>
    <col min="4881" max="4881" width="49.85546875" style="2" customWidth="1"/>
    <col min="4882" max="5120" width="11.42578125" style="2"/>
    <col min="5121" max="5121" width="26" style="2" customWidth="1"/>
    <col min="5122" max="5122" width="15.5703125" style="2" bestFit="1" customWidth="1"/>
    <col min="5123" max="5123" width="12.7109375" style="2" bestFit="1" customWidth="1"/>
    <col min="5124" max="5124" width="12.140625" style="2" bestFit="1" customWidth="1"/>
    <col min="5125" max="5125" width="14" style="2" customWidth="1"/>
    <col min="5126" max="5126" width="12.42578125" style="2" bestFit="1" customWidth="1"/>
    <col min="5127" max="5127" width="12.5703125" style="2" customWidth="1"/>
    <col min="5128" max="5128" width="14.7109375" style="2" customWidth="1"/>
    <col min="5129" max="5129" width="12.140625" style="2" bestFit="1" customWidth="1"/>
    <col min="5130" max="5130" width="11.7109375" style="2" customWidth="1"/>
    <col min="5131" max="5131" width="11.7109375" style="2" bestFit="1" customWidth="1"/>
    <col min="5132" max="5134" width="11.5703125" style="2" bestFit="1" customWidth="1"/>
    <col min="5135" max="5135" width="9.85546875" style="2" bestFit="1" customWidth="1"/>
    <col min="5136" max="5136" width="12" style="2" bestFit="1" customWidth="1"/>
    <col min="5137" max="5137" width="49.85546875" style="2" customWidth="1"/>
    <col min="5138" max="5376" width="11.42578125" style="2"/>
    <col min="5377" max="5377" width="26" style="2" customWidth="1"/>
    <col min="5378" max="5378" width="15.5703125" style="2" bestFit="1" customWidth="1"/>
    <col min="5379" max="5379" width="12.7109375" style="2" bestFit="1" customWidth="1"/>
    <col min="5380" max="5380" width="12.140625" style="2" bestFit="1" customWidth="1"/>
    <col min="5381" max="5381" width="14" style="2" customWidth="1"/>
    <col min="5382" max="5382" width="12.42578125" style="2" bestFit="1" customWidth="1"/>
    <col min="5383" max="5383" width="12.5703125" style="2" customWidth="1"/>
    <col min="5384" max="5384" width="14.7109375" style="2" customWidth="1"/>
    <col min="5385" max="5385" width="12.140625" style="2" bestFit="1" customWidth="1"/>
    <col min="5386" max="5386" width="11.7109375" style="2" customWidth="1"/>
    <col min="5387" max="5387" width="11.7109375" style="2" bestFit="1" customWidth="1"/>
    <col min="5388" max="5390" width="11.5703125" style="2" bestFit="1" customWidth="1"/>
    <col min="5391" max="5391" width="9.85546875" style="2" bestFit="1" customWidth="1"/>
    <col min="5392" max="5392" width="12" style="2" bestFit="1" customWidth="1"/>
    <col min="5393" max="5393" width="49.85546875" style="2" customWidth="1"/>
    <col min="5394" max="5632" width="11.42578125" style="2"/>
    <col min="5633" max="5633" width="26" style="2" customWidth="1"/>
    <col min="5634" max="5634" width="15.5703125" style="2" bestFit="1" customWidth="1"/>
    <col min="5635" max="5635" width="12.7109375" style="2" bestFit="1" customWidth="1"/>
    <col min="5636" max="5636" width="12.140625" style="2" bestFit="1" customWidth="1"/>
    <col min="5637" max="5637" width="14" style="2" customWidth="1"/>
    <col min="5638" max="5638" width="12.42578125" style="2" bestFit="1" customWidth="1"/>
    <col min="5639" max="5639" width="12.5703125" style="2" customWidth="1"/>
    <col min="5640" max="5640" width="14.7109375" style="2" customWidth="1"/>
    <col min="5641" max="5641" width="12.140625" style="2" bestFit="1" customWidth="1"/>
    <col min="5642" max="5642" width="11.7109375" style="2" customWidth="1"/>
    <col min="5643" max="5643" width="11.7109375" style="2" bestFit="1" customWidth="1"/>
    <col min="5644" max="5646" width="11.5703125" style="2" bestFit="1" customWidth="1"/>
    <col min="5647" max="5647" width="9.85546875" style="2" bestFit="1" customWidth="1"/>
    <col min="5648" max="5648" width="12" style="2" bestFit="1" customWidth="1"/>
    <col min="5649" max="5649" width="49.85546875" style="2" customWidth="1"/>
    <col min="5650" max="5888" width="11.42578125" style="2"/>
    <col min="5889" max="5889" width="26" style="2" customWidth="1"/>
    <col min="5890" max="5890" width="15.5703125" style="2" bestFit="1" customWidth="1"/>
    <col min="5891" max="5891" width="12.7109375" style="2" bestFit="1" customWidth="1"/>
    <col min="5892" max="5892" width="12.140625" style="2" bestFit="1" customWidth="1"/>
    <col min="5893" max="5893" width="14" style="2" customWidth="1"/>
    <col min="5894" max="5894" width="12.42578125" style="2" bestFit="1" customWidth="1"/>
    <col min="5895" max="5895" width="12.5703125" style="2" customWidth="1"/>
    <col min="5896" max="5896" width="14.7109375" style="2" customWidth="1"/>
    <col min="5897" max="5897" width="12.140625" style="2" bestFit="1" customWidth="1"/>
    <col min="5898" max="5898" width="11.7109375" style="2" customWidth="1"/>
    <col min="5899" max="5899" width="11.7109375" style="2" bestFit="1" customWidth="1"/>
    <col min="5900" max="5902" width="11.5703125" style="2" bestFit="1" customWidth="1"/>
    <col min="5903" max="5903" width="9.85546875" style="2" bestFit="1" customWidth="1"/>
    <col min="5904" max="5904" width="12" style="2" bestFit="1" customWidth="1"/>
    <col min="5905" max="5905" width="49.85546875" style="2" customWidth="1"/>
    <col min="5906" max="6144" width="11.42578125" style="2"/>
    <col min="6145" max="6145" width="26" style="2" customWidth="1"/>
    <col min="6146" max="6146" width="15.5703125" style="2" bestFit="1" customWidth="1"/>
    <col min="6147" max="6147" width="12.7109375" style="2" bestFit="1" customWidth="1"/>
    <col min="6148" max="6148" width="12.140625" style="2" bestFit="1" customWidth="1"/>
    <col min="6149" max="6149" width="14" style="2" customWidth="1"/>
    <col min="6150" max="6150" width="12.42578125" style="2" bestFit="1" customWidth="1"/>
    <col min="6151" max="6151" width="12.5703125" style="2" customWidth="1"/>
    <col min="6152" max="6152" width="14.7109375" style="2" customWidth="1"/>
    <col min="6153" max="6153" width="12.140625" style="2" bestFit="1" customWidth="1"/>
    <col min="6154" max="6154" width="11.7109375" style="2" customWidth="1"/>
    <col min="6155" max="6155" width="11.7109375" style="2" bestFit="1" customWidth="1"/>
    <col min="6156" max="6158" width="11.5703125" style="2" bestFit="1" customWidth="1"/>
    <col min="6159" max="6159" width="9.85546875" style="2" bestFit="1" customWidth="1"/>
    <col min="6160" max="6160" width="12" style="2" bestFit="1" customWidth="1"/>
    <col min="6161" max="6161" width="49.85546875" style="2" customWidth="1"/>
    <col min="6162" max="6400" width="11.42578125" style="2"/>
    <col min="6401" max="6401" width="26" style="2" customWidth="1"/>
    <col min="6402" max="6402" width="15.5703125" style="2" bestFit="1" customWidth="1"/>
    <col min="6403" max="6403" width="12.7109375" style="2" bestFit="1" customWidth="1"/>
    <col min="6404" max="6404" width="12.140625" style="2" bestFit="1" customWidth="1"/>
    <col min="6405" max="6405" width="14" style="2" customWidth="1"/>
    <col min="6406" max="6406" width="12.42578125" style="2" bestFit="1" customWidth="1"/>
    <col min="6407" max="6407" width="12.5703125" style="2" customWidth="1"/>
    <col min="6408" max="6408" width="14.7109375" style="2" customWidth="1"/>
    <col min="6409" max="6409" width="12.140625" style="2" bestFit="1" customWidth="1"/>
    <col min="6410" max="6410" width="11.7109375" style="2" customWidth="1"/>
    <col min="6411" max="6411" width="11.7109375" style="2" bestFit="1" customWidth="1"/>
    <col min="6412" max="6414" width="11.5703125" style="2" bestFit="1" customWidth="1"/>
    <col min="6415" max="6415" width="9.85546875" style="2" bestFit="1" customWidth="1"/>
    <col min="6416" max="6416" width="12" style="2" bestFit="1" customWidth="1"/>
    <col min="6417" max="6417" width="49.85546875" style="2" customWidth="1"/>
    <col min="6418" max="6656" width="11.42578125" style="2"/>
    <col min="6657" max="6657" width="26" style="2" customWidth="1"/>
    <col min="6658" max="6658" width="15.5703125" style="2" bestFit="1" customWidth="1"/>
    <col min="6659" max="6659" width="12.7109375" style="2" bestFit="1" customWidth="1"/>
    <col min="6660" max="6660" width="12.140625" style="2" bestFit="1" customWidth="1"/>
    <col min="6661" max="6661" width="14" style="2" customWidth="1"/>
    <col min="6662" max="6662" width="12.42578125" style="2" bestFit="1" customWidth="1"/>
    <col min="6663" max="6663" width="12.5703125" style="2" customWidth="1"/>
    <col min="6664" max="6664" width="14.7109375" style="2" customWidth="1"/>
    <col min="6665" max="6665" width="12.140625" style="2" bestFit="1" customWidth="1"/>
    <col min="6666" max="6666" width="11.7109375" style="2" customWidth="1"/>
    <col min="6667" max="6667" width="11.7109375" style="2" bestFit="1" customWidth="1"/>
    <col min="6668" max="6670" width="11.5703125" style="2" bestFit="1" customWidth="1"/>
    <col min="6671" max="6671" width="9.85546875" style="2" bestFit="1" customWidth="1"/>
    <col min="6672" max="6672" width="12" style="2" bestFit="1" customWidth="1"/>
    <col min="6673" max="6673" width="49.85546875" style="2" customWidth="1"/>
    <col min="6674" max="6912" width="11.42578125" style="2"/>
    <col min="6913" max="6913" width="26" style="2" customWidth="1"/>
    <col min="6914" max="6914" width="15.5703125" style="2" bestFit="1" customWidth="1"/>
    <col min="6915" max="6915" width="12.7109375" style="2" bestFit="1" customWidth="1"/>
    <col min="6916" max="6916" width="12.140625" style="2" bestFit="1" customWidth="1"/>
    <col min="6917" max="6917" width="14" style="2" customWidth="1"/>
    <col min="6918" max="6918" width="12.42578125" style="2" bestFit="1" customWidth="1"/>
    <col min="6919" max="6919" width="12.5703125" style="2" customWidth="1"/>
    <col min="6920" max="6920" width="14.7109375" style="2" customWidth="1"/>
    <col min="6921" max="6921" width="12.140625" style="2" bestFit="1" customWidth="1"/>
    <col min="6922" max="6922" width="11.7109375" style="2" customWidth="1"/>
    <col min="6923" max="6923" width="11.7109375" style="2" bestFit="1" customWidth="1"/>
    <col min="6924" max="6926" width="11.5703125" style="2" bestFit="1" customWidth="1"/>
    <col min="6927" max="6927" width="9.85546875" style="2" bestFit="1" customWidth="1"/>
    <col min="6928" max="6928" width="12" style="2" bestFit="1" customWidth="1"/>
    <col min="6929" max="6929" width="49.85546875" style="2" customWidth="1"/>
    <col min="6930" max="7168" width="11.42578125" style="2"/>
    <col min="7169" max="7169" width="26" style="2" customWidth="1"/>
    <col min="7170" max="7170" width="15.5703125" style="2" bestFit="1" customWidth="1"/>
    <col min="7171" max="7171" width="12.7109375" style="2" bestFit="1" customWidth="1"/>
    <col min="7172" max="7172" width="12.140625" style="2" bestFit="1" customWidth="1"/>
    <col min="7173" max="7173" width="14" style="2" customWidth="1"/>
    <col min="7174" max="7174" width="12.42578125" style="2" bestFit="1" customWidth="1"/>
    <col min="7175" max="7175" width="12.5703125" style="2" customWidth="1"/>
    <col min="7176" max="7176" width="14.7109375" style="2" customWidth="1"/>
    <col min="7177" max="7177" width="12.140625" style="2" bestFit="1" customWidth="1"/>
    <col min="7178" max="7178" width="11.7109375" style="2" customWidth="1"/>
    <col min="7179" max="7179" width="11.7109375" style="2" bestFit="1" customWidth="1"/>
    <col min="7180" max="7182" width="11.5703125" style="2" bestFit="1" customWidth="1"/>
    <col min="7183" max="7183" width="9.85546875" style="2" bestFit="1" customWidth="1"/>
    <col min="7184" max="7184" width="12" style="2" bestFit="1" customWidth="1"/>
    <col min="7185" max="7185" width="49.85546875" style="2" customWidth="1"/>
    <col min="7186" max="7424" width="11.42578125" style="2"/>
    <col min="7425" max="7425" width="26" style="2" customWidth="1"/>
    <col min="7426" max="7426" width="15.5703125" style="2" bestFit="1" customWidth="1"/>
    <col min="7427" max="7427" width="12.7109375" style="2" bestFit="1" customWidth="1"/>
    <col min="7428" max="7428" width="12.140625" style="2" bestFit="1" customWidth="1"/>
    <col min="7429" max="7429" width="14" style="2" customWidth="1"/>
    <col min="7430" max="7430" width="12.42578125" style="2" bestFit="1" customWidth="1"/>
    <col min="7431" max="7431" width="12.5703125" style="2" customWidth="1"/>
    <col min="7432" max="7432" width="14.7109375" style="2" customWidth="1"/>
    <col min="7433" max="7433" width="12.140625" style="2" bestFit="1" customWidth="1"/>
    <col min="7434" max="7434" width="11.7109375" style="2" customWidth="1"/>
    <col min="7435" max="7435" width="11.7109375" style="2" bestFit="1" customWidth="1"/>
    <col min="7436" max="7438" width="11.5703125" style="2" bestFit="1" customWidth="1"/>
    <col min="7439" max="7439" width="9.85546875" style="2" bestFit="1" customWidth="1"/>
    <col min="7440" max="7440" width="12" style="2" bestFit="1" customWidth="1"/>
    <col min="7441" max="7441" width="49.85546875" style="2" customWidth="1"/>
    <col min="7442" max="7680" width="11.42578125" style="2"/>
    <col min="7681" max="7681" width="26" style="2" customWidth="1"/>
    <col min="7682" max="7682" width="15.5703125" style="2" bestFit="1" customWidth="1"/>
    <col min="7683" max="7683" width="12.7109375" style="2" bestFit="1" customWidth="1"/>
    <col min="7684" max="7684" width="12.140625" style="2" bestFit="1" customWidth="1"/>
    <col min="7685" max="7685" width="14" style="2" customWidth="1"/>
    <col min="7686" max="7686" width="12.42578125" style="2" bestFit="1" customWidth="1"/>
    <col min="7687" max="7687" width="12.5703125" style="2" customWidth="1"/>
    <col min="7688" max="7688" width="14.7109375" style="2" customWidth="1"/>
    <col min="7689" max="7689" width="12.140625" style="2" bestFit="1" customWidth="1"/>
    <col min="7690" max="7690" width="11.7109375" style="2" customWidth="1"/>
    <col min="7691" max="7691" width="11.7109375" style="2" bestFit="1" customWidth="1"/>
    <col min="7692" max="7694" width="11.5703125" style="2" bestFit="1" customWidth="1"/>
    <col min="7695" max="7695" width="9.85546875" style="2" bestFit="1" customWidth="1"/>
    <col min="7696" max="7696" width="12" style="2" bestFit="1" customWidth="1"/>
    <col min="7697" max="7697" width="49.85546875" style="2" customWidth="1"/>
    <col min="7698" max="7936" width="11.42578125" style="2"/>
    <col min="7937" max="7937" width="26" style="2" customWidth="1"/>
    <col min="7938" max="7938" width="15.5703125" style="2" bestFit="1" customWidth="1"/>
    <col min="7939" max="7939" width="12.7109375" style="2" bestFit="1" customWidth="1"/>
    <col min="7940" max="7940" width="12.140625" style="2" bestFit="1" customWidth="1"/>
    <col min="7941" max="7941" width="14" style="2" customWidth="1"/>
    <col min="7942" max="7942" width="12.42578125" style="2" bestFit="1" customWidth="1"/>
    <col min="7943" max="7943" width="12.5703125" style="2" customWidth="1"/>
    <col min="7944" max="7944" width="14.7109375" style="2" customWidth="1"/>
    <col min="7945" max="7945" width="12.140625" style="2" bestFit="1" customWidth="1"/>
    <col min="7946" max="7946" width="11.7109375" style="2" customWidth="1"/>
    <col min="7947" max="7947" width="11.7109375" style="2" bestFit="1" customWidth="1"/>
    <col min="7948" max="7950" width="11.5703125" style="2" bestFit="1" customWidth="1"/>
    <col min="7951" max="7951" width="9.85546875" style="2" bestFit="1" customWidth="1"/>
    <col min="7952" max="7952" width="12" style="2" bestFit="1" customWidth="1"/>
    <col min="7953" max="7953" width="49.85546875" style="2" customWidth="1"/>
    <col min="7954" max="8192" width="11.42578125" style="2"/>
    <col min="8193" max="8193" width="26" style="2" customWidth="1"/>
    <col min="8194" max="8194" width="15.5703125" style="2" bestFit="1" customWidth="1"/>
    <col min="8195" max="8195" width="12.7109375" style="2" bestFit="1" customWidth="1"/>
    <col min="8196" max="8196" width="12.140625" style="2" bestFit="1" customWidth="1"/>
    <col min="8197" max="8197" width="14" style="2" customWidth="1"/>
    <col min="8198" max="8198" width="12.42578125" style="2" bestFit="1" customWidth="1"/>
    <col min="8199" max="8199" width="12.5703125" style="2" customWidth="1"/>
    <col min="8200" max="8200" width="14.7109375" style="2" customWidth="1"/>
    <col min="8201" max="8201" width="12.140625" style="2" bestFit="1" customWidth="1"/>
    <col min="8202" max="8202" width="11.7109375" style="2" customWidth="1"/>
    <col min="8203" max="8203" width="11.7109375" style="2" bestFit="1" customWidth="1"/>
    <col min="8204" max="8206" width="11.5703125" style="2" bestFit="1" customWidth="1"/>
    <col min="8207" max="8207" width="9.85546875" style="2" bestFit="1" customWidth="1"/>
    <col min="8208" max="8208" width="12" style="2" bestFit="1" customWidth="1"/>
    <col min="8209" max="8209" width="49.85546875" style="2" customWidth="1"/>
    <col min="8210" max="8448" width="11.42578125" style="2"/>
    <col min="8449" max="8449" width="26" style="2" customWidth="1"/>
    <col min="8450" max="8450" width="15.5703125" style="2" bestFit="1" customWidth="1"/>
    <col min="8451" max="8451" width="12.7109375" style="2" bestFit="1" customWidth="1"/>
    <col min="8452" max="8452" width="12.140625" style="2" bestFit="1" customWidth="1"/>
    <col min="8453" max="8453" width="14" style="2" customWidth="1"/>
    <col min="8454" max="8454" width="12.42578125" style="2" bestFit="1" customWidth="1"/>
    <col min="8455" max="8455" width="12.5703125" style="2" customWidth="1"/>
    <col min="8456" max="8456" width="14.7109375" style="2" customWidth="1"/>
    <col min="8457" max="8457" width="12.140625" style="2" bestFit="1" customWidth="1"/>
    <col min="8458" max="8458" width="11.7109375" style="2" customWidth="1"/>
    <col min="8459" max="8459" width="11.7109375" style="2" bestFit="1" customWidth="1"/>
    <col min="8460" max="8462" width="11.5703125" style="2" bestFit="1" customWidth="1"/>
    <col min="8463" max="8463" width="9.85546875" style="2" bestFit="1" customWidth="1"/>
    <col min="8464" max="8464" width="12" style="2" bestFit="1" customWidth="1"/>
    <col min="8465" max="8465" width="49.85546875" style="2" customWidth="1"/>
    <col min="8466" max="8704" width="11.42578125" style="2"/>
    <col min="8705" max="8705" width="26" style="2" customWidth="1"/>
    <col min="8706" max="8706" width="15.5703125" style="2" bestFit="1" customWidth="1"/>
    <col min="8707" max="8707" width="12.7109375" style="2" bestFit="1" customWidth="1"/>
    <col min="8708" max="8708" width="12.140625" style="2" bestFit="1" customWidth="1"/>
    <col min="8709" max="8709" width="14" style="2" customWidth="1"/>
    <col min="8710" max="8710" width="12.42578125" style="2" bestFit="1" customWidth="1"/>
    <col min="8711" max="8711" width="12.5703125" style="2" customWidth="1"/>
    <col min="8712" max="8712" width="14.7109375" style="2" customWidth="1"/>
    <col min="8713" max="8713" width="12.140625" style="2" bestFit="1" customWidth="1"/>
    <col min="8714" max="8714" width="11.7109375" style="2" customWidth="1"/>
    <col min="8715" max="8715" width="11.7109375" style="2" bestFit="1" customWidth="1"/>
    <col min="8716" max="8718" width="11.5703125" style="2" bestFit="1" customWidth="1"/>
    <col min="8719" max="8719" width="9.85546875" style="2" bestFit="1" customWidth="1"/>
    <col min="8720" max="8720" width="12" style="2" bestFit="1" customWidth="1"/>
    <col min="8721" max="8721" width="49.85546875" style="2" customWidth="1"/>
    <col min="8722" max="8960" width="11.42578125" style="2"/>
    <col min="8961" max="8961" width="26" style="2" customWidth="1"/>
    <col min="8962" max="8962" width="15.5703125" style="2" bestFit="1" customWidth="1"/>
    <col min="8963" max="8963" width="12.7109375" style="2" bestFit="1" customWidth="1"/>
    <col min="8964" max="8964" width="12.140625" style="2" bestFit="1" customWidth="1"/>
    <col min="8965" max="8965" width="14" style="2" customWidth="1"/>
    <col min="8966" max="8966" width="12.42578125" style="2" bestFit="1" customWidth="1"/>
    <col min="8967" max="8967" width="12.5703125" style="2" customWidth="1"/>
    <col min="8968" max="8968" width="14.7109375" style="2" customWidth="1"/>
    <col min="8969" max="8969" width="12.140625" style="2" bestFit="1" customWidth="1"/>
    <col min="8970" max="8970" width="11.7109375" style="2" customWidth="1"/>
    <col min="8971" max="8971" width="11.7109375" style="2" bestFit="1" customWidth="1"/>
    <col min="8972" max="8974" width="11.5703125" style="2" bestFit="1" customWidth="1"/>
    <col min="8975" max="8975" width="9.85546875" style="2" bestFit="1" customWidth="1"/>
    <col min="8976" max="8976" width="12" style="2" bestFit="1" customWidth="1"/>
    <col min="8977" max="8977" width="49.85546875" style="2" customWidth="1"/>
    <col min="8978" max="9216" width="11.42578125" style="2"/>
    <col min="9217" max="9217" width="26" style="2" customWidth="1"/>
    <col min="9218" max="9218" width="15.5703125" style="2" bestFit="1" customWidth="1"/>
    <col min="9219" max="9219" width="12.7109375" style="2" bestFit="1" customWidth="1"/>
    <col min="9220" max="9220" width="12.140625" style="2" bestFit="1" customWidth="1"/>
    <col min="9221" max="9221" width="14" style="2" customWidth="1"/>
    <col min="9222" max="9222" width="12.42578125" style="2" bestFit="1" customWidth="1"/>
    <col min="9223" max="9223" width="12.5703125" style="2" customWidth="1"/>
    <col min="9224" max="9224" width="14.7109375" style="2" customWidth="1"/>
    <col min="9225" max="9225" width="12.140625" style="2" bestFit="1" customWidth="1"/>
    <col min="9226" max="9226" width="11.7109375" style="2" customWidth="1"/>
    <col min="9227" max="9227" width="11.7109375" style="2" bestFit="1" customWidth="1"/>
    <col min="9228" max="9230" width="11.5703125" style="2" bestFit="1" customWidth="1"/>
    <col min="9231" max="9231" width="9.85546875" style="2" bestFit="1" customWidth="1"/>
    <col min="9232" max="9232" width="12" style="2" bestFit="1" customWidth="1"/>
    <col min="9233" max="9233" width="49.85546875" style="2" customWidth="1"/>
    <col min="9234" max="9472" width="11.42578125" style="2"/>
    <col min="9473" max="9473" width="26" style="2" customWidth="1"/>
    <col min="9474" max="9474" width="15.5703125" style="2" bestFit="1" customWidth="1"/>
    <col min="9475" max="9475" width="12.7109375" style="2" bestFit="1" customWidth="1"/>
    <col min="9476" max="9476" width="12.140625" style="2" bestFit="1" customWidth="1"/>
    <col min="9477" max="9477" width="14" style="2" customWidth="1"/>
    <col min="9478" max="9478" width="12.42578125" style="2" bestFit="1" customWidth="1"/>
    <col min="9479" max="9479" width="12.5703125" style="2" customWidth="1"/>
    <col min="9480" max="9480" width="14.7109375" style="2" customWidth="1"/>
    <col min="9481" max="9481" width="12.140625" style="2" bestFit="1" customWidth="1"/>
    <col min="9482" max="9482" width="11.7109375" style="2" customWidth="1"/>
    <col min="9483" max="9483" width="11.7109375" style="2" bestFit="1" customWidth="1"/>
    <col min="9484" max="9486" width="11.5703125" style="2" bestFit="1" customWidth="1"/>
    <col min="9487" max="9487" width="9.85546875" style="2" bestFit="1" customWidth="1"/>
    <col min="9488" max="9488" width="12" style="2" bestFit="1" customWidth="1"/>
    <col min="9489" max="9489" width="49.85546875" style="2" customWidth="1"/>
    <col min="9490" max="9728" width="11.42578125" style="2"/>
    <col min="9729" max="9729" width="26" style="2" customWidth="1"/>
    <col min="9730" max="9730" width="15.5703125" style="2" bestFit="1" customWidth="1"/>
    <col min="9731" max="9731" width="12.7109375" style="2" bestFit="1" customWidth="1"/>
    <col min="9732" max="9732" width="12.140625" style="2" bestFit="1" customWidth="1"/>
    <col min="9733" max="9733" width="14" style="2" customWidth="1"/>
    <col min="9734" max="9734" width="12.42578125" style="2" bestFit="1" customWidth="1"/>
    <col min="9735" max="9735" width="12.5703125" style="2" customWidth="1"/>
    <col min="9736" max="9736" width="14.7109375" style="2" customWidth="1"/>
    <col min="9737" max="9737" width="12.140625" style="2" bestFit="1" customWidth="1"/>
    <col min="9738" max="9738" width="11.7109375" style="2" customWidth="1"/>
    <col min="9739" max="9739" width="11.7109375" style="2" bestFit="1" customWidth="1"/>
    <col min="9740" max="9742" width="11.5703125" style="2" bestFit="1" customWidth="1"/>
    <col min="9743" max="9743" width="9.85546875" style="2" bestFit="1" customWidth="1"/>
    <col min="9744" max="9744" width="12" style="2" bestFit="1" customWidth="1"/>
    <col min="9745" max="9745" width="49.85546875" style="2" customWidth="1"/>
    <col min="9746" max="9984" width="11.42578125" style="2"/>
    <col min="9985" max="9985" width="26" style="2" customWidth="1"/>
    <col min="9986" max="9986" width="15.5703125" style="2" bestFit="1" customWidth="1"/>
    <col min="9987" max="9987" width="12.7109375" style="2" bestFit="1" customWidth="1"/>
    <col min="9988" max="9988" width="12.140625" style="2" bestFit="1" customWidth="1"/>
    <col min="9989" max="9989" width="14" style="2" customWidth="1"/>
    <col min="9990" max="9990" width="12.42578125" style="2" bestFit="1" customWidth="1"/>
    <col min="9991" max="9991" width="12.5703125" style="2" customWidth="1"/>
    <col min="9992" max="9992" width="14.7109375" style="2" customWidth="1"/>
    <col min="9993" max="9993" width="12.140625" style="2" bestFit="1" customWidth="1"/>
    <col min="9994" max="9994" width="11.7109375" style="2" customWidth="1"/>
    <col min="9995" max="9995" width="11.7109375" style="2" bestFit="1" customWidth="1"/>
    <col min="9996" max="9998" width="11.5703125" style="2" bestFit="1" customWidth="1"/>
    <col min="9999" max="9999" width="9.85546875" style="2" bestFit="1" customWidth="1"/>
    <col min="10000" max="10000" width="12" style="2" bestFit="1" customWidth="1"/>
    <col min="10001" max="10001" width="49.85546875" style="2" customWidth="1"/>
    <col min="10002" max="10240" width="11.42578125" style="2"/>
    <col min="10241" max="10241" width="26" style="2" customWidth="1"/>
    <col min="10242" max="10242" width="15.5703125" style="2" bestFit="1" customWidth="1"/>
    <col min="10243" max="10243" width="12.7109375" style="2" bestFit="1" customWidth="1"/>
    <col min="10244" max="10244" width="12.140625" style="2" bestFit="1" customWidth="1"/>
    <col min="10245" max="10245" width="14" style="2" customWidth="1"/>
    <col min="10246" max="10246" width="12.42578125" style="2" bestFit="1" customWidth="1"/>
    <col min="10247" max="10247" width="12.5703125" style="2" customWidth="1"/>
    <col min="10248" max="10248" width="14.7109375" style="2" customWidth="1"/>
    <col min="10249" max="10249" width="12.140625" style="2" bestFit="1" customWidth="1"/>
    <col min="10250" max="10250" width="11.7109375" style="2" customWidth="1"/>
    <col min="10251" max="10251" width="11.7109375" style="2" bestFit="1" customWidth="1"/>
    <col min="10252" max="10254" width="11.5703125" style="2" bestFit="1" customWidth="1"/>
    <col min="10255" max="10255" width="9.85546875" style="2" bestFit="1" customWidth="1"/>
    <col min="10256" max="10256" width="12" style="2" bestFit="1" customWidth="1"/>
    <col min="10257" max="10257" width="49.85546875" style="2" customWidth="1"/>
    <col min="10258" max="10496" width="11.42578125" style="2"/>
    <col min="10497" max="10497" width="26" style="2" customWidth="1"/>
    <col min="10498" max="10498" width="15.5703125" style="2" bestFit="1" customWidth="1"/>
    <col min="10499" max="10499" width="12.7109375" style="2" bestFit="1" customWidth="1"/>
    <col min="10500" max="10500" width="12.140625" style="2" bestFit="1" customWidth="1"/>
    <col min="10501" max="10501" width="14" style="2" customWidth="1"/>
    <col min="10502" max="10502" width="12.42578125" style="2" bestFit="1" customWidth="1"/>
    <col min="10503" max="10503" width="12.5703125" style="2" customWidth="1"/>
    <col min="10504" max="10504" width="14.7109375" style="2" customWidth="1"/>
    <col min="10505" max="10505" width="12.140625" style="2" bestFit="1" customWidth="1"/>
    <col min="10506" max="10506" width="11.7109375" style="2" customWidth="1"/>
    <col min="10507" max="10507" width="11.7109375" style="2" bestFit="1" customWidth="1"/>
    <col min="10508" max="10510" width="11.5703125" style="2" bestFit="1" customWidth="1"/>
    <col min="10511" max="10511" width="9.85546875" style="2" bestFit="1" customWidth="1"/>
    <col min="10512" max="10512" width="12" style="2" bestFit="1" customWidth="1"/>
    <col min="10513" max="10513" width="49.85546875" style="2" customWidth="1"/>
    <col min="10514" max="10752" width="11.42578125" style="2"/>
    <col min="10753" max="10753" width="26" style="2" customWidth="1"/>
    <col min="10754" max="10754" width="15.5703125" style="2" bestFit="1" customWidth="1"/>
    <col min="10755" max="10755" width="12.7109375" style="2" bestFit="1" customWidth="1"/>
    <col min="10756" max="10756" width="12.140625" style="2" bestFit="1" customWidth="1"/>
    <col min="10757" max="10757" width="14" style="2" customWidth="1"/>
    <col min="10758" max="10758" width="12.42578125" style="2" bestFit="1" customWidth="1"/>
    <col min="10759" max="10759" width="12.5703125" style="2" customWidth="1"/>
    <col min="10760" max="10760" width="14.7109375" style="2" customWidth="1"/>
    <col min="10761" max="10761" width="12.140625" style="2" bestFit="1" customWidth="1"/>
    <col min="10762" max="10762" width="11.7109375" style="2" customWidth="1"/>
    <col min="10763" max="10763" width="11.7109375" style="2" bestFit="1" customWidth="1"/>
    <col min="10764" max="10766" width="11.5703125" style="2" bestFit="1" customWidth="1"/>
    <col min="10767" max="10767" width="9.85546875" style="2" bestFit="1" customWidth="1"/>
    <col min="10768" max="10768" width="12" style="2" bestFit="1" customWidth="1"/>
    <col min="10769" max="10769" width="49.85546875" style="2" customWidth="1"/>
    <col min="10770" max="11008" width="11.42578125" style="2"/>
    <col min="11009" max="11009" width="26" style="2" customWidth="1"/>
    <col min="11010" max="11010" width="15.5703125" style="2" bestFit="1" customWidth="1"/>
    <col min="11011" max="11011" width="12.7109375" style="2" bestFit="1" customWidth="1"/>
    <col min="11012" max="11012" width="12.140625" style="2" bestFit="1" customWidth="1"/>
    <col min="11013" max="11013" width="14" style="2" customWidth="1"/>
    <col min="11014" max="11014" width="12.42578125" style="2" bestFit="1" customWidth="1"/>
    <col min="11015" max="11015" width="12.5703125" style="2" customWidth="1"/>
    <col min="11016" max="11016" width="14.7109375" style="2" customWidth="1"/>
    <col min="11017" max="11017" width="12.140625" style="2" bestFit="1" customWidth="1"/>
    <col min="11018" max="11018" width="11.7109375" style="2" customWidth="1"/>
    <col min="11019" max="11019" width="11.7109375" style="2" bestFit="1" customWidth="1"/>
    <col min="11020" max="11022" width="11.5703125" style="2" bestFit="1" customWidth="1"/>
    <col min="11023" max="11023" width="9.85546875" style="2" bestFit="1" customWidth="1"/>
    <col min="11024" max="11024" width="12" style="2" bestFit="1" customWidth="1"/>
    <col min="11025" max="11025" width="49.85546875" style="2" customWidth="1"/>
    <col min="11026" max="11264" width="11.42578125" style="2"/>
    <col min="11265" max="11265" width="26" style="2" customWidth="1"/>
    <col min="11266" max="11266" width="15.5703125" style="2" bestFit="1" customWidth="1"/>
    <col min="11267" max="11267" width="12.7109375" style="2" bestFit="1" customWidth="1"/>
    <col min="11268" max="11268" width="12.140625" style="2" bestFit="1" customWidth="1"/>
    <col min="11269" max="11269" width="14" style="2" customWidth="1"/>
    <col min="11270" max="11270" width="12.42578125" style="2" bestFit="1" customWidth="1"/>
    <col min="11271" max="11271" width="12.5703125" style="2" customWidth="1"/>
    <col min="11272" max="11272" width="14.7109375" style="2" customWidth="1"/>
    <col min="11273" max="11273" width="12.140625" style="2" bestFit="1" customWidth="1"/>
    <col min="11274" max="11274" width="11.7109375" style="2" customWidth="1"/>
    <col min="11275" max="11275" width="11.7109375" style="2" bestFit="1" customWidth="1"/>
    <col min="11276" max="11278" width="11.5703125" style="2" bestFit="1" customWidth="1"/>
    <col min="11279" max="11279" width="9.85546875" style="2" bestFit="1" customWidth="1"/>
    <col min="11280" max="11280" width="12" style="2" bestFit="1" customWidth="1"/>
    <col min="11281" max="11281" width="49.85546875" style="2" customWidth="1"/>
    <col min="11282" max="11520" width="11.42578125" style="2"/>
    <col min="11521" max="11521" width="26" style="2" customWidth="1"/>
    <col min="11522" max="11522" width="15.5703125" style="2" bestFit="1" customWidth="1"/>
    <col min="11523" max="11523" width="12.7109375" style="2" bestFit="1" customWidth="1"/>
    <col min="11524" max="11524" width="12.140625" style="2" bestFit="1" customWidth="1"/>
    <col min="11525" max="11525" width="14" style="2" customWidth="1"/>
    <col min="11526" max="11526" width="12.42578125" style="2" bestFit="1" customWidth="1"/>
    <col min="11527" max="11527" width="12.5703125" style="2" customWidth="1"/>
    <col min="11528" max="11528" width="14.7109375" style="2" customWidth="1"/>
    <col min="11529" max="11529" width="12.140625" style="2" bestFit="1" customWidth="1"/>
    <col min="11530" max="11530" width="11.7109375" style="2" customWidth="1"/>
    <col min="11531" max="11531" width="11.7109375" style="2" bestFit="1" customWidth="1"/>
    <col min="11532" max="11534" width="11.5703125" style="2" bestFit="1" customWidth="1"/>
    <col min="11535" max="11535" width="9.85546875" style="2" bestFit="1" customWidth="1"/>
    <col min="11536" max="11536" width="12" style="2" bestFit="1" customWidth="1"/>
    <col min="11537" max="11537" width="49.85546875" style="2" customWidth="1"/>
    <col min="11538" max="11776" width="11.42578125" style="2"/>
    <col min="11777" max="11777" width="26" style="2" customWidth="1"/>
    <col min="11778" max="11778" width="15.5703125" style="2" bestFit="1" customWidth="1"/>
    <col min="11779" max="11779" width="12.7109375" style="2" bestFit="1" customWidth="1"/>
    <col min="11780" max="11780" width="12.140625" style="2" bestFit="1" customWidth="1"/>
    <col min="11781" max="11781" width="14" style="2" customWidth="1"/>
    <col min="11782" max="11782" width="12.42578125" style="2" bestFit="1" customWidth="1"/>
    <col min="11783" max="11783" width="12.5703125" style="2" customWidth="1"/>
    <col min="11784" max="11784" width="14.7109375" style="2" customWidth="1"/>
    <col min="11785" max="11785" width="12.140625" style="2" bestFit="1" customWidth="1"/>
    <col min="11786" max="11786" width="11.7109375" style="2" customWidth="1"/>
    <col min="11787" max="11787" width="11.7109375" style="2" bestFit="1" customWidth="1"/>
    <col min="11788" max="11790" width="11.5703125" style="2" bestFit="1" customWidth="1"/>
    <col min="11791" max="11791" width="9.85546875" style="2" bestFit="1" customWidth="1"/>
    <col min="11792" max="11792" width="12" style="2" bestFit="1" customWidth="1"/>
    <col min="11793" max="11793" width="49.85546875" style="2" customWidth="1"/>
    <col min="11794" max="12032" width="11.42578125" style="2"/>
    <col min="12033" max="12033" width="26" style="2" customWidth="1"/>
    <col min="12034" max="12034" width="15.5703125" style="2" bestFit="1" customWidth="1"/>
    <col min="12035" max="12035" width="12.7109375" style="2" bestFit="1" customWidth="1"/>
    <col min="12036" max="12036" width="12.140625" style="2" bestFit="1" customWidth="1"/>
    <col min="12037" max="12037" width="14" style="2" customWidth="1"/>
    <col min="12038" max="12038" width="12.42578125" style="2" bestFit="1" customWidth="1"/>
    <col min="12039" max="12039" width="12.5703125" style="2" customWidth="1"/>
    <col min="12040" max="12040" width="14.7109375" style="2" customWidth="1"/>
    <col min="12041" max="12041" width="12.140625" style="2" bestFit="1" customWidth="1"/>
    <col min="12042" max="12042" width="11.7109375" style="2" customWidth="1"/>
    <col min="12043" max="12043" width="11.7109375" style="2" bestFit="1" customWidth="1"/>
    <col min="12044" max="12046" width="11.5703125" style="2" bestFit="1" customWidth="1"/>
    <col min="12047" max="12047" width="9.85546875" style="2" bestFit="1" customWidth="1"/>
    <col min="12048" max="12048" width="12" style="2" bestFit="1" customWidth="1"/>
    <col min="12049" max="12049" width="49.85546875" style="2" customWidth="1"/>
    <col min="12050" max="12288" width="11.42578125" style="2"/>
    <col min="12289" max="12289" width="26" style="2" customWidth="1"/>
    <col min="12290" max="12290" width="15.5703125" style="2" bestFit="1" customWidth="1"/>
    <col min="12291" max="12291" width="12.7109375" style="2" bestFit="1" customWidth="1"/>
    <col min="12292" max="12292" width="12.140625" style="2" bestFit="1" customWidth="1"/>
    <col min="12293" max="12293" width="14" style="2" customWidth="1"/>
    <col min="12294" max="12294" width="12.42578125" style="2" bestFit="1" customWidth="1"/>
    <col min="12295" max="12295" width="12.5703125" style="2" customWidth="1"/>
    <col min="12296" max="12296" width="14.7109375" style="2" customWidth="1"/>
    <col min="12297" max="12297" width="12.140625" style="2" bestFit="1" customWidth="1"/>
    <col min="12298" max="12298" width="11.7109375" style="2" customWidth="1"/>
    <col min="12299" max="12299" width="11.7109375" style="2" bestFit="1" customWidth="1"/>
    <col min="12300" max="12302" width="11.5703125" style="2" bestFit="1" customWidth="1"/>
    <col min="12303" max="12303" width="9.85546875" style="2" bestFit="1" customWidth="1"/>
    <col min="12304" max="12304" width="12" style="2" bestFit="1" customWidth="1"/>
    <col min="12305" max="12305" width="49.85546875" style="2" customWidth="1"/>
    <col min="12306" max="12544" width="11.42578125" style="2"/>
    <col min="12545" max="12545" width="26" style="2" customWidth="1"/>
    <col min="12546" max="12546" width="15.5703125" style="2" bestFit="1" customWidth="1"/>
    <col min="12547" max="12547" width="12.7109375" style="2" bestFit="1" customWidth="1"/>
    <col min="12548" max="12548" width="12.140625" style="2" bestFit="1" customWidth="1"/>
    <col min="12549" max="12549" width="14" style="2" customWidth="1"/>
    <col min="12550" max="12550" width="12.42578125" style="2" bestFit="1" customWidth="1"/>
    <col min="12551" max="12551" width="12.5703125" style="2" customWidth="1"/>
    <col min="12552" max="12552" width="14.7109375" style="2" customWidth="1"/>
    <col min="12553" max="12553" width="12.140625" style="2" bestFit="1" customWidth="1"/>
    <col min="12554" max="12554" width="11.7109375" style="2" customWidth="1"/>
    <col min="12555" max="12555" width="11.7109375" style="2" bestFit="1" customWidth="1"/>
    <col min="12556" max="12558" width="11.5703125" style="2" bestFit="1" customWidth="1"/>
    <col min="12559" max="12559" width="9.85546875" style="2" bestFit="1" customWidth="1"/>
    <col min="12560" max="12560" width="12" style="2" bestFit="1" customWidth="1"/>
    <col min="12561" max="12561" width="49.85546875" style="2" customWidth="1"/>
    <col min="12562" max="12800" width="11.42578125" style="2"/>
    <col min="12801" max="12801" width="26" style="2" customWidth="1"/>
    <col min="12802" max="12802" width="15.5703125" style="2" bestFit="1" customWidth="1"/>
    <col min="12803" max="12803" width="12.7109375" style="2" bestFit="1" customWidth="1"/>
    <col min="12804" max="12804" width="12.140625" style="2" bestFit="1" customWidth="1"/>
    <col min="12805" max="12805" width="14" style="2" customWidth="1"/>
    <col min="12806" max="12806" width="12.42578125" style="2" bestFit="1" customWidth="1"/>
    <col min="12807" max="12807" width="12.5703125" style="2" customWidth="1"/>
    <col min="12808" max="12808" width="14.7109375" style="2" customWidth="1"/>
    <col min="12809" max="12809" width="12.140625" style="2" bestFit="1" customWidth="1"/>
    <col min="12810" max="12810" width="11.7109375" style="2" customWidth="1"/>
    <col min="12811" max="12811" width="11.7109375" style="2" bestFit="1" customWidth="1"/>
    <col min="12812" max="12814" width="11.5703125" style="2" bestFit="1" customWidth="1"/>
    <col min="12815" max="12815" width="9.85546875" style="2" bestFit="1" customWidth="1"/>
    <col min="12816" max="12816" width="12" style="2" bestFit="1" customWidth="1"/>
    <col min="12817" max="12817" width="49.85546875" style="2" customWidth="1"/>
    <col min="12818" max="13056" width="11.42578125" style="2"/>
    <col min="13057" max="13057" width="26" style="2" customWidth="1"/>
    <col min="13058" max="13058" width="15.5703125" style="2" bestFit="1" customWidth="1"/>
    <col min="13059" max="13059" width="12.7109375" style="2" bestFit="1" customWidth="1"/>
    <col min="13060" max="13060" width="12.140625" style="2" bestFit="1" customWidth="1"/>
    <col min="13061" max="13061" width="14" style="2" customWidth="1"/>
    <col min="13062" max="13062" width="12.42578125" style="2" bestFit="1" customWidth="1"/>
    <col min="13063" max="13063" width="12.5703125" style="2" customWidth="1"/>
    <col min="13064" max="13064" width="14.7109375" style="2" customWidth="1"/>
    <col min="13065" max="13065" width="12.140625" style="2" bestFit="1" customWidth="1"/>
    <col min="13066" max="13066" width="11.7109375" style="2" customWidth="1"/>
    <col min="13067" max="13067" width="11.7109375" style="2" bestFit="1" customWidth="1"/>
    <col min="13068" max="13070" width="11.5703125" style="2" bestFit="1" customWidth="1"/>
    <col min="13071" max="13071" width="9.85546875" style="2" bestFit="1" customWidth="1"/>
    <col min="13072" max="13072" width="12" style="2" bestFit="1" customWidth="1"/>
    <col min="13073" max="13073" width="49.85546875" style="2" customWidth="1"/>
    <col min="13074" max="13312" width="11.42578125" style="2"/>
    <col min="13313" max="13313" width="26" style="2" customWidth="1"/>
    <col min="13314" max="13314" width="15.5703125" style="2" bestFit="1" customWidth="1"/>
    <col min="13315" max="13315" width="12.7109375" style="2" bestFit="1" customWidth="1"/>
    <col min="13316" max="13316" width="12.140625" style="2" bestFit="1" customWidth="1"/>
    <col min="13317" max="13317" width="14" style="2" customWidth="1"/>
    <col min="13318" max="13318" width="12.42578125" style="2" bestFit="1" customWidth="1"/>
    <col min="13319" max="13319" width="12.5703125" style="2" customWidth="1"/>
    <col min="13320" max="13320" width="14.7109375" style="2" customWidth="1"/>
    <col min="13321" max="13321" width="12.140625" style="2" bestFit="1" customWidth="1"/>
    <col min="13322" max="13322" width="11.7109375" style="2" customWidth="1"/>
    <col min="13323" max="13323" width="11.7109375" style="2" bestFit="1" customWidth="1"/>
    <col min="13324" max="13326" width="11.5703125" style="2" bestFit="1" customWidth="1"/>
    <col min="13327" max="13327" width="9.85546875" style="2" bestFit="1" customWidth="1"/>
    <col min="13328" max="13328" width="12" style="2" bestFit="1" customWidth="1"/>
    <col min="13329" max="13329" width="49.85546875" style="2" customWidth="1"/>
    <col min="13330" max="13568" width="11.42578125" style="2"/>
    <col min="13569" max="13569" width="26" style="2" customWidth="1"/>
    <col min="13570" max="13570" width="15.5703125" style="2" bestFit="1" customWidth="1"/>
    <col min="13571" max="13571" width="12.7109375" style="2" bestFit="1" customWidth="1"/>
    <col min="13572" max="13572" width="12.140625" style="2" bestFit="1" customWidth="1"/>
    <col min="13573" max="13573" width="14" style="2" customWidth="1"/>
    <col min="13574" max="13574" width="12.42578125" style="2" bestFit="1" customWidth="1"/>
    <col min="13575" max="13575" width="12.5703125" style="2" customWidth="1"/>
    <col min="13576" max="13576" width="14.7109375" style="2" customWidth="1"/>
    <col min="13577" max="13577" width="12.140625" style="2" bestFit="1" customWidth="1"/>
    <col min="13578" max="13578" width="11.7109375" style="2" customWidth="1"/>
    <col min="13579" max="13579" width="11.7109375" style="2" bestFit="1" customWidth="1"/>
    <col min="13580" max="13582" width="11.5703125" style="2" bestFit="1" customWidth="1"/>
    <col min="13583" max="13583" width="9.85546875" style="2" bestFit="1" customWidth="1"/>
    <col min="13584" max="13584" width="12" style="2" bestFit="1" customWidth="1"/>
    <col min="13585" max="13585" width="49.85546875" style="2" customWidth="1"/>
    <col min="13586" max="13824" width="11.42578125" style="2"/>
    <col min="13825" max="13825" width="26" style="2" customWidth="1"/>
    <col min="13826" max="13826" width="15.5703125" style="2" bestFit="1" customWidth="1"/>
    <col min="13827" max="13827" width="12.7109375" style="2" bestFit="1" customWidth="1"/>
    <col min="13828" max="13828" width="12.140625" style="2" bestFit="1" customWidth="1"/>
    <col min="13829" max="13829" width="14" style="2" customWidth="1"/>
    <col min="13830" max="13830" width="12.42578125" style="2" bestFit="1" customWidth="1"/>
    <col min="13831" max="13831" width="12.5703125" style="2" customWidth="1"/>
    <col min="13832" max="13832" width="14.7109375" style="2" customWidth="1"/>
    <col min="13833" max="13833" width="12.140625" style="2" bestFit="1" customWidth="1"/>
    <col min="13834" max="13834" width="11.7109375" style="2" customWidth="1"/>
    <col min="13835" max="13835" width="11.7109375" style="2" bestFit="1" customWidth="1"/>
    <col min="13836" max="13838" width="11.5703125" style="2" bestFit="1" customWidth="1"/>
    <col min="13839" max="13839" width="9.85546875" style="2" bestFit="1" customWidth="1"/>
    <col min="13840" max="13840" width="12" style="2" bestFit="1" customWidth="1"/>
    <col min="13841" max="13841" width="49.85546875" style="2" customWidth="1"/>
    <col min="13842" max="14080" width="11.42578125" style="2"/>
    <col min="14081" max="14081" width="26" style="2" customWidth="1"/>
    <col min="14082" max="14082" width="15.5703125" style="2" bestFit="1" customWidth="1"/>
    <col min="14083" max="14083" width="12.7109375" style="2" bestFit="1" customWidth="1"/>
    <col min="14084" max="14084" width="12.140625" style="2" bestFit="1" customWidth="1"/>
    <col min="14085" max="14085" width="14" style="2" customWidth="1"/>
    <col min="14086" max="14086" width="12.42578125" style="2" bestFit="1" customWidth="1"/>
    <col min="14087" max="14087" width="12.5703125" style="2" customWidth="1"/>
    <col min="14088" max="14088" width="14.7109375" style="2" customWidth="1"/>
    <col min="14089" max="14089" width="12.140625" style="2" bestFit="1" customWidth="1"/>
    <col min="14090" max="14090" width="11.7109375" style="2" customWidth="1"/>
    <col min="14091" max="14091" width="11.7109375" style="2" bestFit="1" customWidth="1"/>
    <col min="14092" max="14094" width="11.5703125" style="2" bestFit="1" customWidth="1"/>
    <col min="14095" max="14095" width="9.85546875" style="2" bestFit="1" customWidth="1"/>
    <col min="14096" max="14096" width="12" style="2" bestFit="1" customWidth="1"/>
    <col min="14097" max="14097" width="49.85546875" style="2" customWidth="1"/>
    <col min="14098" max="14336" width="11.42578125" style="2"/>
    <col min="14337" max="14337" width="26" style="2" customWidth="1"/>
    <col min="14338" max="14338" width="15.5703125" style="2" bestFit="1" customWidth="1"/>
    <col min="14339" max="14339" width="12.7109375" style="2" bestFit="1" customWidth="1"/>
    <col min="14340" max="14340" width="12.140625" style="2" bestFit="1" customWidth="1"/>
    <col min="14341" max="14341" width="14" style="2" customWidth="1"/>
    <col min="14342" max="14342" width="12.42578125" style="2" bestFit="1" customWidth="1"/>
    <col min="14343" max="14343" width="12.5703125" style="2" customWidth="1"/>
    <col min="14344" max="14344" width="14.7109375" style="2" customWidth="1"/>
    <col min="14345" max="14345" width="12.140625" style="2" bestFit="1" customWidth="1"/>
    <col min="14346" max="14346" width="11.7109375" style="2" customWidth="1"/>
    <col min="14347" max="14347" width="11.7109375" style="2" bestFit="1" customWidth="1"/>
    <col min="14348" max="14350" width="11.5703125" style="2" bestFit="1" customWidth="1"/>
    <col min="14351" max="14351" width="9.85546875" style="2" bestFit="1" customWidth="1"/>
    <col min="14352" max="14352" width="12" style="2" bestFit="1" customWidth="1"/>
    <col min="14353" max="14353" width="49.85546875" style="2" customWidth="1"/>
    <col min="14354" max="14592" width="11.42578125" style="2"/>
    <col min="14593" max="14593" width="26" style="2" customWidth="1"/>
    <col min="14594" max="14594" width="15.5703125" style="2" bestFit="1" customWidth="1"/>
    <col min="14595" max="14595" width="12.7109375" style="2" bestFit="1" customWidth="1"/>
    <col min="14596" max="14596" width="12.140625" style="2" bestFit="1" customWidth="1"/>
    <col min="14597" max="14597" width="14" style="2" customWidth="1"/>
    <col min="14598" max="14598" width="12.42578125" style="2" bestFit="1" customWidth="1"/>
    <col min="14599" max="14599" width="12.5703125" style="2" customWidth="1"/>
    <col min="14600" max="14600" width="14.7109375" style="2" customWidth="1"/>
    <col min="14601" max="14601" width="12.140625" style="2" bestFit="1" customWidth="1"/>
    <col min="14602" max="14602" width="11.7109375" style="2" customWidth="1"/>
    <col min="14603" max="14603" width="11.7109375" style="2" bestFit="1" customWidth="1"/>
    <col min="14604" max="14606" width="11.5703125" style="2" bestFit="1" customWidth="1"/>
    <col min="14607" max="14607" width="9.85546875" style="2" bestFit="1" customWidth="1"/>
    <col min="14608" max="14608" width="12" style="2" bestFit="1" customWidth="1"/>
    <col min="14609" max="14609" width="49.85546875" style="2" customWidth="1"/>
    <col min="14610" max="14848" width="11.42578125" style="2"/>
    <col min="14849" max="14849" width="26" style="2" customWidth="1"/>
    <col min="14850" max="14850" width="15.5703125" style="2" bestFit="1" customWidth="1"/>
    <col min="14851" max="14851" width="12.7109375" style="2" bestFit="1" customWidth="1"/>
    <col min="14852" max="14852" width="12.140625" style="2" bestFit="1" customWidth="1"/>
    <col min="14853" max="14853" width="14" style="2" customWidth="1"/>
    <col min="14854" max="14854" width="12.42578125" style="2" bestFit="1" customWidth="1"/>
    <col min="14855" max="14855" width="12.5703125" style="2" customWidth="1"/>
    <col min="14856" max="14856" width="14.7109375" style="2" customWidth="1"/>
    <col min="14857" max="14857" width="12.140625" style="2" bestFit="1" customWidth="1"/>
    <col min="14858" max="14858" width="11.7109375" style="2" customWidth="1"/>
    <col min="14859" max="14859" width="11.7109375" style="2" bestFit="1" customWidth="1"/>
    <col min="14860" max="14862" width="11.5703125" style="2" bestFit="1" customWidth="1"/>
    <col min="14863" max="14863" width="9.85546875" style="2" bestFit="1" customWidth="1"/>
    <col min="14864" max="14864" width="12" style="2" bestFit="1" customWidth="1"/>
    <col min="14865" max="14865" width="49.85546875" style="2" customWidth="1"/>
    <col min="14866" max="15104" width="11.42578125" style="2"/>
    <col min="15105" max="15105" width="26" style="2" customWidth="1"/>
    <col min="15106" max="15106" width="15.5703125" style="2" bestFit="1" customWidth="1"/>
    <col min="15107" max="15107" width="12.7109375" style="2" bestFit="1" customWidth="1"/>
    <col min="15108" max="15108" width="12.140625" style="2" bestFit="1" customWidth="1"/>
    <col min="15109" max="15109" width="14" style="2" customWidth="1"/>
    <col min="15110" max="15110" width="12.42578125" style="2" bestFit="1" customWidth="1"/>
    <col min="15111" max="15111" width="12.5703125" style="2" customWidth="1"/>
    <col min="15112" max="15112" width="14.7109375" style="2" customWidth="1"/>
    <col min="15113" max="15113" width="12.140625" style="2" bestFit="1" customWidth="1"/>
    <col min="15114" max="15114" width="11.7109375" style="2" customWidth="1"/>
    <col min="15115" max="15115" width="11.7109375" style="2" bestFit="1" customWidth="1"/>
    <col min="15116" max="15118" width="11.5703125" style="2" bestFit="1" customWidth="1"/>
    <col min="15119" max="15119" width="9.85546875" style="2" bestFit="1" customWidth="1"/>
    <col min="15120" max="15120" width="12" style="2" bestFit="1" customWidth="1"/>
    <col min="15121" max="15121" width="49.85546875" style="2" customWidth="1"/>
    <col min="15122" max="15360" width="11.42578125" style="2"/>
    <col min="15361" max="15361" width="26" style="2" customWidth="1"/>
    <col min="15362" max="15362" width="15.5703125" style="2" bestFit="1" customWidth="1"/>
    <col min="15363" max="15363" width="12.7109375" style="2" bestFit="1" customWidth="1"/>
    <col min="15364" max="15364" width="12.140625" style="2" bestFit="1" customWidth="1"/>
    <col min="15365" max="15365" width="14" style="2" customWidth="1"/>
    <col min="15366" max="15366" width="12.42578125" style="2" bestFit="1" customWidth="1"/>
    <col min="15367" max="15367" width="12.5703125" style="2" customWidth="1"/>
    <col min="15368" max="15368" width="14.7109375" style="2" customWidth="1"/>
    <col min="15369" max="15369" width="12.140625" style="2" bestFit="1" customWidth="1"/>
    <col min="15370" max="15370" width="11.7109375" style="2" customWidth="1"/>
    <col min="15371" max="15371" width="11.7109375" style="2" bestFit="1" customWidth="1"/>
    <col min="15372" max="15374" width="11.5703125" style="2" bestFit="1" customWidth="1"/>
    <col min="15375" max="15375" width="9.85546875" style="2" bestFit="1" customWidth="1"/>
    <col min="15376" max="15376" width="12" style="2" bestFit="1" customWidth="1"/>
    <col min="15377" max="15377" width="49.85546875" style="2" customWidth="1"/>
    <col min="15378" max="15616" width="11.42578125" style="2"/>
    <col min="15617" max="15617" width="26" style="2" customWidth="1"/>
    <col min="15618" max="15618" width="15.5703125" style="2" bestFit="1" customWidth="1"/>
    <col min="15619" max="15619" width="12.7109375" style="2" bestFit="1" customWidth="1"/>
    <col min="15620" max="15620" width="12.140625" style="2" bestFit="1" customWidth="1"/>
    <col min="15621" max="15621" width="14" style="2" customWidth="1"/>
    <col min="15622" max="15622" width="12.42578125" style="2" bestFit="1" customWidth="1"/>
    <col min="15623" max="15623" width="12.5703125" style="2" customWidth="1"/>
    <col min="15624" max="15624" width="14.7109375" style="2" customWidth="1"/>
    <col min="15625" max="15625" width="12.140625" style="2" bestFit="1" customWidth="1"/>
    <col min="15626" max="15626" width="11.7109375" style="2" customWidth="1"/>
    <col min="15627" max="15627" width="11.7109375" style="2" bestFit="1" customWidth="1"/>
    <col min="15628" max="15630" width="11.5703125" style="2" bestFit="1" customWidth="1"/>
    <col min="15631" max="15631" width="9.85546875" style="2" bestFit="1" customWidth="1"/>
    <col min="15632" max="15632" width="12" style="2" bestFit="1" customWidth="1"/>
    <col min="15633" max="15633" width="49.85546875" style="2" customWidth="1"/>
    <col min="15634" max="15872" width="11.42578125" style="2"/>
    <col min="15873" max="15873" width="26" style="2" customWidth="1"/>
    <col min="15874" max="15874" width="15.5703125" style="2" bestFit="1" customWidth="1"/>
    <col min="15875" max="15875" width="12.7109375" style="2" bestFit="1" customWidth="1"/>
    <col min="15876" max="15876" width="12.140625" style="2" bestFit="1" customWidth="1"/>
    <col min="15877" max="15877" width="14" style="2" customWidth="1"/>
    <col min="15878" max="15878" width="12.42578125" style="2" bestFit="1" customWidth="1"/>
    <col min="15879" max="15879" width="12.5703125" style="2" customWidth="1"/>
    <col min="15880" max="15880" width="14.7109375" style="2" customWidth="1"/>
    <col min="15881" max="15881" width="12.140625" style="2" bestFit="1" customWidth="1"/>
    <col min="15882" max="15882" width="11.7109375" style="2" customWidth="1"/>
    <col min="15883" max="15883" width="11.7109375" style="2" bestFit="1" customWidth="1"/>
    <col min="15884" max="15886" width="11.5703125" style="2" bestFit="1" customWidth="1"/>
    <col min="15887" max="15887" width="9.85546875" style="2" bestFit="1" customWidth="1"/>
    <col min="15888" max="15888" width="12" style="2" bestFit="1" customWidth="1"/>
    <col min="15889" max="15889" width="49.85546875" style="2" customWidth="1"/>
    <col min="15890" max="16128" width="11.42578125" style="2"/>
    <col min="16129" max="16129" width="26" style="2" customWidth="1"/>
    <col min="16130" max="16130" width="15.5703125" style="2" bestFit="1" customWidth="1"/>
    <col min="16131" max="16131" width="12.7109375" style="2" bestFit="1" customWidth="1"/>
    <col min="16132" max="16132" width="12.140625" style="2" bestFit="1" customWidth="1"/>
    <col min="16133" max="16133" width="14" style="2" customWidth="1"/>
    <col min="16134" max="16134" width="12.42578125" style="2" bestFit="1" customWidth="1"/>
    <col min="16135" max="16135" width="12.5703125" style="2" customWidth="1"/>
    <col min="16136" max="16136" width="14.7109375" style="2" customWidth="1"/>
    <col min="16137" max="16137" width="12.140625" style="2" bestFit="1" customWidth="1"/>
    <col min="16138" max="16138" width="11.7109375" style="2" customWidth="1"/>
    <col min="16139" max="16139" width="11.7109375" style="2" bestFit="1" customWidth="1"/>
    <col min="16140" max="16142" width="11.5703125" style="2" bestFit="1" customWidth="1"/>
    <col min="16143" max="16143" width="9.85546875" style="2" bestFit="1" customWidth="1"/>
    <col min="16144" max="16144" width="12" style="2" bestFit="1" customWidth="1"/>
    <col min="16145" max="16145" width="49.85546875" style="2" customWidth="1"/>
    <col min="16146" max="16384" width="11.42578125" style="2"/>
  </cols>
  <sheetData>
    <row r="1" spans="1:38" x14ac:dyDescent="0.2">
      <c r="A1" s="322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4"/>
      <c r="Q1" s="1"/>
    </row>
    <row r="2" spans="1:38" ht="13.5" thickBot="1" x14ac:dyDescent="0.25">
      <c r="A2" s="3" t="s">
        <v>76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6"/>
    </row>
    <row r="3" spans="1:38" x14ac:dyDescent="0.2">
      <c r="A3" s="7" t="s">
        <v>2</v>
      </c>
      <c r="B3" s="8" t="s">
        <v>3</v>
      </c>
      <c r="C3" s="9"/>
      <c r="D3" s="10" t="s">
        <v>4</v>
      </c>
      <c r="E3" s="10"/>
      <c r="F3" s="10"/>
      <c r="G3" s="10"/>
      <c r="H3" s="11" t="s">
        <v>5</v>
      </c>
      <c r="I3" s="12" t="s">
        <v>6</v>
      </c>
      <c r="J3" s="13"/>
      <c r="K3" s="13"/>
      <c r="L3" s="13"/>
      <c r="M3" s="13"/>
      <c r="N3" s="13"/>
      <c r="O3" s="14" t="s">
        <v>5</v>
      </c>
      <c r="P3" s="15" t="s">
        <v>7</v>
      </c>
      <c r="Q3" s="16" t="s">
        <v>8</v>
      </c>
    </row>
    <row r="4" spans="1:38" x14ac:dyDescent="0.2">
      <c r="A4" s="17"/>
      <c r="B4" s="18"/>
      <c r="C4" s="19"/>
      <c r="D4" s="20"/>
      <c r="E4" s="20"/>
      <c r="F4" s="325" t="s">
        <v>9</v>
      </c>
      <c r="G4" s="326"/>
      <c r="H4" s="21"/>
      <c r="I4" s="22"/>
      <c r="J4" s="23"/>
      <c r="K4" s="23"/>
      <c r="L4" s="23"/>
      <c r="M4" s="23"/>
      <c r="N4" s="23"/>
      <c r="O4" s="24"/>
      <c r="P4" s="25"/>
      <c r="Q4" s="26"/>
    </row>
    <row r="5" spans="1:38" ht="13.5" thickBot="1" x14ac:dyDescent="0.25">
      <c r="A5" s="27" t="s">
        <v>10</v>
      </c>
      <c r="B5" s="28" t="s">
        <v>11</v>
      </c>
      <c r="C5" s="29" t="s">
        <v>12</v>
      </c>
      <c r="D5" s="30" t="s">
        <v>13</v>
      </c>
      <c r="E5" s="30" t="s">
        <v>14</v>
      </c>
      <c r="F5" s="31" t="s">
        <v>12</v>
      </c>
      <c r="G5" s="31" t="s">
        <v>15</v>
      </c>
      <c r="H5" s="32" t="s">
        <v>16</v>
      </c>
      <c r="I5" s="33" t="s">
        <v>17</v>
      </c>
      <c r="J5" s="34" t="s">
        <v>18</v>
      </c>
      <c r="K5" s="35" t="s">
        <v>19</v>
      </c>
      <c r="L5" s="35" t="s">
        <v>20</v>
      </c>
      <c r="M5" s="35" t="s">
        <v>21</v>
      </c>
      <c r="N5" s="36" t="s">
        <v>22</v>
      </c>
      <c r="O5" s="37" t="s">
        <v>23</v>
      </c>
      <c r="P5" s="38" t="s">
        <v>24</v>
      </c>
      <c r="Q5" s="39" t="s">
        <v>25</v>
      </c>
    </row>
    <row r="6" spans="1:38" ht="25.5" x14ac:dyDescent="0.2">
      <c r="A6" s="40" t="s">
        <v>26</v>
      </c>
      <c r="B6" s="41">
        <v>3500000</v>
      </c>
      <c r="C6" s="42">
        <v>30</v>
      </c>
      <c r="D6" s="43">
        <f>+B6</f>
        <v>3500000</v>
      </c>
      <c r="E6" s="42"/>
      <c r="F6" s="44">
        <v>0</v>
      </c>
      <c r="G6" s="45">
        <v>0</v>
      </c>
      <c r="H6" s="43">
        <f t="shared" ref="H6:H12" si="0">+D6+E6+G6</f>
        <v>3500000</v>
      </c>
      <c r="I6" s="46">
        <v>0</v>
      </c>
      <c r="J6" s="46">
        <v>0</v>
      </c>
      <c r="K6" s="46"/>
      <c r="L6" s="46"/>
      <c r="M6" s="46"/>
      <c r="N6" s="46"/>
      <c r="O6" s="46">
        <f>SUM(I6:N6)</f>
        <v>0</v>
      </c>
      <c r="P6" s="47">
        <v>0</v>
      </c>
      <c r="Q6" s="48"/>
    </row>
    <row r="7" spans="1:38" ht="25.5" x14ac:dyDescent="0.2">
      <c r="A7" s="40" t="s">
        <v>27</v>
      </c>
      <c r="B7" s="41">
        <v>3500000</v>
      </c>
      <c r="C7" s="42">
        <v>30</v>
      </c>
      <c r="D7" s="43">
        <f>+B7</f>
        <v>3500000</v>
      </c>
      <c r="E7" s="42"/>
      <c r="F7" s="44">
        <v>0</v>
      </c>
      <c r="G7" s="45">
        <v>0</v>
      </c>
      <c r="H7" s="43">
        <f t="shared" si="0"/>
        <v>3500000</v>
      </c>
      <c r="I7" s="46">
        <v>0</v>
      </c>
      <c r="J7" s="46">
        <v>0</v>
      </c>
      <c r="K7" s="46"/>
      <c r="L7" s="46"/>
      <c r="M7" s="46"/>
      <c r="N7" s="46"/>
      <c r="O7" s="46">
        <f>SUM(I7:N7)</f>
        <v>0</v>
      </c>
      <c r="P7" s="47">
        <v>0</v>
      </c>
      <c r="Q7" s="48"/>
    </row>
    <row r="8" spans="1:38" s="56" customFormat="1" ht="25.5" x14ac:dyDescent="0.2">
      <c r="A8" s="49" t="s">
        <v>28</v>
      </c>
      <c r="B8" s="50">
        <v>730000</v>
      </c>
      <c r="C8" s="51">
        <v>15</v>
      </c>
      <c r="D8" s="50">
        <f>+B8/30*C8</f>
        <v>365000</v>
      </c>
      <c r="E8" s="51">
        <f>70500/30*C8</f>
        <v>35250</v>
      </c>
      <c r="F8" s="51">
        <v>0</v>
      </c>
      <c r="G8" s="52">
        <v>0</v>
      </c>
      <c r="H8" s="50">
        <f t="shared" si="0"/>
        <v>400250</v>
      </c>
      <c r="I8" s="53">
        <v>0</v>
      </c>
      <c r="J8" s="53">
        <v>0</v>
      </c>
      <c r="K8" s="50"/>
      <c r="L8" s="50"/>
      <c r="M8" s="50"/>
      <c r="N8" s="50"/>
      <c r="O8" s="53">
        <f>SUM(I8:N8)</f>
        <v>0</v>
      </c>
      <c r="P8" s="54">
        <f>+H8-O8</f>
        <v>400250</v>
      </c>
      <c r="Q8" s="55"/>
    </row>
    <row r="9" spans="1:38" s="56" customFormat="1" x14ac:dyDescent="0.2">
      <c r="A9" s="57" t="s">
        <v>29</v>
      </c>
      <c r="B9" s="58">
        <v>650000</v>
      </c>
      <c r="C9" s="51">
        <v>15</v>
      </c>
      <c r="D9" s="50">
        <f>+B9/30*C9</f>
        <v>325000</v>
      </c>
      <c r="E9" s="51">
        <f>70500/30*C9</f>
        <v>35250</v>
      </c>
      <c r="F9" s="59"/>
      <c r="G9" s="52"/>
      <c r="H9" s="50">
        <f t="shared" si="0"/>
        <v>360250</v>
      </c>
      <c r="I9" s="53">
        <v>0</v>
      </c>
      <c r="J9" s="53">
        <v>0</v>
      </c>
      <c r="K9" s="58"/>
      <c r="L9" s="58"/>
      <c r="M9" s="58"/>
      <c r="N9" s="58"/>
      <c r="O9" s="53">
        <f>SUM(I9:N9)</f>
        <v>0</v>
      </c>
      <c r="P9" s="54">
        <f>+H9-O9</f>
        <v>360250</v>
      </c>
      <c r="Q9" s="55"/>
    </row>
    <row r="10" spans="1:38" ht="25.5" x14ac:dyDescent="0.2">
      <c r="A10" s="60" t="s">
        <v>30</v>
      </c>
      <c r="B10" s="61">
        <v>1500000</v>
      </c>
      <c r="C10" s="62">
        <v>30</v>
      </c>
      <c r="D10" s="43">
        <f>+B10</f>
        <v>1500000</v>
      </c>
      <c r="E10" s="62">
        <v>0</v>
      </c>
      <c r="F10" s="62">
        <v>0</v>
      </c>
      <c r="G10" s="45">
        <v>0</v>
      </c>
      <c r="H10" s="43">
        <f t="shared" si="0"/>
        <v>1500000</v>
      </c>
      <c r="I10" s="46">
        <v>0</v>
      </c>
      <c r="J10" s="46">
        <v>0</v>
      </c>
      <c r="K10" s="63"/>
      <c r="L10" s="63"/>
      <c r="M10" s="63"/>
      <c r="N10" s="63"/>
      <c r="O10" s="46">
        <f>SUM(I10:N10)</f>
        <v>0</v>
      </c>
      <c r="P10" s="47">
        <v>0</v>
      </c>
      <c r="Q10" s="48"/>
    </row>
    <row r="11" spans="1:38" x14ac:dyDescent="0.2">
      <c r="A11" s="40" t="s">
        <v>31</v>
      </c>
      <c r="B11" s="41">
        <v>1500000</v>
      </c>
      <c r="C11" s="62">
        <v>30</v>
      </c>
      <c r="D11" s="43">
        <f>+B11</f>
        <v>1500000</v>
      </c>
      <c r="E11" s="62"/>
      <c r="F11" s="62"/>
      <c r="G11" s="64"/>
      <c r="H11" s="43">
        <f t="shared" si="0"/>
        <v>1500000</v>
      </c>
      <c r="I11" s="65"/>
      <c r="J11" s="65"/>
      <c r="K11" s="63"/>
      <c r="L11" s="63"/>
      <c r="M11" s="63"/>
      <c r="N11" s="63"/>
      <c r="O11" s="43"/>
      <c r="P11" s="47">
        <v>0</v>
      </c>
      <c r="Q11" s="48"/>
    </row>
    <row r="12" spans="1:38" x14ac:dyDescent="0.2">
      <c r="A12" s="60" t="s">
        <v>32</v>
      </c>
      <c r="B12" s="61">
        <v>1500000</v>
      </c>
      <c r="C12" s="62">
        <v>30</v>
      </c>
      <c r="D12" s="43">
        <f>+B12</f>
        <v>1500000</v>
      </c>
      <c r="E12" s="62"/>
      <c r="F12" s="62"/>
      <c r="G12" s="64"/>
      <c r="H12" s="43">
        <f t="shared" si="0"/>
        <v>1500000</v>
      </c>
      <c r="I12" s="65"/>
      <c r="J12" s="65"/>
      <c r="K12" s="63"/>
      <c r="L12" s="63"/>
      <c r="M12" s="63"/>
      <c r="N12" s="63"/>
      <c r="O12" s="65"/>
      <c r="P12" s="47">
        <v>0</v>
      </c>
      <c r="Q12" s="48"/>
    </row>
    <row r="13" spans="1:38" ht="13.5" thickBot="1" x14ac:dyDescent="0.25">
      <c r="A13" s="66" t="s">
        <v>33</v>
      </c>
      <c r="B13" s="67">
        <f>SUM(B6:B12)</f>
        <v>12880000</v>
      </c>
      <c r="C13" s="67"/>
      <c r="D13" s="67">
        <f>SUM(D6:D12)</f>
        <v>12190000</v>
      </c>
      <c r="E13" s="67">
        <f>SUM(E6:E12)</f>
        <v>70500</v>
      </c>
      <c r="F13" s="67"/>
      <c r="G13" s="67">
        <f t="shared" ref="G13:P13" si="1">SUM(G6:G12)</f>
        <v>0</v>
      </c>
      <c r="H13" s="67">
        <f t="shared" si="1"/>
        <v>12260500</v>
      </c>
      <c r="I13" s="67">
        <f t="shared" si="1"/>
        <v>0</v>
      </c>
      <c r="J13" s="67">
        <f t="shared" si="1"/>
        <v>0</v>
      </c>
      <c r="K13" s="67">
        <f t="shared" si="1"/>
        <v>0</v>
      </c>
      <c r="L13" s="67">
        <f t="shared" si="1"/>
        <v>0</v>
      </c>
      <c r="M13" s="67">
        <f t="shared" si="1"/>
        <v>0</v>
      </c>
      <c r="N13" s="67">
        <f t="shared" si="1"/>
        <v>0</v>
      </c>
      <c r="O13" s="67">
        <f t="shared" si="1"/>
        <v>0</v>
      </c>
      <c r="P13" s="67">
        <f t="shared" si="1"/>
        <v>760500</v>
      </c>
      <c r="Q13" s="68"/>
    </row>
    <row r="14" spans="1:38" x14ac:dyDescent="0.2">
      <c r="A14" s="6"/>
      <c r="B14" s="69"/>
      <c r="C14" s="6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6"/>
    </row>
    <row r="15" spans="1:38" ht="13.5" thickBot="1" x14ac:dyDescent="0.25"/>
    <row r="16" spans="1:38" ht="15.75" thickBot="1" x14ac:dyDescent="0.3">
      <c r="A16" s="71"/>
      <c r="B16" s="72">
        <v>2013</v>
      </c>
      <c r="C16" s="73">
        <v>0.06</v>
      </c>
      <c r="AL16" s="145">
        <v>246440000</v>
      </c>
    </row>
    <row r="17" spans="1:38" ht="15" x14ac:dyDescent="0.25">
      <c r="A17" s="71"/>
      <c r="B17" s="74" t="s">
        <v>34</v>
      </c>
      <c r="C17" s="75" t="s">
        <v>35</v>
      </c>
      <c r="AL17" s="2">
        <v>7.0000000000000001E-3</v>
      </c>
    </row>
    <row r="18" spans="1:38" ht="25.5" x14ac:dyDescent="0.25">
      <c r="A18" s="76" t="s">
        <v>27</v>
      </c>
      <c r="B18" s="77">
        <v>3500000</v>
      </c>
      <c r="C18" s="78">
        <v>0</v>
      </c>
      <c r="AL18" s="2">
        <f>+AL16*AL17</f>
        <v>1725080</v>
      </c>
    </row>
    <row r="19" spans="1:38" ht="25.5" x14ac:dyDescent="0.25">
      <c r="A19" s="76" t="s">
        <v>26</v>
      </c>
      <c r="B19" s="77">
        <v>3500000</v>
      </c>
      <c r="C19" s="78">
        <v>0</v>
      </c>
    </row>
    <row r="20" spans="1:38" ht="25.5" x14ac:dyDescent="0.25">
      <c r="A20" s="76" t="s">
        <v>28</v>
      </c>
      <c r="B20" s="79">
        <v>730000</v>
      </c>
      <c r="C20" s="80">
        <v>70500</v>
      </c>
      <c r="I20" s="2" t="s">
        <v>36</v>
      </c>
    </row>
    <row r="21" spans="1:38" ht="15" x14ac:dyDescent="0.25">
      <c r="A21" s="76" t="s">
        <v>29</v>
      </c>
      <c r="B21" s="79">
        <v>650000</v>
      </c>
      <c r="C21" s="80">
        <v>70500</v>
      </c>
    </row>
    <row r="22" spans="1:38" ht="15" x14ac:dyDescent="0.25">
      <c r="A22" s="76" t="s">
        <v>37</v>
      </c>
      <c r="B22" s="79">
        <v>1500000</v>
      </c>
      <c r="C22" s="80"/>
    </row>
    <row r="23" spans="1:38" ht="25.5" x14ac:dyDescent="0.25">
      <c r="A23" s="76" t="s">
        <v>30</v>
      </c>
      <c r="B23" s="79">
        <v>1500000</v>
      </c>
      <c r="C23" s="80"/>
    </row>
    <row r="24" spans="1:38" ht="15.75" thickBot="1" x14ac:dyDescent="0.3">
      <c r="A24" s="2" t="s">
        <v>59</v>
      </c>
      <c r="B24" s="81">
        <v>1500000</v>
      </c>
      <c r="C24" s="82">
        <v>0</v>
      </c>
    </row>
    <row r="25" spans="1:38" x14ac:dyDescent="0.2">
      <c r="F25" s="83"/>
    </row>
  </sheetData>
  <mergeCells count="2">
    <mergeCell ref="A1:P1"/>
    <mergeCell ref="F4:G4"/>
  </mergeCells>
  <pageMargins left="7.874015748031496E-2" right="0.11811023622047245" top="0.78740157480314965" bottom="0.98425196850393704" header="0" footer="0"/>
  <pageSetup scale="2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topLeftCell="A16" zoomScale="75" workbookViewId="0">
      <selection activeCell="P29" sqref="P29"/>
    </sheetView>
  </sheetViews>
  <sheetFormatPr defaultColWidth="11.42578125" defaultRowHeight="12.75" x14ac:dyDescent="0.2"/>
  <cols>
    <col min="1" max="1" width="19.42578125" style="2" customWidth="1"/>
    <col min="2" max="2" width="18.42578125" style="2" customWidth="1"/>
    <col min="3" max="3" width="12.28515625" style="2" customWidth="1"/>
    <col min="4" max="4" width="14.85546875" style="2" customWidth="1"/>
    <col min="5" max="5" width="12.140625" style="2" customWidth="1"/>
    <col min="6" max="6" width="10.7109375" style="2" bestFit="1" customWidth="1"/>
    <col min="7" max="7" width="11.140625" style="2" bestFit="1" customWidth="1"/>
    <col min="8" max="8" width="16.140625" style="2" customWidth="1"/>
    <col min="9" max="9" width="16.42578125" style="2" bestFit="1" customWidth="1"/>
    <col min="10" max="10" width="12.7109375" style="2" bestFit="1" customWidth="1"/>
    <col min="11" max="11" width="16.5703125" style="2" bestFit="1" customWidth="1"/>
    <col min="12" max="12" width="13.140625" style="2" bestFit="1" customWidth="1"/>
    <col min="13" max="13" width="11.5703125" style="2" bestFit="1" customWidth="1"/>
    <col min="14" max="14" width="11.140625" style="2" customWidth="1"/>
    <col min="15" max="15" width="11.5703125" style="2" bestFit="1" customWidth="1"/>
    <col min="16" max="16" width="13.28515625" style="2" bestFit="1" customWidth="1"/>
    <col min="17" max="17" width="14.5703125" style="2" bestFit="1" customWidth="1"/>
    <col min="18" max="18" width="49.85546875" style="2" customWidth="1"/>
    <col min="19" max="256" width="11.42578125" style="2"/>
    <col min="257" max="257" width="19.42578125" style="2" customWidth="1"/>
    <col min="258" max="258" width="16.5703125" style="2" bestFit="1" customWidth="1"/>
    <col min="259" max="259" width="12.28515625" style="2" customWidth="1"/>
    <col min="260" max="260" width="14.85546875" style="2" customWidth="1"/>
    <col min="261" max="261" width="12.140625" style="2" customWidth="1"/>
    <col min="262" max="262" width="10.7109375" style="2" bestFit="1" customWidth="1"/>
    <col min="263" max="263" width="11.140625" style="2" bestFit="1" customWidth="1"/>
    <col min="264" max="264" width="13.140625" style="2" bestFit="1" customWidth="1"/>
    <col min="265" max="265" width="13.7109375" style="2" customWidth="1"/>
    <col min="266" max="266" width="12.7109375" style="2" bestFit="1" customWidth="1"/>
    <col min="267" max="267" width="14.42578125" style="2" bestFit="1" customWidth="1"/>
    <col min="268" max="268" width="9.140625" style="2" bestFit="1" customWidth="1"/>
    <col min="269" max="269" width="11.5703125" style="2" bestFit="1" customWidth="1"/>
    <col min="270" max="270" width="11.140625" style="2" customWidth="1"/>
    <col min="271" max="271" width="11.5703125" style="2" bestFit="1" customWidth="1"/>
    <col min="272" max="272" width="11.140625" style="2" bestFit="1" customWidth="1"/>
    <col min="273" max="273" width="13.28515625" style="2" bestFit="1" customWidth="1"/>
    <col min="274" max="274" width="49.85546875" style="2" customWidth="1"/>
    <col min="275" max="512" width="11.42578125" style="2"/>
    <col min="513" max="513" width="19.42578125" style="2" customWidth="1"/>
    <col min="514" max="514" width="16.5703125" style="2" bestFit="1" customWidth="1"/>
    <col min="515" max="515" width="12.28515625" style="2" customWidth="1"/>
    <col min="516" max="516" width="14.85546875" style="2" customWidth="1"/>
    <col min="517" max="517" width="12.140625" style="2" customWidth="1"/>
    <col min="518" max="518" width="10.7109375" style="2" bestFit="1" customWidth="1"/>
    <col min="519" max="519" width="11.140625" style="2" bestFit="1" customWidth="1"/>
    <col min="520" max="520" width="13.140625" style="2" bestFit="1" customWidth="1"/>
    <col min="521" max="521" width="13.7109375" style="2" customWidth="1"/>
    <col min="522" max="522" width="12.7109375" style="2" bestFit="1" customWidth="1"/>
    <col min="523" max="523" width="14.42578125" style="2" bestFit="1" customWidth="1"/>
    <col min="524" max="524" width="9.140625" style="2" bestFit="1" customWidth="1"/>
    <col min="525" max="525" width="11.5703125" style="2" bestFit="1" customWidth="1"/>
    <col min="526" max="526" width="11.140625" style="2" customWidth="1"/>
    <col min="527" max="527" width="11.5703125" style="2" bestFit="1" customWidth="1"/>
    <col min="528" max="528" width="11.140625" style="2" bestFit="1" customWidth="1"/>
    <col min="529" max="529" width="13.28515625" style="2" bestFit="1" customWidth="1"/>
    <col min="530" max="530" width="49.85546875" style="2" customWidth="1"/>
    <col min="531" max="768" width="11.42578125" style="2"/>
    <col min="769" max="769" width="19.42578125" style="2" customWidth="1"/>
    <col min="770" max="770" width="16.5703125" style="2" bestFit="1" customWidth="1"/>
    <col min="771" max="771" width="12.28515625" style="2" customWidth="1"/>
    <col min="772" max="772" width="14.85546875" style="2" customWidth="1"/>
    <col min="773" max="773" width="12.140625" style="2" customWidth="1"/>
    <col min="774" max="774" width="10.7109375" style="2" bestFit="1" customWidth="1"/>
    <col min="775" max="775" width="11.140625" style="2" bestFit="1" customWidth="1"/>
    <col min="776" max="776" width="13.140625" style="2" bestFit="1" customWidth="1"/>
    <col min="777" max="777" width="13.7109375" style="2" customWidth="1"/>
    <col min="778" max="778" width="12.7109375" style="2" bestFit="1" customWidth="1"/>
    <col min="779" max="779" width="14.42578125" style="2" bestFit="1" customWidth="1"/>
    <col min="780" max="780" width="9.140625" style="2" bestFit="1" customWidth="1"/>
    <col min="781" max="781" width="11.5703125" style="2" bestFit="1" customWidth="1"/>
    <col min="782" max="782" width="11.140625" style="2" customWidth="1"/>
    <col min="783" max="783" width="11.5703125" style="2" bestFit="1" customWidth="1"/>
    <col min="784" max="784" width="11.140625" style="2" bestFit="1" customWidth="1"/>
    <col min="785" max="785" width="13.28515625" style="2" bestFit="1" customWidth="1"/>
    <col min="786" max="786" width="49.85546875" style="2" customWidth="1"/>
    <col min="787" max="1024" width="11.42578125" style="2"/>
    <col min="1025" max="1025" width="19.42578125" style="2" customWidth="1"/>
    <col min="1026" max="1026" width="16.5703125" style="2" bestFit="1" customWidth="1"/>
    <col min="1027" max="1027" width="12.28515625" style="2" customWidth="1"/>
    <col min="1028" max="1028" width="14.85546875" style="2" customWidth="1"/>
    <col min="1029" max="1029" width="12.140625" style="2" customWidth="1"/>
    <col min="1030" max="1030" width="10.7109375" style="2" bestFit="1" customWidth="1"/>
    <col min="1031" max="1031" width="11.140625" style="2" bestFit="1" customWidth="1"/>
    <col min="1032" max="1032" width="13.140625" style="2" bestFit="1" customWidth="1"/>
    <col min="1033" max="1033" width="13.7109375" style="2" customWidth="1"/>
    <col min="1034" max="1034" width="12.7109375" style="2" bestFit="1" customWidth="1"/>
    <col min="1035" max="1035" width="14.42578125" style="2" bestFit="1" customWidth="1"/>
    <col min="1036" max="1036" width="9.140625" style="2" bestFit="1" customWidth="1"/>
    <col min="1037" max="1037" width="11.5703125" style="2" bestFit="1" customWidth="1"/>
    <col min="1038" max="1038" width="11.140625" style="2" customWidth="1"/>
    <col min="1039" max="1039" width="11.5703125" style="2" bestFit="1" customWidth="1"/>
    <col min="1040" max="1040" width="11.140625" style="2" bestFit="1" customWidth="1"/>
    <col min="1041" max="1041" width="13.28515625" style="2" bestFit="1" customWidth="1"/>
    <col min="1042" max="1042" width="49.85546875" style="2" customWidth="1"/>
    <col min="1043" max="1280" width="11.42578125" style="2"/>
    <col min="1281" max="1281" width="19.42578125" style="2" customWidth="1"/>
    <col min="1282" max="1282" width="16.5703125" style="2" bestFit="1" customWidth="1"/>
    <col min="1283" max="1283" width="12.28515625" style="2" customWidth="1"/>
    <col min="1284" max="1284" width="14.85546875" style="2" customWidth="1"/>
    <col min="1285" max="1285" width="12.140625" style="2" customWidth="1"/>
    <col min="1286" max="1286" width="10.7109375" style="2" bestFit="1" customWidth="1"/>
    <col min="1287" max="1287" width="11.140625" style="2" bestFit="1" customWidth="1"/>
    <col min="1288" max="1288" width="13.140625" style="2" bestFit="1" customWidth="1"/>
    <col min="1289" max="1289" width="13.7109375" style="2" customWidth="1"/>
    <col min="1290" max="1290" width="12.7109375" style="2" bestFit="1" customWidth="1"/>
    <col min="1291" max="1291" width="14.42578125" style="2" bestFit="1" customWidth="1"/>
    <col min="1292" max="1292" width="9.140625" style="2" bestFit="1" customWidth="1"/>
    <col min="1293" max="1293" width="11.5703125" style="2" bestFit="1" customWidth="1"/>
    <col min="1294" max="1294" width="11.140625" style="2" customWidth="1"/>
    <col min="1295" max="1295" width="11.5703125" style="2" bestFit="1" customWidth="1"/>
    <col min="1296" max="1296" width="11.140625" style="2" bestFit="1" customWidth="1"/>
    <col min="1297" max="1297" width="13.28515625" style="2" bestFit="1" customWidth="1"/>
    <col min="1298" max="1298" width="49.85546875" style="2" customWidth="1"/>
    <col min="1299" max="1536" width="11.42578125" style="2"/>
    <col min="1537" max="1537" width="19.42578125" style="2" customWidth="1"/>
    <col min="1538" max="1538" width="16.5703125" style="2" bestFit="1" customWidth="1"/>
    <col min="1539" max="1539" width="12.28515625" style="2" customWidth="1"/>
    <col min="1540" max="1540" width="14.85546875" style="2" customWidth="1"/>
    <col min="1541" max="1541" width="12.140625" style="2" customWidth="1"/>
    <col min="1542" max="1542" width="10.7109375" style="2" bestFit="1" customWidth="1"/>
    <col min="1543" max="1543" width="11.140625" style="2" bestFit="1" customWidth="1"/>
    <col min="1544" max="1544" width="13.140625" style="2" bestFit="1" customWidth="1"/>
    <col min="1545" max="1545" width="13.7109375" style="2" customWidth="1"/>
    <col min="1546" max="1546" width="12.7109375" style="2" bestFit="1" customWidth="1"/>
    <col min="1547" max="1547" width="14.42578125" style="2" bestFit="1" customWidth="1"/>
    <col min="1548" max="1548" width="9.140625" style="2" bestFit="1" customWidth="1"/>
    <col min="1549" max="1549" width="11.5703125" style="2" bestFit="1" customWidth="1"/>
    <col min="1550" max="1550" width="11.140625" style="2" customWidth="1"/>
    <col min="1551" max="1551" width="11.5703125" style="2" bestFit="1" customWidth="1"/>
    <col min="1552" max="1552" width="11.140625" style="2" bestFit="1" customWidth="1"/>
    <col min="1553" max="1553" width="13.28515625" style="2" bestFit="1" customWidth="1"/>
    <col min="1554" max="1554" width="49.85546875" style="2" customWidth="1"/>
    <col min="1555" max="1792" width="11.42578125" style="2"/>
    <col min="1793" max="1793" width="19.42578125" style="2" customWidth="1"/>
    <col min="1794" max="1794" width="16.5703125" style="2" bestFit="1" customWidth="1"/>
    <col min="1795" max="1795" width="12.28515625" style="2" customWidth="1"/>
    <col min="1796" max="1796" width="14.85546875" style="2" customWidth="1"/>
    <col min="1797" max="1797" width="12.140625" style="2" customWidth="1"/>
    <col min="1798" max="1798" width="10.7109375" style="2" bestFit="1" customWidth="1"/>
    <col min="1799" max="1799" width="11.140625" style="2" bestFit="1" customWidth="1"/>
    <col min="1800" max="1800" width="13.140625" style="2" bestFit="1" customWidth="1"/>
    <col min="1801" max="1801" width="13.7109375" style="2" customWidth="1"/>
    <col min="1802" max="1802" width="12.7109375" style="2" bestFit="1" customWidth="1"/>
    <col min="1803" max="1803" width="14.42578125" style="2" bestFit="1" customWidth="1"/>
    <col min="1804" max="1804" width="9.140625" style="2" bestFit="1" customWidth="1"/>
    <col min="1805" max="1805" width="11.5703125" style="2" bestFit="1" customWidth="1"/>
    <col min="1806" max="1806" width="11.140625" style="2" customWidth="1"/>
    <col min="1807" max="1807" width="11.5703125" style="2" bestFit="1" customWidth="1"/>
    <col min="1808" max="1808" width="11.140625" style="2" bestFit="1" customWidth="1"/>
    <col min="1809" max="1809" width="13.28515625" style="2" bestFit="1" customWidth="1"/>
    <col min="1810" max="1810" width="49.85546875" style="2" customWidth="1"/>
    <col min="1811" max="2048" width="11.42578125" style="2"/>
    <col min="2049" max="2049" width="19.42578125" style="2" customWidth="1"/>
    <col min="2050" max="2050" width="16.5703125" style="2" bestFit="1" customWidth="1"/>
    <col min="2051" max="2051" width="12.28515625" style="2" customWidth="1"/>
    <col min="2052" max="2052" width="14.85546875" style="2" customWidth="1"/>
    <col min="2053" max="2053" width="12.140625" style="2" customWidth="1"/>
    <col min="2054" max="2054" width="10.7109375" style="2" bestFit="1" customWidth="1"/>
    <col min="2055" max="2055" width="11.140625" style="2" bestFit="1" customWidth="1"/>
    <col min="2056" max="2056" width="13.140625" style="2" bestFit="1" customWidth="1"/>
    <col min="2057" max="2057" width="13.7109375" style="2" customWidth="1"/>
    <col min="2058" max="2058" width="12.7109375" style="2" bestFit="1" customWidth="1"/>
    <col min="2059" max="2059" width="14.42578125" style="2" bestFit="1" customWidth="1"/>
    <col min="2060" max="2060" width="9.140625" style="2" bestFit="1" customWidth="1"/>
    <col min="2061" max="2061" width="11.5703125" style="2" bestFit="1" customWidth="1"/>
    <col min="2062" max="2062" width="11.140625" style="2" customWidth="1"/>
    <col min="2063" max="2063" width="11.5703125" style="2" bestFit="1" customWidth="1"/>
    <col min="2064" max="2064" width="11.140625" style="2" bestFit="1" customWidth="1"/>
    <col min="2065" max="2065" width="13.28515625" style="2" bestFit="1" customWidth="1"/>
    <col min="2066" max="2066" width="49.85546875" style="2" customWidth="1"/>
    <col min="2067" max="2304" width="11.42578125" style="2"/>
    <col min="2305" max="2305" width="19.42578125" style="2" customWidth="1"/>
    <col min="2306" max="2306" width="16.5703125" style="2" bestFit="1" customWidth="1"/>
    <col min="2307" max="2307" width="12.28515625" style="2" customWidth="1"/>
    <col min="2308" max="2308" width="14.85546875" style="2" customWidth="1"/>
    <col min="2309" max="2309" width="12.140625" style="2" customWidth="1"/>
    <col min="2310" max="2310" width="10.7109375" style="2" bestFit="1" customWidth="1"/>
    <col min="2311" max="2311" width="11.140625" style="2" bestFit="1" customWidth="1"/>
    <col min="2312" max="2312" width="13.140625" style="2" bestFit="1" customWidth="1"/>
    <col min="2313" max="2313" width="13.7109375" style="2" customWidth="1"/>
    <col min="2314" max="2314" width="12.7109375" style="2" bestFit="1" customWidth="1"/>
    <col min="2315" max="2315" width="14.42578125" style="2" bestFit="1" customWidth="1"/>
    <col min="2316" max="2316" width="9.140625" style="2" bestFit="1" customWidth="1"/>
    <col min="2317" max="2317" width="11.5703125" style="2" bestFit="1" customWidth="1"/>
    <col min="2318" max="2318" width="11.140625" style="2" customWidth="1"/>
    <col min="2319" max="2319" width="11.5703125" style="2" bestFit="1" customWidth="1"/>
    <col min="2320" max="2320" width="11.140625" style="2" bestFit="1" customWidth="1"/>
    <col min="2321" max="2321" width="13.28515625" style="2" bestFit="1" customWidth="1"/>
    <col min="2322" max="2322" width="49.85546875" style="2" customWidth="1"/>
    <col min="2323" max="2560" width="11.42578125" style="2"/>
    <col min="2561" max="2561" width="19.42578125" style="2" customWidth="1"/>
    <col min="2562" max="2562" width="16.5703125" style="2" bestFit="1" customWidth="1"/>
    <col min="2563" max="2563" width="12.28515625" style="2" customWidth="1"/>
    <col min="2564" max="2564" width="14.85546875" style="2" customWidth="1"/>
    <col min="2565" max="2565" width="12.140625" style="2" customWidth="1"/>
    <col min="2566" max="2566" width="10.7109375" style="2" bestFit="1" customWidth="1"/>
    <col min="2567" max="2567" width="11.140625" style="2" bestFit="1" customWidth="1"/>
    <col min="2568" max="2568" width="13.140625" style="2" bestFit="1" customWidth="1"/>
    <col min="2569" max="2569" width="13.7109375" style="2" customWidth="1"/>
    <col min="2570" max="2570" width="12.7109375" style="2" bestFit="1" customWidth="1"/>
    <col min="2571" max="2571" width="14.42578125" style="2" bestFit="1" customWidth="1"/>
    <col min="2572" max="2572" width="9.140625" style="2" bestFit="1" customWidth="1"/>
    <col min="2573" max="2573" width="11.5703125" style="2" bestFit="1" customWidth="1"/>
    <col min="2574" max="2574" width="11.140625" style="2" customWidth="1"/>
    <col min="2575" max="2575" width="11.5703125" style="2" bestFit="1" customWidth="1"/>
    <col min="2576" max="2576" width="11.140625" style="2" bestFit="1" customWidth="1"/>
    <col min="2577" max="2577" width="13.28515625" style="2" bestFit="1" customWidth="1"/>
    <col min="2578" max="2578" width="49.85546875" style="2" customWidth="1"/>
    <col min="2579" max="2816" width="11.42578125" style="2"/>
    <col min="2817" max="2817" width="19.42578125" style="2" customWidth="1"/>
    <col min="2818" max="2818" width="16.5703125" style="2" bestFit="1" customWidth="1"/>
    <col min="2819" max="2819" width="12.28515625" style="2" customWidth="1"/>
    <col min="2820" max="2820" width="14.85546875" style="2" customWidth="1"/>
    <col min="2821" max="2821" width="12.140625" style="2" customWidth="1"/>
    <col min="2822" max="2822" width="10.7109375" style="2" bestFit="1" customWidth="1"/>
    <col min="2823" max="2823" width="11.140625" style="2" bestFit="1" customWidth="1"/>
    <col min="2824" max="2824" width="13.140625" style="2" bestFit="1" customWidth="1"/>
    <col min="2825" max="2825" width="13.7109375" style="2" customWidth="1"/>
    <col min="2826" max="2826" width="12.7109375" style="2" bestFit="1" customWidth="1"/>
    <col min="2827" max="2827" width="14.42578125" style="2" bestFit="1" customWidth="1"/>
    <col min="2828" max="2828" width="9.140625" style="2" bestFit="1" customWidth="1"/>
    <col min="2829" max="2829" width="11.5703125" style="2" bestFit="1" customWidth="1"/>
    <col min="2830" max="2830" width="11.140625" style="2" customWidth="1"/>
    <col min="2831" max="2831" width="11.5703125" style="2" bestFit="1" customWidth="1"/>
    <col min="2832" max="2832" width="11.140625" style="2" bestFit="1" customWidth="1"/>
    <col min="2833" max="2833" width="13.28515625" style="2" bestFit="1" customWidth="1"/>
    <col min="2834" max="2834" width="49.85546875" style="2" customWidth="1"/>
    <col min="2835" max="3072" width="11.42578125" style="2"/>
    <col min="3073" max="3073" width="19.42578125" style="2" customWidth="1"/>
    <col min="3074" max="3074" width="16.5703125" style="2" bestFit="1" customWidth="1"/>
    <col min="3075" max="3075" width="12.28515625" style="2" customWidth="1"/>
    <col min="3076" max="3076" width="14.85546875" style="2" customWidth="1"/>
    <col min="3077" max="3077" width="12.140625" style="2" customWidth="1"/>
    <col min="3078" max="3078" width="10.7109375" style="2" bestFit="1" customWidth="1"/>
    <col min="3079" max="3079" width="11.140625" style="2" bestFit="1" customWidth="1"/>
    <col min="3080" max="3080" width="13.140625" style="2" bestFit="1" customWidth="1"/>
    <col min="3081" max="3081" width="13.7109375" style="2" customWidth="1"/>
    <col min="3082" max="3082" width="12.7109375" style="2" bestFit="1" customWidth="1"/>
    <col min="3083" max="3083" width="14.42578125" style="2" bestFit="1" customWidth="1"/>
    <col min="3084" max="3084" width="9.140625" style="2" bestFit="1" customWidth="1"/>
    <col min="3085" max="3085" width="11.5703125" style="2" bestFit="1" customWidth="1"/>
    <col min="3086" max="3086" width="11.140625" style="2" customWidth="1"/>
    <col min="3087" max="3087" width="11.5703125" style="2" bestFit="1" customWidth="1"/>
    <col min="3088" max="3088" width="11.140625" style="2" bestFit="1" customWidth="1"/>
    <col min="3089" max="3089" width="13.28515625" style="2" bestFit="1" customWidth="1"/>
    <col min="3090" max="3090" width="49.85546875" style="2" customWidth="1"/>
    <col min="3091" max="3328" width="11.42578125" style="2"/>
    <col min="3329" max="3329" width="19.42578125" style="2" customWidth="1"/>
    <col min="3330" max="3330" width="16.5703125" style="2" bestFit="1" customWidth="1"/>
    <col min="3331" max="3331" width="12.28515625" style="2" customWidth="1"/>
    <col min="3332" max="3332" width="14.85546875" style="2" customWidth="1"/>
    <col min="3333" max="3333" width="12.140625" style="2" customWidth="1"/>
    <col min="3334" max="3334" width="10.7109375" style="2" bestFit="1" customWidth="1"/>
    <col min="3335" max="3335" width="11.140625" style="2" bestFit="1" customWidth="1"/>
    <col min="3336" max="3336" width="13.140625" style="2" bestFit="1" customWidth="1"/>
    <col min="3337" max="3337" width="13.7109375" style="2" customWidth="1"/>
    <col min="3338" max="3338" width="12.7109375" style="2" bestFit="1" customWidth="1"/>
    <col min="3339" max="3339" width="14.42578125" style="2" bestFit="1" customWidth="1"/>
    <col min="3340" max="3340" width="9.140625" style="2" bestFit="1" customWidth="1"/>
    <col min="3341" max="3341" width="11.5703125" style="2" bestFit="1" customWidth="1"/>
    <col min="3342" max="3342" width="11.140625" style="2" customWidth="1"/>
    <col min="3343" max="3343" width="11.5703125" style="2" bestFit="1" customWidth="1"/>
    <col min="3344" max="3344" width="11.140625" style="2" bestFit="1" customWidth="1"/>
    <col min="3345" max="3345" width="13.28515625" style="2" bestFit="1" customWidth="1"/>
    <col min="3346" max="3346" width="49.85546875" style="2" customWidth="1"/>
    <col min="3347" max="3584" width="11.42578125" style="2"/>
    <col min="3585" max="3585" width="19.42578125" style="2" customWidth="1"/>
    <col min="3586" max="3586" width="16.5703125" style="2" bestFit="1" customWidth="1"/>
    <col min="3587" max="3587" width="12.28515625" style="2" customWidth="1"/>
    <col min="3588" max="3588" width="14.85546875" style="2" customWidth="1"/>
    <col min="3589" max="3589" width="12.140625" style="2" customWidth="1"/>
    <col min="3590" max="3590" width="10.7109375" style="2" bestFit="1" customWidth="1"/>
    <col min="3591" max="3591" width="11.140625" style="2" bestFit="1" customWidth="1"/>
    <col min="3592" max="3592" width="13.140625" style="2" bestFit="1" customWidth="1"/>
    <col min="3593" max="3593" width="13.7109375" style="2" customWidth="1"/>
    <col min="3594" max="3594" width="12.7109375" style="2" bestFit="1" customWidth="1"/>
    <col min="3595" max="3595" width="14.42578125" style="2" bestFit="1" customWidth="1"/>
    <col min="3596" max="3596" width="9.140625" style="2" bestFit="1" customWidth="1"/>
    <col min="3597" max="3597" width="11.5703125" style="2" bestFit="1" customWidth="1"/>
    <col min="3598" max="3598" width="11.140625" style="2" customWidth="1"/>
    <col min="3599" max="3599" width="11.5703125" style="2" bestFit="1" customWidth="1"/>
    <col min="3600" max="3600" width="11.140625" style="2" bestFit="1" customWidth="1"/>
    <col min="3601" max="3601" width="13.28515625" style="2" bestFit="1" customWidth="1"/>
    <col min="3602" max="3602" width="49.85546875" style="2" customWidth="1"/>
    <col min="3603" max="3840" width="11.42578125" style="2"/>
    <col min="3841" max="3841" width="19.42578125" style="2" customWidth="1"/>
    <col min="3842" max="3842" width="16.5703125" style="2" bestFit="1" customWidth="1"/>
    <col min="3843" max="3843" width="12.28515625" style="2" customWidth="1"/>
    <col min="3844" max="3844" width="14.85546875" style="2" customWidth="1"/>
    <col min="3845" max="3845" width="12.140625" style="2" customWidth="1"/>
    <col min="3846" max="3846" width="10.7109375" style="2" bestFit="1" customWidth="1"/>
    <col min="3847" max="3847" width="11.140625" style="2" bestFit="1" customWidth="1"/>
    <col min="3848" max="3848" width="13.140625" style="2" bestFit="1" customWidth="1"/>
    <col min="3849" max="3849" width="13.7109375" style="2" customWidth="1"/>
    <col min="3850" max="3850" width="12.7109375" style="2" bestFit="1" customWidth="1"/>
    <col min="3851" max="3851" width="14.42578125" style="2" bestFit="1" customWidth="1"/>
    <col min="3852" max="3852" width="9.140625" style="2" bestFit="1" customWidth="1"/>
    <col min="3853" max="3853" width="11.5703125" style="2" bestFit="1" customWidth="1"/>
    <col min="3854" max="3854" width="11.140625" style="2" customWidth="1"/>
    <col min="3855" max="3855" width="11.5703125" style="2" bestFit="1" customWidth="1"/>
    <col min="3856" max="3856" width="11.140625" style="2" bestFit="1" customWidth="1"/>
    <col min="3857" max="3857" width="13.28515625" style="2" bestFit="1" customWidth="1"/>
    <col min="3858" max="3858" width="49.85546875" style="2" customWidth="1"/>
    <col min="3859" max="4096" width="11.42578125" style="2"/>
    <col min="4097" max="4097" width="19.42578125" style="2" customWidth="1"/>
    <col min="4098" max="4098" width="16.5703125" style="2" bestFit="1" customWidth="1"/>
    <col min="4099" max="4099" width="12.28515625" style="2" customWidth="1"/>
    <col min="4100" max="4100" width="14.85546875" style="2" customWidth="1"/>
    <col min="4101" max="4101" width="12.140625" style="2" customWidth="1"/>
    <col min="4102" max="4102" width="10.7109375" style="2" bestFit="1" customWidth="1"/>
    <col min="4103" max="4103" width="11.140625" style="2" bestFit="1" customWidth="1"/>
    <col min="4104" max="4104" width="13.140625" style="2" bestFit="1" customWidth="1"/>
    <col min="4105" max="4105" width="13.7109375" style="2" customWidth="1"/>
    <col min="4106" max="4106" width="12.7109375" style="2" bestFit="1" customWidth="1"/>
    <col min="4107" max="4107" width="14.42578125" style="2" bestFit="1" customWidth="1"/>
    <col min="4108" max="4108" width="9.140625" style="2" bestFit="1" customWidth="1"/>
    <col min="4109" max="4109" width="11.5703125" style="2" bestFit="1" customWidth="1"/>
    <col min="4110" max="4110" width="11.140625" style="2" customWidth="1"/>
    <col min="4111" max="4111" width="11.5703125" style="2" bestFit="1" customWidth="1"/>
    <col min="4112" max="4112" width="11.140625" style="2" bestFit="1" customWidth="1"/>
    <col min="4113" max="4113" width="13.28515625" style="2" bestFit="1" customWidth="1"/>
    <col min="4114" max="4114" width="49.85546875" style="2" customWidth="1"/>
    <col min="4115" max="4352" width="11.42578125" style="2"/>
    <col min="4353" max="4353" width="19.42578125" style="2" customWidth="1"/>
    <col min="4354" max="4354" width="16.5703125" style="2" bestFit="1" customWidth="1"/>
    <col min="4355" max="4355" width="12.28515625" style="2" customWidth="1"/>
    <col min="4356" max="4356" width="14.85546875" style="2" customWidth="1"/>
    <col min="4357" max="4357" width="12.140625" style="2" customWidth="1"/>
    <col min="4358" max="4358" width="10.7109375" style="2" bestFit="1" customWidth="1"/>
    <col min="4359" max="4359" width="11.140625" style="2" bestFit="1" customWidth="1"/>
    <col min="4360" max="4360" width="13.140625" style="2" bestFit="1" customWidth="1"/>
    <col min="4361" max="4361" width="13.7109375" style="2" customWidth="1"/>
    <col min="4362" max="4362" width="12.7109375" style="2" bestFit="1" customWidth="1"/>
    <col min="4363" max="4363" width="14.42578125" style="2" bestFit="1" customWidth="1"/>
    <col min="4364" max="4364" width="9.140625" style="2" bestFit="1" customWidth="1"/>
    <col min="4365" max="4365" width="11.5703125" style="2" bestFit="1" customWidth="1"/>
    <col min="4366" max="4366" width="11.140625" style="2" customWidth="1"/>
    <col min="4367" max="4367" width="11.5703125" style="2" bestFit="1" customWidth="1"/>
    <col min="4368" max="4368" width="11.140625" style="2" bestFit="1" customWidth="1"/>
    <col min="4369" max="4369" width="13.28515625" style="2" bestFit="1" customWidth="1"/>
    <col min="4370" max="4370" width="49.85546875" style="2" customWidth="1"/>
    <col min="4371" max="4608" width="11.42578125" style="2"/>
    <col min="4609" max="4609" width="19.42578125" style="2" customWidth="1"/>
    <col min="4610" max="4610" width="16.5703125" style="2" bestFit="1" customWidth="1"/>
    <col min="4611" max="4611" width="12.28515625" style="2" customWidth="1"/>
    <col min="4612" max="4612" width="14.85546875" style="2" customWidth="1"/>
    <col min="4613" max="4613" width="12.140625" style="2" customWidth="1"/>
    <col min="4614" max="4614" width="10.7109375" style="2" bestFit="1" customWidth="1"/>
    <col min="4615" max="4615" width="11.140625" style="2" bestFit="1" customWidth="1"/>
    <col min="4616" max="4616" width="13.140625" style="2" bestFit="1" customWidth="1"/>
    <col min="4617" max="4617" width="13.7109375" style="2" customWidth="1"/>
    <col min="4618" max="4618" width="12.7109375" style="2" bestFit="1" customWidth="1"/>
    <col min="4619" max="4619" width="14.42578125" style="2" bestFit="1" customWidth="1"/>
    <col min="4620" max="4620" width="9.140625" style="2" bestFit="1" customWidth="1"/>
    <col min="4621" max="4621" width="11.5703125" style="2" bestFit="1" customWidth="1"/>
    <col min="4622" max="4622" width="11.140625" style="2" customWidth="1"/>
    <col min="4623" max="4623" width="11.5703125" style="2" bestFit="1" customWidth="1"/>
    <col min="4624" max="4624" width="11.140625" style="2" bestFit="1" customWidth="1"/>
    <col min="4625" max="4625" width="13.28515625" style="2" bestFit="1" customWidth="1"/>
    <col min="4626" max="4626" width="49.85546875" style="2" customWidth="1"/>
    <col min="4627" max="4864" width="11.42578125" style="2"/>
    <col min="4865" max="4865" width="19.42578125" style="2" customWidth="1"/>
    <col min="4866" max="4866" width="16.5703125" style="2" bestFit="1" customWidth="1"/>
    <col min="4867" max="4867" width="12.28515625" style="2" customWidth="1"/>
    <col min="4868" max="4868" width="14.85546875" style="2" customWidth="1"/>
    <col min="4869" max="4869" width="12.140625" style="2" customWidth="1"/>
    <col min="4870" max="4870" width="10.7109375" style="2" bestFit="1" customWidth="1"/>
    <col min="4871" max="4871" width="11.140625" style="2" bestFit="1" customWidth="1"/>
    <col min="4872" max="4872" width="13.140625" style="2" bestFit="1" customWidth="1"/>
    <col min="4873" max="4873" width="13.7109375" style="2" customWidth="1"/>
    <col min="4874" max="4874" width="12.7109375" style="2" bestFit="1" customWidth="1"/>
    <col min="4875" max="4875" width="14.42578125" style="2" bestFit="1" customWidth="1"/>
    <col min="4876" max="4876" width="9.140625" style="2" bestFit="1" customWidth="1"/>
    <col min="4877" max="4877" width="11.5703125" style="2" bestFit="1" customWidth="1"/>
    <col min="4878" max="4878" width="11.140625" style="2" customWidth="1"/>
    <col min="4879" max="4879" width="11.5703125" style="2" bestFit="1" customWidth="1"/>
    <col min="4880" max="4880" width="11.140625" style="2" bestFit="1" customWidth="1"/>
    <col min="4881" max="4881" width="13.28515625" style="2" bestFit="1" customWidth="1"/>
    <col min="4882" max="4882" width="49.85546875" style="2" customWidth="1"/>
    <col min="4883" max="5120" width="11.42578125" style="2"/>
    <col min="5121" max="5121" width="19.42578125" style="2" customWidth="1"/>
    <col min="5122" max="5122" width="16.5703125" style="2" bestFit="1" customWidth="1"/>
    <col min="5123" max="5123" width="12.28515625" style="2" customWidth="1"/>
    <col min="5124" max="5124" width="14.85546875" style="2" customWidth="1"/>
    <col min="5125" max="5125" width="12.140625" style="2" customWidth="1"/>
    <col min="5126" max="5126" width="10.7109375" style="2" bestFit="1" customWidth="1"/>
    <col min="5127" max="5127" width="11.140625" style="2" bestFit="1" customWidth="1"/>
    <col min="5128" max="5128" width="13.140625" style="2" bestFit="1" customWidth="1"/>
    <col min="5129" max="5129" width="13.7109375" style="2" customWidth="1"/>
    <col min="5130" max="5130" width="12.7109375" style="2" bestFit="1" customWidth="1"/>
    <col min="5131" max="5131" width="14.42578125" style="2" bestFit="1" customWidth="1"/>
    <col min="5132" max="5132" width="9.140625" style="2" bestFit="1" customWidth="1"/>
    <col min="5133" max="5133" width="11.5703125" style="2" bestFit="1" customWidth="1"/>
    <col min="5134" max="5134" width="11.140625" style="2" customWidth="1"/>
    <col min="5135" max="5135" width="11.5703125" style="2" bestFit="1" customWidth="1"/>
    <col min="5136" max="5136" width="11.140625" style="2" bestFit="1" customWidth="1"/>
    <col min="5137" max="5137" width="13.28515625" style="2" bestFit="1" customWidth="1"/>
    <col min="5138" max="5138" width="49.85546875" style="2" customWidth="1"/>
    <col min="5139" max="5376" width="11.42578125" style="2"/>
    <col min="5377" max="5377" width="19.42578125" style="2" customWidth="1"/>
    <col min="5378" max="5378" width="16.5703125" style="2" bestFit="1" customWidth="1"/>
    <col min="5379" max="5379" width="12.28515625" style="2" customWidth="1"/>
    <col min="5380" max="5380" width="14.85546875" style="2" customWidth="1"/>
    <col min="5381" max="5381" width="12.140625" style="2" customWidth="1"/>
    <col min="5382" max="5382" width="10.7109375" style="2" bestFit="1" customWidth="1"/>
    <col min="5383" max="5383" width="11.140625" style="2" bestFit="1" customWidth="1"/>
    <col min="5384" max="5384" width="13.140625" style="2" bestFit="1" customWidth="1"/>
    <col min="5385" max="5385" width="13.7109375" style="2" customWidth="1"/>
    <col min="5386" max="5386" width="12.7109375" style="2" bestFit="1" customWidth="1"/>
    <col min="5387" max="5387" width="14.42578125" style="2" bestFit="1" customWidth="1"/>
    <col min="5388" max="5388" width="9.140625" style="2" bestFit="1" customWidth="1"/>
    <col min="5389" max="5389" width="11.5703125" style="2" bestFit="1" customWidth="1"/>
    <col min="5390" max="5390" width="11.140625" style="2" customWidth="1"/>
    <col min="5391" max="5391" width="11.5703125" style="2" bestFit="1" customWidth="1"/>
    <col min="5392" max="5392" width="11.140625" style="2" bestFit="1" customWidth="1"/>
    <col min="5393" max="5393" width="13.28515625" style="2" bestFit="1" customWidth="1"/>
    <col min="5394" max="5394" width="49.85546875" style="2" customWidth="1"/>
    <col min="5395" max="5632" width="11.42578125" style="2"/>
    <col min="5633" max="5633" width="19.42578125" style="2" customWidth="1"/>
    <col min="5634" max="5634" width="16.5703125" style="2" bestFit="1" customWidth="1"/>
    <col min="5635" max="5635" width="12.28515625" style="2" customWidth="1"/>
    <col min="5636" max="5636" width="14.85546875" style="2" customWidth="1"/>
    <col min="5637" max="5637" width="12.140625" style="2" customWidth="1"/>
    <col min="5638" max="5638" width="10.7109375" style="2" bestFit="1" customWidth="1"/>
    <col min="5639" max="5639" width="11.140625" style="2" bestFit="1" customWidth="1"/>
    <col min="5640" max="5640" width="13.140625" style="2" bestFit="1" customWidth="1"/>
    <col min="5641" max="5641" width="13.7109375" style="2" customWidth="1"/>
    <col min="5642" max="5642" width="12.7109375" style="2" bestFit="1" customWidth="1"/>
    <col min="5643" max="5643" width="14.42578125" style="2" bestFit="1" customWidth="1"/>
    <col min="5644" max="5644" width="9.140625" style="2" bestFit="1" customWidth="1"/>
    <col min="5645" max="5645" width="11.5703125" style="2" bestFit="1" customWidth="1"/>
    <col min="5646" max="5646" width="11.140625" style="2" customWidth="1"/>
    <col min="5647" max="5647" width="11.5703125" style="2" bestFit="1" customWidth="1"/>
    <col min="5648" max="5648" width="11.140625" style="2" bestFit="1" customWidth="1"/>
    <col min="5649" max="5649" width="13.28515625" style="2" bestFit="1" customWidth="1"/>
    <col min="5650" max="5650" width="49.85546875" style="2" customWidth="1"/>
    <col min="5651" max="5888" width="11.42578125" style="2"/>
    <col min="5889" max="5889" width="19.42578125" style="2" customWidth="1"/>
    <col min="5890" max="5890" width="16.5703125" style="2" bestFit="1" customWidth="1"/>
    <col min="5891" max="5891" width="12.28515625" style="2" customWidth="1"/>
    <col min="5892" max="5892" width="14.85546875" style="2" customWidth="1"/>
    <col min="5893" max="5893" width="12.140625" style="2" customWidth="1"/>
    <col min="5894" max="5894" width="10.7109375" style="2" bestFit="1" customWidth="1"/>
    <col min="5895" max="5895" width="11.140625" style="2" bestFit="1" customWidth="1"/>
    <col min="5896" max="5896" width="13.140625" style="2" bestFit="1" customWidth="1"/>
    <col min="5897" max="5897" width="13.7109375" style="2" customWidth="1"/>
    <col min="5898" max="5898" width="12.7109375" style="2" bestFit="1" customWidth="1"/>
    <col min="5899" max="5899" width="14.42578125" style="2" bestFit="1" customWidth="1"/>
    <col min="5900" max="5900" width="9.140625" style="2" bestFit="1" customWidth="1"/>
    <col min="5901" max="5901" width="11.5703125" style="2" bestFit="1" customWidth="1"/>
    <col min="5902" max="5902" width="11.140625" style="2" customWidth="1"/>
    <col min="5903" max="5903" width="11.5703125" style="2" bestFit="1" customWidth="1"/>
    <col min="5904" max="5904" width="11.140625" style="2" bestFit="1" customWidth="1"/>
    <col min="5905" max="5905" width="13.28515625" style="2" bestFit="1" customWidth="1"/>
    <col min="5906" max="5906" width="49.85546875" style="2" customWidth="1"/>
    <col min="5907" max="6144" width="11.42578125" style="2"/>
    <col min="6145" max="6145" width="19.42578125" style="2" customWidth="1"/>
    <col min="6146" max="6146" width="16.5703125" style="2" bestFit="1" customWidth="1"/>
    <col min="6147" max="6147" width="12.28515625" style="2" customWidth="1"/>
    <col min="6148" max="6148" width="14.85546875" style="2" customWidth="1"/>
    <col min="6149" max="6149" width="12.140625" style="2" customWidth="1"/>
    <col min="6150" max="6150" width="10.7109375" style="2" bestFit="1" customWidth="1"/>
    <col min="6151" max="6151" width="11.140625" style="2" bestFit="1" customWidth="1"/>
    <col min="6152" max="6152" width="13.140625" style="2" bestFit="1" customWidth="1"/>
    <col min="6153" max="6153" width="13.7109375" style="2" customWidth="1"/>
    <col min="6154" max="6154" width="12.7109375" style="2" bestFit="1" customWidth="1"/>
    <col min="6155" max="6155" width="14.42578125" style="2" bestFit="1" customWidth="1"/>
    <col min="6156" max="6156" width="9.140625" style="2" bestFit="1" customWidth="1"/>
    <col min="6157" max="6157" width="11.5703125" style="2" bestFit="1" customWidth="1"/>
    <col min="6158" max="6158" width="11.140625" style="2" customWidth="1"/>
    <col min="6159" max="6159" width="11.5703125" style="2" bestFit="1" customWidth="1"/>
    <col min="6160" max="6160" width="11.140625" style="2" bestFit="1" customWidth="1"/>
    <col min="6161" max="6161" width="13.28515625" style="2" bestFit="1" customWidth="1"/>
    <col min="6162" max="6162" width="49.85546875" style="2" customWidth="1"/>
    <col min="6163" max="6400" width="11.42578125" style="2"/>
    <col min="6401" max="6401" width="19.42578125" style="2" customWidth="1"/>
    <col min="6402" max="6402" width="16.5703125" style="2" bestFit="1" customWidth="1"/>
    <col min="6403" max="6403" width="12.28515625" style="2" customWidth="1"/>
    <col min="6404" max="6404" width="14.85546875" style="2" customWidth="1"/>
    <col min="6405" max="6405" width="12.140625" style="2" customWidth="1"/>
    <col min="6406" max="6406" width="10.7109375" style="2" bestFit="1" customWidth="1"/>
    <col min="6407" max="6407" width="11.140625" style="2" bestFit="1" customWidth="1"/>
    <col min="6408" max="6408" width="13.140625" style="2" bestFit="1" customWidth="1"/>
    <col min="6409" max="6409" width="13.7109375" style="2" customWidth="1"/>
    <col min="6410" max="6410" width="12.7109375" style="2" bestFit="1" customWidth="1"/>
    <col min="6411" max="6411" width="14.42578125" style="2" bestFit="1" customWidth="1"/>
    <col min="6412" max="6412" width="9.140625" style="2" bestFit="1" customWidth="1"/>
    <col min="6413" max="6413" width="11.5703125" style="2" bestFit="1" customWidth="1"/>
    <col min="6414" max="6414" width="11.140625" style="2" customWidth="1"/>
    <col min="6415" max="6415" width="11.5703125" style="2" bestFit="1" customWidth="1"/>
    <col min="6416" max="6416" width="11.140625" style="2" bestFit="1" customWidth="1"/>
    <col min="6417" max="6417" width="13.28515625" style="2" bestFit="1" customWidth="1"/>
    <col min="6418" max="6418" width="49.85546875" style="2" customWidth="1"/>
    <col min="6419" max="6656" width="11.42578125" style="2"/>
    <col min="6657" max="6657" width="19.42578125" style="2" customWidth="1"/>
    <col min="6658" max="6658" width="16.5703125" style="2" bestFit="1" customWidth="1"/>
    <col min="6659" max="6659" width="12.28515625" style="2" customWidth="1"/>
    <col min="6660" max="6660" width="14.85546875" style="2" customWidth="1"/>
    <col min="6661" max="6661" width="12.140625" style="2" customWidth="1"/>
    <col min="6662" max="6662" width="10.7109375" style="2" bestFit="1" customWidth="1"/>
    <col min="6663" max="6663" width="11.140625" style="2" bestFit="1" customWidth="1"/>
    <col min="6664" max="6664" width="13.140625" style="2" bestFit="1" customWidth="1"/>
    <col min="6665" max="6665" width="13.7109375" style="2" customWidth="1"/>
    <col min="6666" max="6666" width="12.7109375" style="2" bestFit="1" customWidth="1"/>
    <col min="6667" max="6667" width="14.42578125" style="2" bestFit="1" customWidth="1"/>
    <col min="6668" max="6668" width="9.140625" style="2" bestFit="1" customWidth="1"/>
    <col min="6669" max="6669" width="11.5703125" style="2" bestFit="1" customWidth="1"/>
    <col min="6670" max="6670" width="11.140625" style="2" customWidth="1"/>
    <col min="6671" max="6671" width="11.5703125" style="2" bestFit="1" customWidth="1"/>
    <col min="6672" max="6672" width="11.140625" style="2" bestFit="1" customWidth="1"/>
    <col min="6673" max="6673" width="13.28515625" style="2" bestFit="1" customWidth="1"/>
    <col min="6674" max="6674" width="49.85546875" style="2" customWidth="1"/>
    <col min="6675" max="6912" width="11.42578125" style="2"/>
    <col min="6913" max="6913" width="19.42578125" style="2" customWidth="1"/>
    <col min="6914" max="6914" width="16.5703125" style="2" bestFit="1" customWidth="1"/>
    <col min="6915" max="6915" width="12.28515625" style="2" customWidth="1"/>
    <col min="6916" max="6916" width="14.85546875" style="2" customWidth="1"/>
    <col min="6917" max="6917" width="12.140625" style="2" customWidth="1"/>
    <col min="6918" max="6918" width="10.7109375" style="2" bestFit="1" customWidth="1"/>
    <col min="6919" max="6919" width="11.140625" style="2" bestFit="1" customWidth="1"/>
    <col min="6920" max="6920" width="13.140625" style="2" bestFit="1" customWidth="1"/>
    <col min="6921" max="6921" width="13.7109375" style="2" customWidth="1"/>
    <col min="6922" max="6922" width="12.7109375" style="2" bestFit="1" customWidth="1"/>
    <col min="6923" max="6923" width="14.42578125" style="2" bestFit="1" customWidth="1"/>
    <col min="6924" max="6924" width="9.140625" style="2" bestFit="1" customWidth="1"/>
    <col min="6925" max="6925" width="11.5703125" style="2" bestFit="1" customWidth="1"/>
    <col min="6926" max="6926" width="11.140625" style="2" customWidth="1"/>
    <col min="6927" max="6927" width="11.5703125" style="2" bestFit="1" customWidth="1"/>
    <col min="6928" max="6928" width="11.140625" style="2" bestFit="1" customWidth="1"/>
    <col min="6929" max="6929" width="13.28515625" style="2" bestFit="1" customWidth="1"/>
    <col min="6930" max="6930" width="49.85546875" style="2" customWidth="1"/>
    <col min="6931" max="7168" width="11.42578125" style="2"/>
    <col min="7169" max="7169" width="19.42578125" style="2" customWidth="1"/>
    <col min="7170" max="7170" width="16.5703125" style="2" bestFit="1" customWidth="1"/>
    <col min="7171" max="7171" width="12.28515625" style="2" customWidth="1"/>
    <col min="7172" max="7172" width="14.85546875" style="2" customWidth="1"/>
    <col min="7173" max="7173" width="12.140625" style="2" customWidth="1"/>
    <col min="7174" max="7174" width="10.7109375" style="2" bestFit="1" customWidth="1"/>
    <col min="7175" max="7175" width="11.140625" style="2" bestFit="1" customWidth="1"/>
    <col min="7176" max="7176" width="13.140625" style="2" bestFit="1" customWidth="1"/>
    <col min="7177" max="7177" width="13.7109375" style="2" customWidth="1"/>
    <col min="7178" max="7178" width="12.7109375" style="2" bestFit="1" customWidth="1"/>
    <col min="7179" max="7179" width="14.42578125" style="2" bestFit="1" customWidth="1"/>
    <col min="7180" max="7180" width="9.140625" style="2" bestFit="1" customWidth="1"/>
    <col min="7181" max="7181" width="11.5703125" style="2" bestFit="1" customWidth="1"/>
    <col min="7182" max="7182" width="11.140625" style="2" customWidth="1"/>
    <col min="7183" max="7183" width="11.5703125" style="2" bestFit="1" customWidth="1"/>
    <col min="7184" max="7184" width="11.140625" style="2" bestFit="1" customWidth="1"/>
    <col min="7185" max="7185" width="13.28515625" style="2" bestFit="1" customWidth="1"/>
    <col min="7186" max="7186" width="49.85546875" style="2" customWidth="1"/>
    <col min="7187" max="7424" width="11.42578125" style="2"/>
    <col min="7425" max="7425" width="19.42578125" style="2" customWidth="1"/>
    <col min="7426" max="7426" width="16.5703125" style="2" bestFit="1" customWidth="1"/>
    <col min="7427" max="7427" width="12.28515625" style="2" customWidth="1"/>
    <col min="7428" max="7428" width="14.85546875" style="2" customWidth="1"/>
    <col min="7429" max="7429" width="12.140625" style="2" customWidth="1"/>
    <col min="7430" max="7430" width="10.7109375" style="2" bestFit="1" customWidth="1"/>
    <col min="7431" max="7431" width="11.140625" style="2" bestFit="1" customWidth="1"/>
    <col min="7432" max="7432" width="13.140625" style="2" bestFit="1" customWidth="1"/>
    <col min="7433" max="7433" width="13.7109375" style="2" customWidth="1"/>
    <col min="7434" max="7434" width="12.7109375" style="2" bestFit="1" customWidth="1"/>
    <col min="7435" max="7435" width="14.42578125" style="2" bestFit="1" customWidth="1"/>
    <col min="7436" max="7436" width="9.140625" style="2" bestFit="1" customWidth="1"/>
    <col min="7437" max="7437" width="11.5703125" style="2" bestFit="1" customWidth="1"/>
    <col min="7438" max="7438" width="11.140625" style="2" customWidth="1"/>
    <col min="7439" max="7439" width="11.5703125" style="2" bestFit="1" customWidth="1"/>
    <col min="7440" max="7440" width="11.140625" style="2" bestFit="1" customWidth="1"/>
    <col min="7441" max="7441" width="13.28515625" style="2" bestFit="1" customWidth="1"/>
    <col min="7442" max="7442" width="49.85546875" style="2" customWidth="1"/>
    <col min="7443" max="7680" width="11.42578125" style="2"/>
    <col min="7681" max="7681" width="19.42578125" style="2" customWidth="1"/>
    <col min="7682" max="7682" width="16.5703125" style="2" bestFit="1" customWidth="1"/>
    <col min="7683" max="7683" width="12.28515625" style="2" customWidth="1"/>
    <col min="7684" max="7684" width="14.85546875" style="2" customWidth="1"/>
    <col min="7685" max="7685" width="12.140625" style="2" customWidth="1"/>
    <col min="7686" max="7686" width="10.7109375" style="2" bestFit="1" customWidth="1"/>
    <col min="7687" max="7687" width="11.140625" style="2" bestFit="1" customWidth="1"/>
    <col min="7688" max="7688" width="13.140625" style="2" bestFit="1" customWidth="1"/>
    <col min="7689" max="7689" width="13.7109375" style="2" customWidth="1"/>
    <col min="7690" max="7690" width="12.7109375" style="2" bestFit="1" customWidth="1"/>
    <col min="7691" max="7691" width="14.42578125" style="2" bestFit="1" customWidth="1"/>
    <col min="7692" max="7692" width="9.140625" style="2" bestFit="1" customWidth="1"/>
    <col min="7693" max="7693" width="11.5703125" style="2" bestFit="1" customWidth="1"/>
    <col min="7694" max="7694" width="11.140625" style="2" customWidth="1"/>
    <col min="7695" max="7695" width="11.5703125" style="2" bestFit="1" customWidth="1"/>
    <col min="7696" max="7696" width="11.140625" style="2" bestFit="1" customWidth="1"/>
    <col min="7697" max="7697" width="13.28515625" style="2" bestFit="1" customWidth="1"/>
    <col min="7698" max="7698" width="49.85546875" style="2" customWidth="1"/>
    <col min="7699" max="7936" width="11.42578125" style="2"/>
    <col min="7937" max="7937" width="19.42578125" style="2" customWidth="1"/>
    <col min="7938" max="7938" width="16.5703125" style="2" bestFit="1" customWidth="1"/>
    <col min="7939" max="7939" width="12.28515625" style="2" customWidth="1"/>
    <col min="7940" max="7940" width="14.85546875" style="2" customWidth="1"/>
    <col min="7941" max="7941" width="12.140625" style="2" customWidth="1"/>
    <col min="7942" max="7942" width="10.7109375" style="2" bestFit="1" customWidth="1"/>
    <col min="7943" max="7943" width="11.140625" style="2" bestFit="1" customWidth="1"/>
    <col min="7944" max="7944" width="13.140625" style="2" bestFit="1" customWidth="1"/>
    <col min="7945" max="7945" width="13.7109375" style="2" customWidth="1"/>
    <col min="7946" max="7946" width="12.7109375" style="2" bestFit="1" customWidth="1"/>
    <col min="7947" max="7947" width="14.42578125" style="2" bestFit="1" customWidth="1"/>
    <col min="7948" max="7948" width="9.140625" style="2" bestFit="1" customWidth="1"/>
    <col min="7949" max="7949" width="11.5703125" style="2" bestFit="1" customWidth="1"/>
    <col min="7950" max="7950" width="11.140625" style="2" customWidth="1"/>
    <col min="7951" max="7951" width="11.5703125" style="2" bestFit="1" customWidth="1"/>
    <col min="7952" max="7952" width="11.140625" style="2" bestFit="1" customWidth="1"/>
    <col min="7953" max="7953" width="13.28515625" style="2" bestFit="1" customWidth="1"/>
    <col min="7954" max="7954" width="49.85546875" style="2" customWidth="1"/>
    <col min="7955" max="8192" width="11.42578125" style="2"/>
    <col min="8193" max="8193" width="19.42578125" style="2" customWidth="1"/>
    <col min="8194" max="8194" width="16.5703125" style="2" bestFit="1" customWidth="1"/>
    <col min="8195" max="8195" width="12.28515625" style="2" customWidth="1"/>
    <col min="8196" max="8196" width="14.85546875" style="2" customWidth="1"/>
    <col min="8197" max="8197" width="12.140625" style="2" customWidth="1"/>
    <col min="8198" max="8198" width="10.7109375" style="2" bestFit="1" customWidth="1"/>
    <col min="8199" max="8199" width="11.140625" style="2" bestFit="1" customWidth="1"/>
    <col min="8200" max="8200" width="13.140625" style="2" bestFit="1" customWidth="1"/>
    <col min="8201" max="8201" width="13.7109375" style="2" customWidth="1"/>
    <col min="8202" max="8202" width="12.7109375" style="2" bestFit="1" customWidth="1"/>
    <col min="8203" max="8203" width="14.42578125" style="2" bestFit="1" customWidth="1"/>
    <col min="8204" max="8204" width="9.140625" style="2" bestFit="1" customWidth="1"/>
    <col min="8205" max="8205" width="11.5703125" style="2" bestFit="1" customWidth="1"/>
    <col min="8206" max="8206" width="11.140625" style="2" customWidth="1"/>
    <col min="8207" max="8207" width="11.5703125" style="2" bestFit="1" customWidth="1"/>
    <col min="8208" max="8208" width="11.140625" style="2" bestFit="1" customWidth="1"/>
    <col min="8209" max="8209" width="13.28515625" style="2" bestFit="1" customWidth="1"/>
    <col min="8210" max="8210" width="49.85546875" style="2" customWidth="1"/>
    <col min="8211" max="8448" width="11.42578125" style="2"/>
    <col min="8449" max="8449" width="19.42578125" style="2" customWidth="1"/>
    <col min="8450" max="8450" width="16.5703125" style="2" bestFit="1" customWidth="1"/>
    <col min="8451" max="8451" width="12.28515625" style="2" customWidth="1"/>
    <col min="8452" max="8452" width="14.85546875" style="2" customWidth="1"/>
    <col min="8453" max="8453" width="12.140625" style="2" customWidth="1"/>
    <col min="8454" max="8454" width="10.7109375" style="2" bestFit="1" customWidth="1"/>
    <col min="8455" max="8455" width="11.140625" style="2" bestFit="1" customWidth="1"/>
    <col min="8456" max="8456" width="13.140625" style="2" bestFit="1" customWidth="1"/>
    <col min="8457" max="8457" width="13.7109375" style="2" customWidth="1"/>
    <col min="8458" max="8458" width="12.7109375" style="2" bestFit="1" customWidth="1"/>
    <col min="8459" max="8459" width="14.42578125" style="2" bestFit="1" customWidth="1"/>
    <col min="8460" max="8460" width="9.140625" style="2" bestFit="1" customWidth="1"/>
    <col min="8461" max="8461" width="11.5703125" style="2" bestFit="1" customWidth="1"/>
    <col min="8462" max="8462" width="11.140625" style="2" customWidth="1"/>
    <col min="8463" max="8463" width="11.5703125" style="2" bestFit="1" customWidth="1"/>
    <col min="8464" max="8464" width="11.140625" style="2" bestFit="1" customWidth="1"/>
    <col min="8465" max="8465" width="13.28515625" style="2" bestFit="1" customWidth="1"/>
    <col min="8466" max="8466" width="49.85546875" style="2" customWidth="1"/>
    <col min="8467" max="8704" width="11.42578125" style="2"/>
    <col min="8705" max="8705" width="19.42578125" style="2" customWidth="1"/>
    <col min="8706" max="8706" width="16.5703125" style="2" bestFit="1" customWidth="1"/>
    <col min="8707" max="8707" width="12.28515625" style="2" customWidth="1"/>
    <col min="8708" max="8708" width="14.85546875" style="2" customWidth="1"/>
    <col min="8709" max="8709" width="12.140625" style="2" customWidth="1"/>
    <col min="8710" max="8710" width="10.7109375" style="2" bestFit="1" customWidth="1"/>
    <col min="8711" max="8711" width="11.140625" style="2" bestFit="1" customWidth="1"/>
    <col min="8712" max="8712" width="13.140625" style="2" bestFit="1" customWidth="1"/>
    <col min="8713" max="8713" width="13.7109375" style="2" customWidth="1"/>
    <col min="8714" max="8714" width="12.7109375" style="2" bestFit="1" customWidth="1"/>
    <col min="8715" max="8715" width="14.42578125" style="2" bestFit="1" customWidth="1"/>
    <col min="8716" max="8716" width="9.140625" style="2" bestFit="1" customWidth="1"/>
    <col min="8717" max="8717" width="11.5703125" style="2" bestFit="1" customWidth="1"/>
    <col min="8718" max="8718" width="11.140625" style="2" customWidth="1"/>
    <col min="8719" max="8719" width="11.5703125" style="2" bestFit="1" customWidth="1"/>
    <col min="8720" max="8720" width="11.140625" style="2" bestFit="1" customWidth="1"/>
    <col min="8721" max="8721" width="13.28515625" style="2" bestFit="1" customWidth="1"/>
    <col min="8722" max="8722" width="49.85546875" style="2" customWidth="1"/>
    <col min="8723" max="8960" width="11.42578125" style="2"/>
    <col min="8961" max="8961" width="19.42578125" style="2" customWidth="1"/>
    <col min="8962" max="8962" width="16.5703125" style="2" bestFit="1" customWidth="1"/>
    <col min="8963" max="8963" width="12.28515625" style="2" customWidth="1"/>
    <col min="8964" max="8964" width="14.85546875" style="2" customWidth="1"/>
    <col min="8965" max="8965" width="12.140625" style="2" customWidth="1"/>
    <col min="8966" max="8966" width="10.7109375" style="2" bestFit="1" customWidth="1"/>
    <col min="8967" max="8967" width="11.140625" style="2" bestFit="1" customWidth="1"/>
    <col min="8968" max="8968" width="13.140625" style="2" bestFit="1" customWidth="1"/>
    <col min="8969" max="8969" width="13.7109375" style="2" customWidth="1"/>
    <col min="8970" max="8970" width="12.7109375" style="2" bestFit="1" customWidth="1"/>
    <col min="8971" max="8971" width="14.42578125" style="2" bestFit="1" customWidth="1"/>
    <col min="8972" max="8972" width="9.140625" style="2" bestFit="1" customWidth="1"/>
    <col min="8973" max="8973" width="11.5703125" style="2" bestFit="1" customWidth="1"/>
    <col min="8974" max="8974" width="11.140625" style="2" customWidth="1"/>
    <col min="8975" max="8975" width="11.5703125" style="2" bestFit="1" customWidth="1"/>
    <col min="8976" max="8976" width="11.140625" style="2" bestFit="1" customWidth="1"/>
    <col min="8977" max="8977" width="13.28515625" style="2" bestFit="1" customWidth="1"/>
    <col min="8978" max="8978" width="49.85546875" style="2" customWidth="1"/>
    <col min="8979" max="9216" width="11.42578125" style="2"/>
    <col min="9217" max="9217" width="19.42578125" style="2" customWidth="1"/>
    <col min="9218" max="9218" width="16.5703125" style="2" bestFit="1" customWidth="1"/>
    <col min="9219" max="9219" width="12.28515625" style="2" customWidth="1"/>
    <col min="9220" max="9220" width="14.85546875" style="2" customWidth="1"/>
    <col min="9221" max="9221" width="12.140625" style="2" customWidth="1"/>
    <col min="9222" max="9222" width="10.7109375" style="2" bestFit="1" customWidth="1"/>
    <col min="9223" max="9223" width="11.140625" style="2" bestFit="1" customWidth="1"/>
    <col min="9224" max="9224" width="13.140625" style="2" bestFit="1" customWidth="1"/>
    <col min="9225" max="9225" width="13.7109375" style="2" customWidth="1"/>
    <col min="9226" max="9226" width="12.7109375" style="2" bestFit="1" customWidth="1"/>
    <col min="9227" max="9227" width="14.42578125" style="2" bestFit="1" customWidth="1"/>
    <col min="9228" max="9228" width="9.140625" style="2" bestFit="1" customWidth="1"/>
    <col min="9229" max="9229" width="11.5703125" style="2" bestFit="1" customWidth="1"/>
    <col min="9230" max="9230" width="11.140625" style="2" customWidth="1"/>
    <col min="9231" max="9231" width="11.5703125" style="2" bestFit="1" customWidth="1"/>
    <col min="9232" max="9232" width="11.140625" style="2" bestFit="1" customWidth="1"/>
    <col min="9233" max="9233" width="13.28515625" style="2" bestFit="1" customWidth="1"/>
    <col min="9234" max="9234" width="49.85546875" style="2" customWidth="1"/>
    <col min="9235" max="9472" width="11.42578125" style="2"/>
    <col min="9473" max="9473" width="19.42578125" style="2" customWidth="1"/>
    <col min="9474" max="9474" width="16.5703125" style="2" bestFit="1" customWidth="1"/>
    <col min="9475" max="9475" width="12.28515625" style="2" customWidth="1"/>
    <col min="9476" max="9476" width="14.85546875" style="2" customWidth="1"/>
    <col min="9477" max="9477" width="12.140625" style="2" customWidth="1"/>
    <col min="9478" max="9478" width="10.7109375" style="2" bestFit="1" customWidth="1"/>
    <col min="9479" max="9479" width="11.140625" style="2" bestFit="1" customWidth="1"/>
    <col min="9480" max="9480" width="13.140625" style="2" bestFit="1" customWidth="1"/>
    <col min="9481" max="9481" width="13.7109375" style="2" customWidth="1"/>
    <col min="9482" max="9482" width="12.7109375" style="2" bestFit="1" customWidth="1"/>
    <col min="9483" max="9483" width="14.42578125" style="2" bestFit="1" customWidth="1"/>
    <col min="9484" max="9484" width="9.140625" style="2" bestFit="1" customWidth="1"/>
    <col min="9485" max="9485" width="11.5703125" style="2" bestFit="1" customWidth="1"/>
    <col min="9486" max="9486" width="11.140625" style="2" customWidth="1"/>
    <col min="9487" max="9487" width="11.5703125" style="2" bestFit="1" customWidth="1"/>
    <col min="9488" max="9488" width="11.140625" style="2" bestFit="1" customWidth="1"/>
    <col min="9489" max="9489" width="13.28515625" style="2" bestFit="1" customWidth="1"/>
    <col min="9490" max="9490" width="49.85546875" style="2" customWidth="1"/>
    <col min="9491" max="9728" width="11.42578125" style="2"/>
    <col min="9729" max="9729" width="19.42578125" style="2" customWidth="1"/>
    <col min="9730" max="9730" width="16.5703125" style="2" bestFit="1" customWidth="1"/>
    <col min="9731" max="9731" width="12.28515625" style="2" customWidth="1"/>
    <col min="9732" max="9732" width="14.85546875" style="2" customWidth="1"/>
    <col min="9733" max="9733" width="12.140625" style="2" customWidth="1"/>
    <col min="9734" max="9734" width="10.7109375" style="2" bestFit="1" customWidth="1"/>
    <col min="9735" max="9735" width="11.140625" style="2" bestFit="1" customWidth="1"/>
    <col min="9736" max="9736" width="13.140625" style="2" bestFit="1" customWidth="1"/>
    <col min="9737" max="9737" width="13.7109375" style="2" customWidth="1"/>
    <col min="9738" max="9738" width="12.7109375" style="2" bestFit="1" customWidth="1"/>
    <col min="9739" max="9739" width="14.42578125" style="2" bestFit="1" customWidth="1"/>
    <col min="9740" max="9740" width="9.140625" style="2" bestFit="1" customWidth="1"/>
    <col min="9741" max="9741" width="11.5703125" style="2" bestFit="1" customWidth="1"/>
    <col min="9742" max="9742" width="11.140625" style="2" customWidth="1"/>
    <col min="9743" max="9743" width="11.5703125" style="2" bestFit="1" customWidth="1"/>
    <col min="9744" max="9744" width="11.140625" style="2" bestFit="1" customWidth="1"/>
    <col min="9745" max="9745" width="13.28515625" style="2" bestFit="1" customWidth="1"/>
    <col min="9746" max="9746" width="49.85546875" style="2" customWidth="1"/>
    <col min="9747" max="9984" width="11.42578125" style="2"/>
    <col min="9985" max="9985" width="19.42578125" style="2" customWidth="1"/>
    <col min="9986" max="9986" width="16.5703125" style="2" bestFit="1" customWidth="1"/>
    <col min="9987" max="9987" width="12.28515625" style="2" customWidth="1"/>
    <col min="9988" max="9988" width="14.85546875" style="2" customWidth="1"/>
    <col min="9989" max="9989" width="12.140625" style="2" customWidth="1"/>
    <col min="9990" max="9990" width="10.7109375" style="2" bestFit="1" customWidth="1"/>
    <col min="9991" max="9991" width="11.140625" style="2" bestFit="1" customWidth="1"/>
    <col min="9992" max="9992" width="13.140625" style="2" bestFit="1" customWidth="1"/>
    <col min="9993" max="9993" width="13.7109375" style="2" customWidth="1"/>
    <col min="9994" max="9994" width="12.7109375" style="2" bestFit="1" customWidth="1"/>
    <col min="9995" max="9995" width="14.42578125" style="2" bestFit="1" customWidth="1"/>
    <col min="9996" max="9996" width="9.140625" style="2" bestFit="1" customWidth="1"/>
    <col min="9997" max="9997" width="11.5703125" style="2" bestFit="1" customWidth="1"/>
    <col min="9998" max="9998" width="11.140625" style="2" customWidth="1"/>
    <col min="9999" max="9999" width="11.5703125" style="2" bestFit="1" customWidth="1"/>
    <col min="10000" max="10000" width="11.140625" style="2" bestFit="1" customWidth="1"/>
    <col min="10001" max="10001" width="13.28515625" style="2" bestFit="1" customWidth="1"/>
    <col min="10002" max="10002" width="49.85546875" style="2" customWidth="1"/>
    <col min="10003" max="10240" width="11.42578125" style="2"/>
    <col min="10241" max="10241" width="19.42578125" style="2" customWidth="1"/>
    <col min="10242" max="10242" width="16.5703125" style="2" bestFit="1" customWidth="1"/>
    <col min="10243" max="10243" width="12.28515625" style="2" customWidth="1"/>
    <col min="10244" max="10244" width="14.85546875" style="2" customWidth="1"/>
    <col min="10245" max="10245" width="12.140625" style="2" customWidth="1"/>
    <col min="10246" max="10246" width="10.7109375" style="2" bestFit="1" customWidth="1"/>
    <col min="10247" max="10247" width="11.140625" style="2" bestFit="1" customWidth="1"/>
    <col min="10248" max="10248" width="13.140625" style="2" bestFit="1" customWidth="1"/>
    <col min="10249" max="10249" width="13.7109375" style="2" customWidth="1"/>
    <col min="10250" max="10250" width="12.7109375" style="2" bestFit="1" customWidth="1"/>
    <col min="10251" max="10251" width="14.42578125" style="2" bestFit="1" customWidth="1"/>
    <col min="10252" max="10252" width="9.140625" style="2" bestFit="1" customWidth="1"/>
    <col min="10253" max="10253" width="11.5703125" style="2" bestFit="1" customWidth="1"/>
    <col min="10254" max="10254" width="11.140625" style="2" customWidth="1"/>
    <col min="10255" max="10255" width="11.5703125" style="2" bestFit="1" customWidth="1"/>
    <col min="10256" max="10256" width="11.140625" style="2" bestFit="1" customWidth="1"/>
    <col min="10257" max="10257" width="13.28515625" style="2" bestFit="1" customWidth="1"/>
    <col min="10258" max="10258" width="49.85546875" style="2" customWidth="1"/>
    <col min="10259" max="10496" width="11.42578125" style="2"/>
    <col min="10497" max="10497" width="19.42578125" style="2" customWidth="1"/>
    <col min="10498" max="10498" width="16.5703125" style="2" bestFit="1" customWidth="1"/>
    <col min="10499" max="10499" width="12.28515625" style="2" customWidth="1"/>
    <col min="10500" max="10500" width="14.85546875" style="2" customWidth="1"/>
    <col min="10501" max="10501" width="12.140625" style="2" customWidth="1"/>
    <col min="10502" max="10502" width="10.7109375" style="2" bestFit="1" customWidth="1"/>
    <col min="10503" max="10503" width="11.140625" style="2" bestFit="1" customWidth="1"/>
    <col min="10504" max="10504" width="13.140625" style="2" bestFit="1" customWidth="1"/>
    <col min="10505" max="10505" width="13.7109375" style="2" customWidth="1"/>
    <col min="10506" max="10506" width="12.7109375" style="2" bestFit="1" customWidth="1"/>
    <col min="10507" max="10507" width="14.42578125" style="2" bestFit="1" customWidth="1"/>
    <col min="10508" max="10508" width="9.140625" style="2" bestFit="1" customWidth="1"/>
    <col min="10509" max="10509" width="11.5703125" style="2" bestFit="1" customWidth="1"/>
    <col min="10510" max="10510" width="11.140625" style="2" customWidth="1"/>
    <col min="10511" max="10511" width="11.5703125" style="2" bestFit="1" customWidth="1"/>
    <col min="10512" max="10512" width="11.140625" style="2" bestFit="1" customWidth="1"/>
    <col min="10513" max="10513" width="13.28515625" style="2" bestFit="1" customWidth="1"/>
    <col min="10514" max="10514" width="49.85546875" style="2" customWidth="1"/>
    <col min="10515" max="10752" width="11.42578125" style="2"/>
    <col min="10753" max="10753" width="19.42578125" style="2" customWidth="1"/>
    <col min="10754" max="10754" width="16.5703125" style="2" bestFit="1" customWidth="1"/>
    <col min="10755" max="10755" width="12.28515625" style="2" customWidth="1"/>
    <col min="10756" max="10756" width="14.85546875" style="2" customWidth="1"/>
    <col min="10757" max="10757" width="12.140625" style="2" customWidth="1"/>
    <col min="10758" max="10758" width="10.7109375" style="2" bestFit="1" customWidth="1"/>
    <col min="10759" max="10759" width="11.140625" style="2" bestFit="1" customWidth="1"/>
    <col min="10760" max="10760" width="13.140625" style="2" bestFit="1" customWidth="1"/>
    <col min="10761" max="10761" width="13.7109375" style="2" customWidth="1"/>
    <col min="10762" max="10762" width="12.7109375" style="2" bestFit="1" customWidth="1"/>
    <col min="10763" max="10763" width="14.42578125" style="2" bestFit="1" customWidth="1"/>
    <col min="10764" max="10764" width="9.140625" style="2" bestFit="1" customWidth="1"/>
    <col min="10765" max="10765" width="11.5703125" style="2" bestFit="1" customWidth="1"/>
    <col min="10766" max="10766" width="11.140625" style="2" customWidth="1"/>
    <col min="10767" max="10767" width="11.5703125" style="2" bestFit="1" customWidth="1"/>
    <col min="10768" max="10768" width="11.140625" style="2" bestFit="1" customWidth="1"/>
    <col min="10769" max="10769" width="13.28515625" style="2" bestFit="1" customWidth="1"/>
    <col min="10770" max="10770" width="49.85546875" style="2" customWidth="1"/>
    <col min="10771" max="11008" width="11.42578125" style="2"/>
    <col min="11009" max="11009" width="19.42578125" style="2" customWidth="1"/>
    <col min="11010" max="11010" width="16.5703125" style="2" bestFit="1" customWidth="1"/>
    <col min="11011" max="11011" width="12.28515625" style="2" customWidth="1"/>
    <col min="11012" max="11012" width="14.85546875" style="2" customWidth="1"/>
    <col min="11013" max="11013" width="12.140625" style="2" customWidth="1"/>
    <col min="11014" max="11014" width="10.7109375" style="2" bestFit="1" customWidth="1"/>
    <col min="11015" max="11015" width="11.140625" style="2" bestFit="1" customWidth="1"/>
    <col min="11016" max="11016" width="13.140625" style="2" bestFit="1" customWidth="1"/>
    <col min="11017" max="11017" width="13.7109375" style="2" customWidth="1"/>
    <col min="11018" max="11018" width="12.7109375" style="2" bestFit="1" customWidth="1"/>
    <col min="11019" max="11019" width="14.42578125" style="2" bestFit="1" customWidth="1"/>
    <col min="11020" max="11020" width="9.140625" style="2" bestFit="1" customWidth="1"/>
    <col min="11021" max="11021" width="11.5703125" style="2" bestFit="1" customWidth="1"/>
    <col min="11022" max="11022" width="11.140625" style="2" customWidth="1"/>
    <col min="11023" max="11023" width="11.5703125" style="2" bestFit="1" customWidth="1"/>
    <col min="11024" max="11024" width="11.140625" style="2" bestFit="1" customWidth="1"/>
    <col min="11025" max="11025" width="13.28515625" style="2" bestFit="1" customWidth="1"/>
    <col min="11026" max="11026" width="49.85546875" style="2" customWidth="1"/>
    <col min="11027" max="11264" width="11.42578125" style="2"/>
    <col min="11265" max="11265" width="19.42578125" style="2" customWidth="1"/>
    <col min="11266" max="11266" width="16.5703125" style="2" bestFit="1" customWidth="1"/>
    <col min="11267" max="11267" width="12.28515625" style="2" customWidth="1"/>
    <col min="11268" max="11268" width="14.85546875" style="2" customWidth="1"/>
    <col min="11269" max="11269" width="12.140625" style="2" customWidth="1"/>
    <col min="11270" max="11270" width="10.7109375" style="2" bestFit="1" customWidth="1"/>
    <col min="11271" max="11271" width="11.140625" style="2" bestFit="1" customWidth="1"/>
    <col min="11272" max="11272" width="13.140625" style="2" bestFit="1" customWidth="1"/>
    <col min="11273" max="11273" width="13.7109375" style="2" customWidth="1"/>
    <col min="11274" max="11274" width="12.7109375" style="2" bestFit="1" customWidth="1"/>
    <col min="11275" max="11275" width="14.42578125" style="2" bestFit="1" customWidth="1"/>
    <col min="11276" max="11276" width="9.140625" style="2" bestFit="1" customWidth="1"/>
    <col min="11277" max="11277" width="11.5703125" style="2" bestFit="1" customWidth="1"/>
    <col min="11278" max="11278" width="11.140625" style="2" customWidth="1"/>
    <col min="11279" max="11279" width="11.5703125" style="2" bestFit="1" customWidth="1"/>
    <col min="11280" max="11280" width="11.140625" style="2" bestFit="1" customWidth="1"/>
    <col min="11281" max="11281" width="13.28515625" style="2" bestFit="1" customWidth="1"/>
    <col min="11282" max="11282" width="49.85546875" style="2" customWidth="1"/>
    <col min="11283" max="11520" width="11.42578125" style="2"/>
    <col min="11521" max="11521" width="19.42578125" style="2" customWidth="1"/>
    <col min="11522" max="11522" width="16.5703125" style="2" bestFit="1" customWidth="1"/>
    <col min="11523" max="11523" width="12.28515625" style="2" customWidth="1"/>
    <col min="11524" max="11524" width="14.85546875" style="2" customWidth="1"/>
    <col min="11525" max="11525" width="12.140625" style="2" customWidth="1"/>
    <col min="11526" max="11526" width="10.7109375" style="2" bestFit="1" customWidth="1"/>
    <col min="11527" max="11527" width="11.140625" style="2" bestFit="1" customWidth="1"/>
    <col min="11528" max="11528" width="13.140625" style="2" bestFit="1" customWidth="1"/>
    <col min="11529" max="11529" width="13.7109375" style="2" customWidth="1"/>
    <col min="11530" max="11530" width="12.7109375" style="2" bestFit="1" customWidth="1"/>
    <col min="11531" max="11531" width="14.42578125" style="2" bestFit="1" customWidth="1"/>
    <col min="11532" max="11532" width="9.140625" style="2" bestFit="1" customWidth="1"/>
    <col min="11533" max="11533" width="11.5703125" style="2" bestFit="1" customWidth="1"/>
    <col min="11534" max="11534" width="11.140625" style="2" customWidth="1"/>
    <col min="11535" max="11535" width="11.5703125" style="2" bestFit="1" customWidth="1"/>
    <col min="11536" max="11536" width="11.140625" style="2" bestFit="1" customWidth="1"/>
    <col min="11537" max="11537" width="13.28515625" style="2" bestFit="1" customWidth="1"/>
    <col min="11538" max="11538" width="49.85546875" style="2" customWidth="1"/>
    <col min="11539" max="11776" width="11.42578125" style="2"/>
    <col min="11777" max="11777" width="19.42578125" style="2" customWidth="1"/>
    <col min="11778" max="11778" width="16.5703125" style="2" bestFit="1" customWidth="1"/>
    <col min="11779" max="11779" width="12.28515625" style="2" customWidth="1"/>
    <col min="11780" max="11780" width="14.85546875" style="2" customWidth="1"/>
    <col min="11781" max="11781" width="12.140625" style="2" customWidth="1"/>
    <col min="11782" max="11782" width="10.7109375" style="2" bestFit="1" customWidth="1"/>
    <col min="11783" max="11783" width="11.140625" style="2" bestFit="1" customWidth="1"/>
    <col min="11784" max="11784" width="13.140625" style="2" bestFit="1" customWidth="1"/>
    <col min="11785" max="11785" width="13.7109375" style="2" customWidth="1"/>
    <col min="11786" max="11786" width="12.7109375" style="2" bestFit="1" customWidth="1"/>
    <col min="11787" max="11787" width="14.42578125" style="2" bestFit="1" customWidth="1"/>
    <col min="11788" max="11788" width="9.140625" style="2" bestFit="1" customWidth="1"/>
    <col min="11789" max="11789" width="11.5703125" style="2" bestFit="1" customWidth="1"/>
    <col min="11790" max="11790" width="11.140625" style="2" customWidth="1"/>
    <col min="11791" max="11791" width="11.5703125" style="2" bestFit="1" customWidth="1"/>
    <col min="11792" max="11792" width="11.140625" style="2" bestFit="1" customWidth="1"/>
    <col min="11793" max="11793" width="13.28515625" style="2" bestFit="1" customWidth="1"/>
    <col min="11794" max="11794" width="49.85546875" style="2" customWidth="1"/>
    <col min="11795" max="12032" width="11.42578125" style="2"/>
    <col min="12033" max="12033" width="19.42578125" style="2" customWidth="1"/>
    <col min="12034" max="12034" width="16.5703125" style="2" bestFit="1" customWidth="1"/>
    <col min="12035" max="12035" width="12.28515625" style="2" customWidth="1"/>
    <col min="12036" max="12036" width="14.85546875" style="2" customWidth="1"/>
    <col min="12037" max="12037" width="12.140625" style="2" customWidth="1"/>
    <col min="12038" max="12038" width="10.7109375" style="2" bestFit="1" customWidth="1"/>
    <col min="12039" max="12039" width="11.140625" style="2" bestFit="1" customWidth="1"/>
    <col min="12040" max="12040" width="13.140625" style="2" bestFit="1" customWidth="1"/>
    <col min="12041" max="12041" width="13.7109375" style="2" customWidth="1"/>
    <col min="12042" max="12042" width="12.7109375" style="2" bestFit="1" customWidth="1"/>
    <col min="12043" max="12043" width="14.42578125" style="2" bestFit="1" customWidth="1"/>
    <col min="12044" max="12044" width="9.140625" style="2" bestFit="1" customWidth="1"/>
    <col min="12045" max="12045" width="11.5703125" style="2" bestFit="1" customWidth="1"/>
    <col min="12046" max="12046" width="11.140625" style="2" customWidth="1"/>
    <col min="12047" max="12047" width="11.5703125" style="2" bestFit="1" customWidth="1"/>
    <col min="12048" max="12048" width="11.140625" style="2" bestFit="1" customWidth="1"/>
    <col min="12049" max="12049" width="13.28515625" style="2" bestFit="1" customWidth="1"/>
    <col min="12050" max="12050" width="49.85546875" style="2" customWidth="1"/>
    <col min="12051" max="12288" width="11.42578125" style="2"/>
    <col min="12289" max="12289" width="19.42578125" style="2" customWidth="1"/>
    <col min="12290" max="12290" width="16.5703125" style="2" bestFit="1" customWidth="1"/>
    <col min="12291" max="12291" width="12.28515625" style="2" customWidth="1"/>
    <col min="12292" max="12292" width="14.85546875" style="2" customWidth="1"/>
    <col min="12293" max="12293" width="12.140625" style="2" customWidth="1"/>
    <col min="12294" max="12294" width="10.7109375" style="2" bestFit="1" customWidth="1"/>
    <col min="12295" max="12295" width="11.140625" style="2" bestFit="1" customWidth="1"/>
    <col min="12296" max="12296" width="13.140625" style="2" bestFit="1" customWidth="1"/>
    <col min="12297" max="12297" width="13.7109375" style="2" customWidth="1"/>
    <col min="12298" max="12298" width="12.7109375" style="2" bestFit="1" customWidth="1"/>
    <col min="12299" max="12299" width="14.42578125" style="2" bestFit="1" customWidth="1"/>
    <col min="12300" max="12300" width="9.140625" style="2" bestFit="1" customWidth="1"/>
    <col min="12301" max="12301" width="11.5703125" style="2" bestFit="1" customWidth="1"/>
    <col min="12302" max="12302" width="11.140625" style="2" customWidth="1"/>
    <col min="12303" max="12303" width="11.5703125" style="2" bestFit="1" customWidth="1"/>
    <col min="12304" max="12304" width="11.140625" style="2" bestFit="1" customWidth="1"/>
    <col min="12305" max="12305" width="13.28515625" style="2" bestFit="1" customWidth="1"/>
    <col min="12306" max="12306" width="49.85546875" style="2" customWidth="1"/>
    <col min="12307" max="12544" width="11.42578125" style="2"/>
    <col min="12545" max="12545" width="19.42578125" style="2" customWidth="1"/>
    <col min="12546" max="12546" width="16.5703125" style="2" bestFit="1" customWidth="1"/>
    <col min="12547" max="12547" width="12.28515625" style="2" customWidth="1"/>
    <col min="12548" max="12548" width="14.85546875" style="2" customWidth="1"/>
    <col min="12549" max="12549" width="12.140625" style="2" customWidth="1"/>
    <col min="12550" max="12550" width="10.7109375" style="2" bestFit="1" customWidth="1"/>
    <col min="12551" max="12551" width="11.140625" style="2" bestFit="1" customWidth="1"/>
    <col min="12552" max="12552" width="13.140625" style="2" bestFit="1" customWidth="1"/>
    <col min="12553" max="12553" width="13.7109375" style="2" customWidth="1"/>
    <col min="12554" max="12554" width="12.7109375" style="2" bestFit="1" customWidth="1"/>
    <col min="12555" max="12555" width="14.42578125" style="2" bestFit="1" customWidth="1"/>
    <col min="12556" max="12556" width="9.140625" style="2" bestFit="1" customWidth="1"/>
    <col min="12557" max="12557" width="11.5703125" style="2" bestFit="1" customWidth="1"/>
    <col min="12558" max="12558" width="11.140625" style="2" customWidth="1"/>
    <col min="12559" max="12559" width="11.5703125" style="2" bestFit="1" customWidth="1"/>
    <col min="12560" max="12560" width="11.140625" style="2" bestFit="1" customWidth="1"/>
    <col min="12561" max="12561" width="13.28515625" style="2" bestFit="1" customWidth="1"/>
    <col min="12562" max="12562" width="49.85546875" style="2" customWidth="1"/>
    <col min="12563" max="12800" width="11.42578125" style="2"/>
    <col min="12801" max="12801" width="19.42578125" style="2" customWidth="1"/>
    <col min="12802" max="12802" width="16.5703125" style="2" bestFit="1" customWidth="1"/>
    <col min="12803" max="12803" width="12.28515625" style="2" customWidth="1"/>
    <col min="12804" max="12804" width="14.85546875" style="2" customWidth="1"/>
    <col min="12805" max="12805" width="12.140625" style="2" customWidth="1"/>
    <col min="12806" max="12806" width="10.7109375" style="2" bestFit="1" customWidth="1"/>
    <col min="12807" max="12807" width="11.140625" style="2" bestFit="1" customWidth="1"/>
    <col min="12808" max="12808" width="13.140625" style="2" bestFit="1" customWidth="1"/>
    <col min="12809" max="12809" width="13.7109375" style="2" customWidth="1"/>
    <col min="12810" max="12810" width="12.7109375" style="2" bestFit="1" customWidth="1"/>
    <col min="12811" max="12811" width="14.42578125" style="2" bestFit="1" customWidth="1"/>
    <col min="12812" max="12812" width="9.140625" style="2" bestFit="1" customWidth="1"/>
    <col min="12813" max="12813" width="11.5703125" style="2" bestFit="1" customWidth="1"/>
    <col min="12814" max="12814" width="11.140625" style="2" customWidth="1"/>
    <col min="12815" max="12815" width="11.5703125" style="2" bestFit="1" customWidth="1"/>
    <col min="12816" max="12816" width="11.140625" style="2" bestFit="1" customWidth="1"/>
    <col min="12817" max="12817" width="13.28515625" style="2" bestFit="1" customWidth="1"/>
    <col min="12818" max="12818" width="49.85546875" style="2" customWidth="1"/>
    <col min="12819" max="13056" width="11.42578125" style="2"/>
    <col min="13057" max="13057" width="19.42578125" style="2" customWidth="1"/>
    <col min="13058" max="13058" width="16.5703125" style="2" bestFit="1" customWidth="1"/>
    <col min="13059" max="13059" width="12.28515625" style="2" customWidth="1"/>
    <col min="13060" max="13060" width="14.85546875" style="2" customWidth="1"/>
    <col min="13061" max="13061" width="12.140625" style="2" customWidth="1"/>
    <col min="13062" max="13062" width="10.7109375" style="2" bestFit="1" customWidth="1"/>
    <col min="13063" max="13063" width="11.140625" style="2" bestFit="1" customWidth="1"/>
    <col min="13064" max="13064" width="13.140625" style="2" bestFit="1" customWidth="1"/>
    <col min="13065" max="13065" width="13.7109375" style="2" customWidth="1"/>
    <col min="13066" max="13066" width="12.7109375" style="2" bestFit="1" customWidth="1"/>
    <col min="13067" max="13067" width="14.42578125" style="2" bestFit="1" customWidth="1"/>
    <col min="13068" max="13068" width="9.140625" style="2" bestFit="1" customWidth="1"/>
    <col min="13069" max="13069" width="11.5703125" style="2" bestFit="1" customWidth="1"/>
    <col min="13070" max="13070" width="11.140625" style="2" customWidth="1"/>
    <col min="13071" max="13071" width="11.5703125" style="2" bestFit="1" customWidth="1"/>
    <col min="13072" max="13072" width="11.140625" style="2" bestFit="1" customWidth="1"/>
    <col min="13073" max="13073" width="13.28515625" style="2" bestFit="1" customWidth="1"/>
    <col min="13074" max="13074" width="49.85546875" style="2" customWidth="1"/>
    <col min="13075" max="13312" width="11.42578125" style="2"/>
    <col min="13313" max="13313" width="19.42578125" style="2" customWidth="1"/>
    <col min="13314" max="13314" width="16.5703125" style="2" bestFit="1" customWidth="1"/>
    <col min="13315" max="13315" width="12.28515625" style="2" customWidth="1"/>
    <col min="13316" max="13316" width="14.85546875" style="2" customWidth="1"/>
    <col min="13317" max="13317" width="12.140625" style="2" customWidth="1"/>
    <col min="13318" max="13318" width="10.7109375" style="2" bestFit="1" customWidth="1"/>
    <col min="13319" max="13319" width="11.140625" style="2" bestFit="1" customWidth="1"/>
    <col min="13320" max="13320" width="13.140625" style="2" bestFit="1" customWidth="1"/>
    <col min="13321" max="13321" width="13.7109375" style="2" customWidth="1"/>
    <col min="13322" max="13322" width="12.7109375" style="2" bestFit="1" customWidth="1"/>
    <col min="13323" max="13323" width="14.42578125" style="2" bestFit="1" customWidth="1"/>
    <col min="13324" max="13324" width="9.140625" style="2" bestFit="1" customWidth="1"/>
    <col min="13325" max="13325" width="11.5703125" style="2" bestFit="1" customWidth="1"/>
    <col min="13326" max="13326" width="11.140625" style="2" customWidth="1"/>
    <col min="13327" max="13327" width="11.5703125" style="2" bestFit="1" customWidth="1"/>
    <col min="13328" max="13328" width="11.140625" style="2" bestFit="1" customWidth="1"/>
    <col min="13329" max="13329" width="13.28515625" style="2" bestFit="1" customWidth="1"/>
    <col min="13330" max="13330" width="49.85546875" style="2" customWidth="1"/>
    <col min="13331" max="13568" width="11.42578125" style="2"/>
    <col min="13569" max="13569" width="19.42578125" style="2" customWidth="1"/>
    <col min="13570" max="13570" width="16.5703125" style="2" bestFit="1" customWidth="1"/>
    <col min="13571" max="13571" width="12.28515625" style="2" customWidth="1"/>
    <col min="13572" max="13572" width="14.85546875" style="2" customWidth="1"/>
    <col min="13573" max="13573" width="12.140625" style="2" customWidth="1"/>
    <col min="13574" max="13574" width="10.7109375" style="2" bestFit="1" customWidth="1"/>
    <col min="13575" max="13575" width="11.140625" style="2" bestFit="1" customWidth="1"/>
    <col min="13576" max="13576" width="13.140625" style="2" bestFit="1" customWidth="1"/>
    <col min="13577" max="13577" width="13.7109375" style="2" customWidth="1"/>
    <col min="13578" max="13578" width="12.7109375" style="2" bestFit="1" customWidth="1"/>
    <col min="13579" max="13579" width="14.42578125" style="2" bestFit="1" customWidth="1"/>
    <col min="13580" max="13580" width="9.140625" style="2" bestFit="1" customWidth="1"/>
    <col min="13581" max="13581" width="11.5703125" style="2" bestFit="1" customWidth="1"/>
    <col min="13582" max="13582" width="11.140625" style="2" customWidth="1"/>
    <col min="13583" max="13583" width="11.5703125" style="2" bestFit="1" customWidth="1"/>
    <col min="13584" max="13584" width="11.140625" style="2" bestFit="1" customWidth="1"/>
    <col min="13585" max="13585" width="13.28515625" style="2" bestFit="1" customWidth="1"/>
    <col min="13586" max="13586" width="49.85546875" style="2" customWidth="1"/>
    <col min="13587" max="13824" width="11.42578125" style="2"/>
    <col min="13825" max="13825" width="19.42578125" style="2" customWidth="1"/>
    <col min="13826" max="13826" width="16.5703125" style="2" bestFit="1" customWidth="1"/>
    <col min="13827" max="13827" width="12.28515625" style="2" customWidth="1"/>
    <col min="13828" max="13828" width="14.85546875" style="2" customWidth="1"/>
    <col min="13829" max="13829" width="12.140625" style="2" customWidth="1"/>
    <col min="13830" max="13830" width="10.7109375" style="2" bestFit="1" customWidth="1"/>
    <col min="13831" max="13831" width="11.140625" style="2" bestFit="1" customWidth="1"/>
    <col min="13832" max="13832" width="13.140625" style="2" bestFit="1" customWidth="1"/>
    <col min="13833" max="13833" width="13.7109375" style="2" customWidth="1"/>
    <col min="13834" max="13834" width="12.7109375" style="2" bestFit="1" customWidth="1"/>
    <col min="13835" max="13835" width="14.42578125" style="2" bestFit="1" customWidth="1"/>
    <col min="13836" max="13836" width="9.140625" style="2" bestFit="1" customWidth="1"/>
    <col min="13837" max="13837" width="11.5703125" style="2" bestFit="1" customWidth="1"/>
    <col min="13838" max="13838" width="11.140625" style="2" customWidth="1"/>
    <col min="13839" max="13839" width="11.5703125" style="2" bestFit="1" customWidth="1"/>
    <col min="13840" max="13840" width="11.140625" style="2" bestFit="1" customWidth="1"/>
    <col min="13841" max="13841" width="13.28515625" style="2" bestFit="1" customWidth="1"/>
    <col min="13842" max="13842" width="49.85546875" style="2" customWidth="1"/>
    <col min="13843" max="14080" width="11.42578125" style="2"/>
    <col min="14081" max="14081" width="19.42578125" style="2" customWidth="1"/>
    <col min="14082" max="14082" width="16.5703125" style="2" bestFit="1" customWidth="1"/>
    <col min="14083" max="14083" width="12.28515625" style="2" customWidth="1"/>
    <col min="14084" max="14084" width="14.85546875" style="2" customWidth="1"/>
    <col min="14085" max="14085" width="12.140625" style="2" customWidth="1"/>
    <col min="14086" max="14086" width="10.7109375" style="2" bestFit="1" customWidth="1"/>
    <col min="14087" max="14087" width="11.140625" style="2" bestFit="1" customWidth="1"/>
    <col min="14088" max="14088" width="13.140625" style="2" bestFit="1" customWidth="1"/>
    <col min="14089" max="14089" width="13.7109375" style="2" customWidth="1"/>
    <col min="14090" max="14090" width="12.7109375" style="2" bestFit="1" customWidth="1"/>
    <col min="14091" max="14091" width="14.42578125" style="2" bestFit="1" customWidth="1"/>
    <col min="14092" max="14092" width="9.140625" style="2" bestFit="1" customWidth="1"/>
    <col min="14093" max="14093" width="11.5703125" style="2" bestFit="1" customWidth="1"/>
    <col min="14094" max="14094" width="11.140625" style="2" customWidth="1"/>
    <col min="14095" max="14095" width="11.5703125" style="2" bestFit="1" customWidth="1"/>
    <col min="14096" max="14096" width="11.140625" style="2" bestFit="1" customWidth="1"/>
    <col min="14097" max="14097" width="13.28515625" style="2" bestFit="1" customWidth="1"/>
    <col min="14098" max="14098" width="49.85546875" style="2" customWidth="1"/>
    <col min="14099" max="14336" width="11.42578125" style="2"/>
    <col min="14337" max="14337" width="19.42578125" style="2" customWidth="1"/>
    <col min="14338" max="14338" width="16.5703125" style="2" bestFit="1" customWidth="1"/>
    <col min="14339" max="14339" width="12.28515625" style="2" customWidth="1"/>
    <col min="14340" max="14340" width="14.85546875" style="2" customWidth="1"/>
    <col min="14341" max="14341" width="12.140625" style="2" customWidth="1"/>
    <col min="14342" max="14342" width="10.7109375" style="2" bestFit="1" customWidth="1"/>
    <col min="14343" max="14343" width="11.140625" style="2" bestFit="1" customWidth="1"/>
    <col min="14344" max="14344" width="13.140625" style="2" bestFit="1" customWidth="1"/>
    <col min="14345" max="14345" width="13.7109375" style="2" customWidth="1"/>
    <col min="14346" max="14346" width="12.7109375" style="2" bestFit="1" customWidth="1"/>
    <col min="14347" max="14347" width="14.42578125" style="2" bestFit="1" customWidth="1"/>
    <col min="14348" max="14348" width="9.140625" style="2" bestFit="1" customWidth="1"/>
    <col min="14349" max="14349" width="11.5703125" style="2" bestFit="1" customWidth="1"/>
    <col min="14350" max="14350" width="11.140625" style="2" customWidth="1"/>
    <col min="14351" max="14351" width="11.5703125" style="2" bestFit="1" customWidth="1"/>
    <col min="14352" max="14352" width="11.140625" style="2" bestFit="1" customWidth="1"/>
    <col min="14353" max="14353" width="13.28515625" style="2" bestFit="1" customWidth="1"/>
    <col min="14354" max="14354" width="49.85546875" style="2" customWidth="1"/>
    <col min="14355" max="14592" width="11.42578125" style="2"/>
    <col min="14593" max="14593" width="19.42578125" style="2" customWidth="1"/>
    <col min="14594" max="14594" width="16.5703125" style="2" bestFit="1" customWidth="1"/>
    <col min="14595" max="14595" width="12.28515625" style="2" customWidth="1"/>
    <col min="14596" max="14596" width="14.85546875" style="2" customWidth="1"/>
    <col min="14597" max="14597" width="12.140625" style="2" customWidth="1"/>
    <col min="14598" max="14598" width="10.7109375" style="2" bestFit="1" customWidth="1"/>
    <col min="14599" max="14599" width="11.140625" style="2" bestFit="1" customWidth="1"/>
    <col min="14600" max="14600" width="13.140625" style="2" bestFit="1" customWidth="1"/>
    <col min="14601" max="14601" width="13.7109375" style="2" customWidth="1"/>
    <col min="14602" max="14602" width="12.7109375" style="2" bestFit="1" customWidth="1"/>
    <col min="14603" max="14603" width="14.42578125" style="2" bestFit="1" customWidth="1"/>
    <col min="14604" max="14604" width="9.140625" style="2" bestFit="1" customWidth="1"/>
    <col min="14605" max="14605" width="11.5703125" style="2" bestFit="1" customWidth="1"/>
    <col min="14606" max="14606" width="11.140625" style="2" customWidth="1"/>
    <col min="14607" max="14607" width="11.5703125" style="2" bestFit="1" customWidth="1"/>
    <col min="14608" max="14608" width="11.140625" style="2" bestFit="1" customWidth="1"/>
    <col min="14609" max="14609" width="13.28515625" style="2" bestFit="1" customWidth="1"/>
    <col min="14610" max="14610" width="49.85546875" style="2" customWidth="1"/>
    <col min="14611" max="14848" width="11.42578125" style="2"/>
    <col min="14849" max="14849" width="19.42578125" style="2" customWidth="1"/>
    <col min="14850" max="14850" width="16.5703125" style="2" bestFit="1" customWidth="1"/>
    <col min="14851" max="14851" width="12.28515625" style="2" customWidth="1"/>
    <col min="14852" max="14852" width="14.85546875" style="2" customWidth="1"/>
    <col min="14853" max="14853" width="12.140625" style="2" customWidth="1"/>
    <col min="14854" max="14854" width="10.7109375" style="2" bestFit="1" customWidth="1"/>
    <col min="14855" max="14855" width="11.140625" style="2" bestFit="1" customWidth="1"/>
    <col min="14856" max="14856" width="13.140625" style="2" bestFit="1" customWidth="1"/>
    <col min="14857" max="14857" width="13.7109375" style="2" customWidth="1"/>
    <col min="14858" max="14858" width="12.7109375" style="2" bestFit="1" customWidth="1"/>
    <col min="14859" max="14859" width="14.42578125" style="2" bestFit="1" customWidth="1"/>
    <col min="14860" max="14860" width="9.140625" style="2" bestFit="1" customWidth="1"/>
    <col min="14861" max="14861" width="11.5703125" style="2" bestFit="1" customWidth="1"/>
    <col min="14862" max="14862" width="11.140625" style="2" customWidth="1"/>
    <col min="14863" max="14863" width="11.5703125" style="2" bestFit="1" customWidth="1"/>
    <col min="14864" max="14864" width="11.140625" style="2" bestFit="1" customWidth="1"/>
    <col min="14865" max="14865" width="13.28515625" style="2" bestFit="1" customWidth="1"/>
    <col min="14866" max="14866" width="49.85546875" style="2" customWidth="1"/>
    <col min="14867" max="15104" width="11.42578125" style="2"/>
    <col min="15105" max="15105" width="19.42578125" style="2" customWidth="1"/>
    <col min="15106" max="15106" width="16.5703125" style="2" bestFit="1" customWidth="1"/>
    <col min="15107" max="15107" width="12.28515625" style="2" customWidth="1"/>
    <col min="15108" max="15108" width="14.85546875" style="2" customWidth="1"/>
    <col min="15109" max="15109" width="12.140625" style="2" customWidth="1"/>
    <col min="15110" max="15110" width="10.7109375" style="2" bestFit="1" customWidth="1"/>
    <col min="15111" max="15111" width="11.140625" style="2" bestFit="1" customWidth="1"/>
    <col min="15112" max="15112" width="13.140625" style="2" bestFit="1" customWidth="1"/>
    <col min="15113" max="15113" width="13.7109375" style="2" customWidth="1"/>
    <col min="15114" max="15114" width="12.7109375" style="2" bestFit="1" customWidth="1"/>
    <col min="15115" max="15115" width="14.42578125" style="2" bestFit="1" customWidth="1"/>
    <col min="15116" max="15116" width="9.140625" style="2" bestFit="1" customWidth="1"/>
    <col min="15117" max="15117" width="11.5703125" style="2" bestFit="1" customWidth="1"/>
    <col min="15118" max="15118" width="11.140625" style="2" customWidth="1"/>
    <col min="15119" max="15119" width="11.5703125" style="2" bestFit="1" customWidth="1"/>
    <col min="15120" max="15120" width="11.140625" style="2" bestFit="1" customWidth="1"/>
    <col min="15121" max="15121" width="13.28515625" style="2" bestFit="1" customWidth="1"/>
    <col min="15122" max="15122" width="49.85546875" style="2" customWidth="1"/>
    <col min="15123" max="15360" width="11.42578125" style="2"/>
    <col min="15361" max="15361" width="19.42578125" style="2" customWidth="1"/>
    <col min="15362" max="15362" width="16.5703125" style="2" bestFit="1" customWidth="1"/>
    <col min="15363" max="15363" width="12.28515625" style="2" customWidth="1"/>
    <col min="15364" max="15364" width="14.85546875" style="2" customWidth="1"/>
    <col min="15365" max="15365" width="12.140625" style="2" customWidth="1"/>
    <col min="15366" max="15366" width="10.7109375" style="2" bestFit="1" customWidth="1"/>
    <col min="15367" max="15367" width="11.140625" style="2" bestFit="1" customWidth="1"/>
    <col min="15368" max="15368" width="13.140625" style="2" bestFit="1" customWidth="1"/>
    <col min="15369" max="15369" width="13.7109375" style="2" customWidth="1"/>
    <col min="15370" max="15370" width="12.7109375" style="2" bestFit="1" customWidth="1"/>
    <col min="15371" max="15371" width="14.42578125" style="2" bestFit="1" customWidth="1"/>
    <col min="15372" max="15372" width="9.140625" style="2" bestFit="1" customWidth="1"/>
    <col min="15373" max="15373" width="11.5703125" style="2" bestFit="1" customWidth="1"/>
    <col min="15374" max="15374" width="11.140625" style="2" customWidth="1"/>
    <col min="15375" max="15375" width="11.5703125" style="2" bestFit="1" customWidth="1"/>
    <col min="15376" max="15376" width="11.140625" style="2" bestFit="1" customWidth="1"/>
    <col min="15377" max="15377" width="13.28515625" style="2" bestFit="1" customWidth="1"/>
    <col min="15378" max="15378" width="49.85546875" style="2" customWidth="1"/>
    <col min="15379" max="15616" width="11.42578125" style="2"/>
    <col min="15617" max="15617" width="19.42578125" style="2" customWidth="1"/>
    <col min="15618" max="15618" width="16.5703125" style="2" bestFit="1" customWidth="1"/>
    <col min="15619" max="15619" width="12.28515625" style="2" customWidth="1"/>
    <col min="15620" max="15620" width="14.85546875" style="2" customWidth="1"/>
    <col min="15621" max="15621" width="12.140625" style="2" customWidth="1"/>
    <col min="15622" max="15622" width="10.7109375" style="2" bestFit="1" customWidth="1"/>
    <col min="15623" max="15623" width="11.140625" style="2" bestFit="1" customWidth="1"/>
    <col min="15624" max="15624" width="13.140625" style="2" bestFit="1" customWidth="1"/>
    <col min="15625" max="15625" width="13.7109375" style="2" customWidth="1"/>
    <col min="15626" max="15626" width="12.7109375" style="2" bestFit="1" customWidth="1"/>
    <col min="15627" max="15627" width="14.42578125" style="2" bestFit="1" customWidth="1"/>
    <col min="15628" max="15628" width="9.140625" style="2" bestFit="1" customWidth="1"/>
    <col min="15629" max="15629" width="11.5703125" style="2" bestFit="1" customWidth="1"/>
    <col min="15630" max="15630" width="11.140625" style="2" customWidth="1"/>
    <col min="15631" max="15631" width="11.5703125" style="2" bestFit="1" customWidth="1"/>
    <col min="15632" max="15632" width="11.140625" style="2" bestFit="1" customWidth="1"/>
    <col min="15633" max="15633" width="13.28515625" style="2" bestFit="1" customWidth="1"/>
    <col min="15634" max="15634" width="49.85546875" style="2" customWidth="1"/>
    <col min="15635" max="15872" width="11.42578125" style="2"/>
    <col min="15873" max="15873" width="19.42578125" style="2" customWidth="1"/>
    <col min="15874" max="15874" width="16.5703125" style="2" bestFit="1" customWidth="1"/>
    <col min="15875" max="15875" width="12.28515625" style="2" customWidth="1"/>
    <col min="15876" max="15876" width="14.85546875" style="2" customWidth="1"/>
    <col min="15877" max="15877" width="12.140625" style="2" customWidth="1"/>
    <col min="15878" max="15878" width="10.7109375" style="2" bestFit="1" customWidth="1"/>
    <col min="15879" max="15879" width="11.140625" style="2" bestFit="1" customWidth="1"/>
    <col min="15880" max="15880" width="13.140625" style="2" bestFit="1" customWidth="1"/>
    <col min="15881" max="15881" width="13.7109375" style="2" customWidth="1"/>
    <col min="15882" max="15882" width="12.7109375" style="2" bestFit="1" customWidth="1"/>
    <col min="15883" max="15883" width="14.42578125" style="2" bestFit="1" customWidth="1"/>
    <col min="15884" max="15884" width="9.140625" style="2" bestFit="1" customWidth="1"/>
    <col min="15885" max="15885" width="11.5703125" style="2" bestFit="1" customWidth="1"/>
    <col min="15886" max="15886" width="11.140625" style="2" customWidth="1"/>
    <col min="15887" max="15887" width="11.5703125" style="2" bestFit="1" customWidth="1"/>
    <col min="15888" max="15888" width="11.140625" style="2" bestFit="1" customWidth="1"/>
    <col min="15889" max="15889" width="13.28515625" style="2" bestFit="1" customWidth="1"/>
    <col min="15890" max="15890" width="49.85546875" style="2" customWidth="1"/>
    <col min="15891" max="16128" width="11.42578125" style="2"/>
    <col min="16129" max="16129" width="19.42578125" style="2" customWidth="1"/>
    <col min="16130" max="16130" width="16.5703125" style="2" bestFit="1" customWidth="1"/>
    <col min="16131" max="16131" width="12.28515625" style="2" customWidth="1"/>
    <col min="16132" max="16132" width="14.85546875" style="2" customWidth="1"/>
    <col min="16133" max="16133" width="12.140625" style="2" customWidth="1"/>
    <col min="16134" max="16134" width="10.7109375" style="2" bestFit="1" customWidth="1"/>
    <col min="16135" max="16135" width="11.140625" style="2" bestFit="1" customWidth="1"/>
    <col min="16136" max="16136" width="13.140625" style="2" bestFit="1" customWidth="1"/>
    <col min="16137" max="16137" width="13.7109375" style="2" customWidth="1"/>
    <col min="16138" max="16138" width="12.7109375" style="2" bestFit="1" customWidth="1"/>
    <col min="16139" max="16139" width="14.42578125" style="2" bestFit="1" customWidth="1"/>
    <col min="16140" max="16140" width="9.140625" style="2" bestFit="1" customWidth="1"/>
    <col min="16141" max="16141" width="11.5703125" style="2" bestFit="1" customWidth="1"/>
    <col min="16142" max="16142" width="11.140625" style="2" customWidth="1"/>
    <col min="16143" max="16143" width="11.5703125" style="2" bestFit="1" customWidth="1"/>
    <col min="16144" max="16144" width="11.140625" style="2" bestFit="1" customWidth="1"/>
    <col min="16145" max="16145" width="13.28515625" style="2" bestFit="1" customWidth="1"/>
    <col min="16146" max="16146" width="49.85546875" style="2" customWidth="1"/>
    <col min="16147" max="16384" width="11.42578125" style="2"/>
  </cols>
  <sheetData>
    <row r="1" spans="1:18" x14ac:dyDescent="0.2">
      <c r="A1" s="327" t="s">
        <v>64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9"/>
      <c r="R1" s="1"/>
    </row>
    <row r="2" spans="1:18" ht="13.5" thickBot="1" x14ac:dyDescent="0.25">
      <c r="A2" s="3" t="s">
        <v>77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6"/>
    </row>
    <row r="3" spans="1:18" x14ac:dyDescent="0.2">
      <c r="A3" s="7" t="s">
        <v>2</v>
      </c>
      <c r="B3" s="8" t="s">
        <v>3</v>
      </c>
      <c r="C3" s="9"/>
      <c r="D3" s="10" t="s">
        <v>4</v>
      </c>
      <c r="E3" s="10"/>
      <c r="F3" s="10"/>
      <c r="G3" s="10"/>
      <c r="H3" s="10"/>
      <c r="I3" s="11" t="s">
        <v>5</v>
      </c>
      <c r="J3" s="12" t="s">
        <v>6</v>
      </c>
      <c r="K3" s="13"/>
      <c r="L3" s="13"/>
      <c r="M3" s="13"/>
      <c r="N3" s="13"/>
      <c r="O3" s="13"/>
      <c r="P3" s="14" t="s">
        <v>5</v>
      </c>
      <c r="Q3" s="15" t="s">
        <v>7</v>
      </c>
      <c r="R3" s="16" t="s">
        <v>8</v>
      </c>
    </row>
    <row r="4" spans="1:18" ht="12.75" customHeight="1" x14ac:dyDescent="0.2">
      <c r="A4" s="17"/>
      <c r="B4" s="18"/>
      <c r="C4" s="19"/>
      <c r="D4" s="20"/>
      <c r="E4" s="84" t="s">
        <v>40</v>
      </c>
      <c r="F4" s="330" t="s">
        <v>41</v>
      </c>
      <c r="G4" s="331"/>
      <c r="H4" s="118" t="s">
        <v>63</v>
      </c>
      <c r="I4" s="21"/>
      <c r="J4" s="22"/>
      <c r="K4" s="23"/>
      <c r="L4" s="23"/>
      <c r="M4" s="23"/>
      <c r="N4" s="23"/>
      <c r="O4" s="23"/>
      <c r="P4" s="24"/>
      <c r="Q4" s="25"/>
      <c r="R4" s="26"/>
    </row>
    <row r="5" spans="1:18" ht="13.5" thickBot="1" x14ac:dyDescent="0.25">
      <c r="A5" s="27" t="s">
        <v>10</v>
      </c>
      <c r="B5" s="28" t="s">
        <v>11</v>
      </c>
      <c r="C5" s="29" t="s">
        <v>12</v>
      </c>
      <c r="D5" s="30" t="s">
        <v>13</v>
      </c>
      <c r="E5" s="30" t="s">
        <v>42</v>
      </c>
      <c r="F5" s="86" t="s">
        <v>12</v>
      </c>
      <c r="G5" s="87" t="s">
        <v>15</v>
      </c>
      <c r="H5" s="119"/>
      <c r="I5" s="32" t="s">
        <v>16</v>
      </c>
      <c r="J5" s="33" t="s">
        <v>17</v>
      </c>
      <c r="K5" s="34" t="s">
        <v>18</v>
      </c>
      <c r="L5" s="35" t="s">
        <v>19</v>
      </c>
      <c r="M5" s="35" t="s">
        <v>20</v>
      </c>
      <c r="N5" s="35" t="s">
        <v>21</v>
      </c>
      <c r="O5" s="36" t="s">
        <v>22</v>
      </c>
      <c r="P5" s="37" t="s">
        <v>23</v>
      </c>
      <c r="Q5" s="38" t="s">
        <v>24</v>
      </c>
      <c r="R5" s="39" t="s">
        <v>25</v>
      </c>
    </row>
    <row r="6" spans="1:18" ht="25.5" x14ac:dyDescent="0.2">
      <c r="A6" s="40" t="s">
        <v>26</v>
      </c>
      <c r="B6" s="41">
        <v>3500000</v>
      </c>
      <c r="C6" s="42">
        <v>30</v>
      </c>
      <c r="D6" s="43">
        <f>+B6/30*C6</f>
        <v>3500000</v>
      </c>
      <c r="E6" s="43"/>
      <c r="F6" s="44"/>
      <c r="G6" s="87"/>
      <c r="H6" s="120">
        <v>0</v>
      </c>
      <c r="I6" s="43">
        <f t="shared" ref="I6:I13" si="0">D6+E6+G6+H6</f>
        <v>3500000</v>
      </c>
      <c r="J6" s="46">
        <f>(B6*0.04)</f>
        <v>140000</v>
      </c>
      <c r="K6" s="46">
        <f>(B6*0.04)</f>
        <v>140000</v>
      </c>
      <c r="L6" s="46"/>
      <c r="M6" s="46"/>
      <c r="N6" s="46"/>
      <c r="O6" s="46"/>
      <c r="P6" s="46">
        <f t="shared" ref="P6:P13" si="1">SUM(J6:O6)</f>
        <v>280000</v>
      </c>
      <c r="Q6" s="47">
        <f t="shared" ref="Q6:Q13" si="2">+I6-P6</f>
        <v>3220000</v>
      </c>
      <c r="R6" s="48"/>
    </row>
    <row r="7" spans="1:18" ht="25.5" x14ac:dyDescent="0.2">
      <c r="A7" s="40" t="s">
        <v>27</v>
      </c>
      <c r="B7" s="41">
        <v>3500000</v>
      </c>
      <c r="C7" s="42">
        <v>30</v>
      </c>
      <c r="D7" s="43">
        <f t="shared" ref="D7:D13" si="3">+B7/30*C7</f>
        <v>3500000</v>
      </c>
      <c r="E7" s="43"/>
      <c r="F7" s="42"/>
      <c r="G7" s="44"/>
      <c r="H7" s="120">
        <v>0</v>
      </c>
      <c r="I7" s="43">
        <f t="shared" si="0"/>
        <v>3500000</v>
      </c>
      <c r="J7" s="46">
        <f t="shared" ref="J7:J12" si="4">(B7*0.04)</f>
        <v>140000</v>
      </c>
      <c r="K7" s="46">
        <f>(B7*0.04)</f>
        <v>140000</v>
      </c>
      <c r="L7" s="46"/>
      <c r="M7" s="46"/>
      <c r="N7" s="46"/>
      <c r="O7" s="46"/>
      <c r="P7" s="46">
        <f t="shared" si="1"/>
        <v>280000</v>
      </c>
      <c r="Q7" s="47">
        <f t="shared" si="2"/>
        <v>3220000</v>
      </c>
      <c r="R7" s="48"/>
    </row>
    <row r="8" spans="1:18" ht="25.5" x14ac:dyDescent="0.2">
      <c r="A8" s="40" t="s">
        <v>28</v>
      </c>
      <c r="B8" s="41">
        <v>730000</v>
      </c>
      <c r="C8" s="42">
        <v>15</v>
      </c>
      <c r="D8" s="43">
        <f t="shared" si="3"/>
        <v>365000</v>
      </c>
      <c r="E8" s="43"/>
      <c r="F8" s="42"/>
      <c r="G8" s="42">
        <f>70500/30*15</f>
        <v>35250</v>
      </c>
      <c r="H8" s="120">
        <v>0</v>
      </c>
      <c r="I8" s="43">
        <f t="shared" si="0"/>
        <v>400250</v>
      </c>
      <c r="J8" s="46">
        <f t="shared" si="4"/>
        <v>29200</v>
      </c>
      <c r="K8" s="46">
        <f>(B8*0.04)</f>
        <v>29200</v>
      </c>
      <c r="L8" s="43"/>
      <c r="M8" s="43"/>
      <c r="N8" s="43"/>
      <c r="O8" s="43"/>
      <c r="P8" s="46">
        <f t="shared" si="1"/>
        <v>58400</v>
      </c>
      <c r="Q8" s="47">
        <f t="shared" si="2"/>
        <v>341850</v>
      </c>
      <c r="R8" s="48"/>
    </row>
    <row r="9" spans="1:18" x14ac:dyDescent="0.2">
      <c r="A9" s="60" t="s">
        <v>29</v>
      </c>
      <c r="B9" s="61">
        <v>650000</v>
      </c>
      <c r="C9" s="42">
        <v>15</v>
      </c>
      <c r="D9" s="43">
        <f t="shared" si="3"/>
        <v>325000</v>
      </c>
      <c r="E9" s="43"/>
      <c r="F9" s="42"/>
      <c r="G9" s="42">
        <f>70500/30*15</f>
        <v>35250</v>
      </c>
      <c r="H9" s="120">
        <v>0</v>
      </c>
      <c r="I9" s="43">
        <f t="shared" si="0"/>
        <v>360250</v>
      </c>
      <c r="J9" s="46">
        <f t="shared" si="4"/>
        <v>26000</v>
      </c>
      <c r="K9" s="46">
        <f>(B9*0.04)</f>
        <v>26000</v>
      </c>
      <c r="L9" s="43"/>
      <c r="M9" s="43"/>
      <c r="N9" s="43"/>
      <c r="O9" s="43"/>
      <c r="P9" s="46">
        <f t="shared" si="1"/>
        <v>52000</v>
      </c>
      <c r="Q9" s="47">
        <f t="shared" si="2"/>
        <v>308250</v>
      </c>
      <c r="R9" s="48"/>
    </row>
    <row r="10" spans="1:18" ht="25.5" x14ac:dyDescent="0.2">
      <c r="A10" s="60" t="s">
        <v>30</v>
      </c>
      <c r="B10" s="61">
        <v>1500000</v>
      </c>
      <c r="C10" s="42">
        <v>30</v>
      </c>
      <c r="D10" s="43">
        <f t="shared" si="3"/>
        <v>1500000</v>
      </c>
      <c r="E10" s="63"/>
      <c r="F10" s="62"/>
      <c r="G10" s="62"/>
      <c r="H10" s="120">
        <v>0</v>
      </c>
      <c r="I10" s="43">
        <f t="shared" si="0"/>
        <v>1500000</v>
      </c>
      <c r="J10" s="46">
        <f t="shared" si="4"/>
        <v>60000</v>
      </c>
      <c r="K10" s="46">
        <v>0</v>
      </c>
      <c r="L10" s="63"/>
      <c r="M10" s="63"/>
      <c r="N10" s="63"/>
      <c r="O10" s="63"/>
      <c r="P10" s="46">
        <f t="shared" si="1"/>
        <v>60000</v>
      </c>
      <c r="Q10" s="47">
        <f t="shared" si="2"/>
        <v>1440000</v>
      </c>
      <c r="R10" s="48"/>
    </row>
    <row r="11" spans="1:18" ht="25.5" x14ac:dyDescent="0.2">
      <c r="A11" s="40" t="s">
        <v>31</v>
      </c>
      <c r="B11" s="41">
        <v>1500000</v>
      </c>
      <c r="C11" s="42">
        <v>30</v>
      </c>
      <c r="D11" s="43">
        <f>+B11/30*C11</f>
        <v>1500000</v>
      </c>
      <c r="E11" s="43"/>
      <c r="F11" s="42"/>
      <c r="G11" s="42"/>
      <c r="H11" s="120">
        <v>0</v>
      </c>
      <c r="I11" s="43">
        <f t="shared" si="0"/>
        <v>1500000</v>
      </c>
      <c r="J11" s="46">
        <f t="shared" si="4"/>
        <v>60000</v>
      </c>
      <c r="K11" s="46">
        <v>0</v>
      </c>
      <c r="L11" s="43"/>
      <c r="M11" s="43"/>
      <c r="N11" s="90"/>
      <c r="O11" s="43"/>
      <c r="P11" s="46">
        <f t="shared" si="1"/>
        <v>60000</v>
      </c>
      <c r="Q11" s="47">
        <f t="shared" si="2"/>
        <v>1440000</v>
      </c>
    </row>
    <row r="12" spans="1:18" ht="25.5" x14ac:dyDescent="0.2">
      <c r="A12" s="60" t="s">
        <v>59</v>
      </c>
      <c r="B12" s="61">
        <v>1500000</v>
      </c>
      <c r="C12" s="62">
        <v>30</v>
      </c>
      <c r="D12" s="43">
        <f t="shared" si="3"/>
        <v>1500000</v>
      </c>
      <c r="E12" s="63"/>
      <c r="F12" s="62"/>
      <c r="G12" s="62"/>
      <c r="H12" s="152">
        <v>0</v>
      </c>
      <c r="I12" s="43">
        <f t="shared" si="0"/>
        <v>1500000</v>
      </c>
      <c r="J12" s="65">
        <f t="shared" si="4"/>
        <v>60000</v>
      </c>
      <c r="K12" s="46">
        <f>(B12*0.04)</f>
        <v>60000</v>
      </c>
      <c r="L12" s="63"/>
      <c r="M12" s="63"/>
      <c r="N12" s="92"/>
      <c r="O12" s="63"/>
      <c r="P12" s="46">
        <f t="shared" si="1"/>
        <v>120000</v>
      </c>
      <c r="Q12" s="47">
        <f t="shared" si="2"/>
        <v>1380000</v>
      </c>
    </row>
    <row r="13" spans="1:18" ht="25.5" x14ac:dyDescent="0.2">
      <c r="A13" s="146" t="s">
        <v>74</v>
      </c>
      <c r="B13" s="61">
        <v>1300000</v>
      </c>
      <c r="C13" s="62">
        <v>30</v>
      </c>
      <c r="D13" s="63">
        <f t="shared" si="3"/>
        <v>1300000</v>
      </c>
      <c r="E13" s="63"/>
      <c r="F13" s="62"/>
      <c r="G13" s="62"/>
      <c r="H13" s="121"/>
      <c r="I13" s="43">
        <f t="shared" si="0"/>
        <v>1300000</v>
      </c>
      <c r="J13" s="43">
        <f>B13*0.04</f>
        <v>52000</v>
      </c>
      <c r="K13" s="65">
        <f>B13*0.04</f>
        <v>52000</v>
      </c>
      <c r="L13" s="63"/>
      <c r="M13" s="63"/>
      <c r="N13" s="92"/>
      <c r="O13" s="63"/>
      <c r="P13" s="46">
        <f t="shared" si="1"/>
        <v>104000</v>
      </c>
      <c r="Q13" s="47">
        <f t="shared" si="2"/>
        <v>1196000</v>
      </c>
    </row>
    <row r="14" spans="1:18" ht="13.5" thickBot="1" x14ac:dyDescent="0.25">
      <c r="A14" s="66" t="s">
        <v>33</v>
      </c>
      <c r="B14" s="67">
        <f>SUM(B6:B13)</f>
        <v>14180000</v>
      </c>
      <c r="C14" s="67"/>
      <c r="D14" s="67">
        <f>SUM(D6:D13)</f>
        <v>13490000</v>
      </c>
      <c r="E14" s="67">
        <f>SUM(E6:E12)</f>
        <v>0</v>
      </c>
      <c r="F14" s="67">
        <f>SUM(F6:F11)</f>
        <v>0</v>
      </c>
      <c r="G14" s="67">
        <f>SUM(G6:G13)</f>
        <v>70500</v>
      </c>
      <c r="H14" s="67">
        <f t="shared" ref="H14" si="5">SUM(H6:H12)</f>
        <v>0</v>
      </c>
      <c r="I14" s="67">
        <f t="shared" ref="I14:P14" si="6">SUM(I6:I13)</f>
        <v>13560500</v>
      </c>
      <c r="J14" s="67">
        <f t="shared" si="6"/>
        <v>567200</v>
      </c>
      <c r="K14" s="67">
        <f t="shared" si="6"/>
        <v>447200</v>
      </c>
      <c r="L14" s="67">
        <f t="shared" si="6"/>
        <v>0</v>
      </c>
      <c r="M14" s="67">
        <f t="shared" si="6"/>
        <v>0</v>
      </c>
      <c r="N14" s="67">
        <f t="shared" si="6"/>
        <v>0</v>
      </c>
      <c r="O14" s="67">
        <f t="shared" si="6"/>
        <v>0</v>
      </c>
      <c r="P14" s="67">
        <f t="shared" si="6"/>
        <v>1014400</v>
      </c>
      <c r="Q14" s="67">
        <f>SUM(Q6:Q13)</f>
        <v>12546100</v>
      </c>
      <c r="R14" s="68"/>
    </row>
    <row r="15" spans="1:18" s="93" customFormat="1" x14ac:dyDescent="0.2"/>
    <row r="16" spans="1:18" s="93" customFormat="1" x14ac:dyDescent="0.2">
      <c r="A16" s="136" t="s">
        <v>68</v>
      </c>
      <c r="C16" s="101">
        <v>70500</v>
      </c>
    </row>
    <row r="17" spans="1:15" s="93" customFormat="1" x14ac:dyDescent="0.2"/>
    <row r="18" spans="1:15" s="93" customFormat="1" ht="15.75" x14ac:dyDescent="0.25">
      <c r="A18" s="94" t="s">
        <v>44</v>
      </c>
      <c r="B18" s="95" t="s">
        <v>45</v>
      </c>
      <c r="C18" s="95" t="s">
        <v>46</v>
      </c>
      <c r="D18" s="95" t="s">
        <v>47</v>
      </c>
      <c r="E18" s="95" t="s">
        <v>5</v>
      </c>
      <c r="G18" s="126"/>
      <c r="H18" s="95" t="s">
        <v>34</v>
      </c>
      <c r="I18" s="95" t="s">
        <v>35</v>
      </c>
      <c r="J18" s="2"/>
      <c r="K18" s="2"/>
    </row>
    <row r="19" spans="1:15" s="93" customFormat="1" ht="25.5" x14ac:dyDescent="0.25">
      <c r="A19" s="96" t="s">
        <v>26</v>
      </c>
      <c r="B19" s="97" t="s">
        <v>48</v>
      </c>
      <c r="C19" s="98">
        <v>100000</v>
      </c>
      <c r="D19" s="98">
        <v>200000</v>
      </c>
      <c r="E19" s="99">
        <f t="shared" ref="E19:E25" si="7">+C19+D19</f>
        <v>300000</v>
      </c>
      <c r="G19" s="76"/>
      <c r="H19" s="128">
        <v>3500000</v>
      </c>
      <c r="I19" s="129">
        <v>0</v>
      </c>
      <c r="J19" s="2"/>
      <c r="K19" s="2"/>
    </row>
    <row r="20" spans="1:15" s="93" customFormat="1" ht="25.5" x14ac:dyDescent="0.25">
      <c r="A20" s="96" t="s">
        <v>27</v>
      </c>
      <c r="B20" s="97" t="s">
        <v>50</v>
      </c>
      <c r="C20" s="98">
        <v>100000</v>
      </c>
      <c r="D20" s="98">
        <v>200000</v>
      </c>
      <c r="E20" s="99">
        <f t="shared" si="7"/>
        <v>300000</v>
      </c>
      <c r="G20" s="76"/>
      <c r="H20" s="128">
        <v>3500000</v>
      </c>
      <c r="I20" s="129">
        <v>0</v>
      </c>
      <c r="J20" s="2"/>
      <c r="K20" s="2"/>
    </row>
    <row r="21" spans="1:15" s="93" customFormat="1" ht="25.5" x14ac:dyDescent="0.25">
      <c r="A21" s="96" t="s">
        <v>28</v>
      </c>
      <c r="B21" s="102" t="s">
        <v>51</v>
      </c>
      <c r="C21" s="98"/>
      <c r="D21" s="98">
        <v>140000</v>
      </c>
      <c r="E21" s="99">
        <f t="shared" si="7"/>
        <v>140000</v>
      </c>
      <c r="G21" s="76"/>
      <c r="H21" s="130">
        <v>730000</v>
      </c>
      <c r="I21" s="131">
        <v>70500</v>
      </c>
      <c r="J21" s="2"/>
      <c r="K21" s="2"/>
    </row>
    <row r="22" spans="1:15" s="93" customFormat="1" ht="15" x14ac:dyDescent="0.25">
      <c r="A22" s="103" t="s">
        <v>29</v>
      </c>
      <c r="B22" s="102" t="s">
        <v>52</v>
      </c>
      <c r="C22" s="98"/>
      <c r="D22" s="98"/>
      <c r="E22" s="99">
        <f t="shared" si="7"/>
        <v>0</v>
      </c>
      <c r="G22" s="76"/>
      <c r="H22" s="130">
        <v>650000</v>
      </c>
      <c r="I22" s="131">
        <v>70500</v>
      </c>
      <c r="J22" s="2" t="s">
        <v>57</v>
      </c>
      <c r="K22" s="112">
        <v>41183</v>
      </c>
      <c r="O22" s="114"/>
    </row>
    <row r="23" spans="1:15" s="93" customFormat="1" ht="25.5" x14ac:dyDescent="0.25">
      <c r="A23" s="103" t="s">
        <v>30</v>
      </c>
      <c r="B23" s="97" t="s">
        <v>53</v>
      </c>
      <c r="C23" s="98">
        <v>600000</v>
      </c>
      <c r="D23" s="98">
        <v>200000</v>
      </c>
      <c r="E23" s="99">
        <f t="shared" si="7"/>
        <v>800000</v>
      </c>
      <c r="G23" s="76"/>
      <c r="H23" s="132">
        <v>1500000</v>
      </c>
      <c r="I23" s="133"/>
      <c r="J23" s="2"/>
      <c r="K23" s="112"/>
      <c r="O23" s="114"/>
    </row>
    <row r="24" spans="1:15" s="93" customFormat="1" ht="25.5" x14ac:dyDescent="0.25">
      <c r="A24" s="103" t="s">
        <v>65</v>
      </c>
      <c r="B24" s="97" t="s">
        <v>55</v>
      </c>
      <c r="C24" s="98">
        <v>200000</v>
      </c>
      <c r="D24" s="98"/>
      <c r="E24" s="99">
        <f t="shared" si="7"/>
        <v>200000</v>
      </c>
      <c r="G24" s="76"/>
      <c r="H24" s="132">
        <v>1500000</v>
      </c>
      <c r="I24" s="133"/>
      <c r="J24" s="2" t="s">
        <v>57</v>
      </c>
      <c r="K24" s="112">
        <v>41219</v>
      </c>
      <c r="O24" s="114"/>
    </row>
    <row r="25" spans="1:15" s="93" customFormat="1" ht="25.5" x14ac:dyDescent="0.25">
      <c r="A25" s="96" t="s">
        <v>31</v>
      </c>
      <c r="B25" s="97" t="s">
        <v>56</v>
      </c>
      <c r="C25" s="98">
        <v>400000</v>
      </c>
      <c r="D25" s="98">
        <v>400000</v>
      </c>
      <c r="E25" s="99">
        <f t="shared" si="7"/>
        <v>800000</v>
      </c>
      <c r="G25" s="127"/>
      <c r="H25" s="147">
        <v>1500000</v>
      </c>
      <c r="I25" s="148"/>
      <c r="J25" s="2" t="s">
        <v>57</v>
      </c>
      <c r="K25" s="112">
        <v>41061</v>
      </c>
      <c r="O25" s="114"/>
    </row>
    <row r="26" spans="1:15" s="93" customFormat="1" ht="31.5" customHeight="1" x14ac:dyDescent="0.25">
      <c r="A26" s="146" t="s">
        <v>74</v>
      </c>
      <c r="B26" s="150" t="s">
        <v>75</v>
      </c>
      <c r="C26" s="98"/>
      <c r="D26" s="98">
        <v>200000</v>
      </c>
      <c r="E26" s="99"/>
      <c r="G26" s="127"/>
      <c r="H26" s="149">
        <v>1300000</v>
      </c>
      <c r="I26" s="149"/>
      <c r="J26" s="2" t="s">
        <v>57</v>
      </c>
      <c r="K26" s="112">
        <v>41368</v>
      </c>
      <c r="O26" s="114"/>
    </row>
    <row r="27" spans="1:15" s="93" customFormat="1" ht="15" x14ac:dyDescent="0.25">
      <c r="A27" s="71"/>
      <c r="B27" s="123" t="s">
        <v>5</v>
      </c>
      <c r="C27" s="124">
        <f>SUM(C19:C25)</f>
        <v>1400000</v>
      </c>
      <c r="D27" s="124">
        <f>SUM(D19:D26)</f>
        <v>1340000</v>
      </c>
      <c r="E27" s="124">
        <f>SUM(E19:E25)</f>
        <v>2540000</v>
      </c>
      <c r="G27" s="123" t="s">
        <v>5</v>
      </c>
      <c r="H27" s="125">
        <f>SUM(H19:H26)</f>
        <v>14180000</v>
      </c>
      <c r="I27" s="125">
        <f>SUM(I19:I25)</f>
        <v>141000</v>
      </c>
      <c r="O27" s="114"/>
    </row>
    <row r="28" spans="1:15" s="93" customFormat="1" x14ac:dyDescent="0.2">
      <c r="J28" s="76"/>
      <c r="K28" s="122"/>
      <c r="L28" s="113"/>
      <c r="M28" s="114"/>
      <c r="N28" s="110"/>
      <c r="O28" s="114"/>
    </row>
    <row r="29" spans="1:15" s="93" customFormat="1" x14ac:dyDescent="0.2">
      <c r="J29" s="76"/>
      <c r="K29" s="122"/>
      <c r="L29" s="113"/>
      <c r="M29" s="114"/>
      <c r="N29" s="110"/>
      <c r="O29" s="114"/>
    </row>
    <row r="30" spans="1:15" s="93" customFormat="1" x14ac:dyDescent="0.2">
      <c r="O30" s="110"/>
    </row>
    <row r="31" spans="1:15" s="93" customFormat="1" x14ac:dyDescent="0.2"/>
    <row r="32" spans="1:15" s="93" customFormat="1" x14ac:dyDescent="0.2"/>
    <row r="33" spans="6:11" s="93" customFormat="1" x14ac:dyDescent="0.2"/>
    <row r="34" spans="6:11" s="93" customFormat="1" x14ac:dyDescent="0.2">
      <c r="K34" s="108"/>
    </row>
    <row r="35" spans="6:11" s="93" customFormat="1" x14ac:dyDescent="0.2">
      <c r="F35" s="109"/>
      <c r="K35" s="108"/>
    </row>
    <row r="36" spans="6:11" s="93" customFormat="1" x14ac:dyDescent="0.2">
      <c r="F36" s="109"/>
      <c r="K36" s="108"/>
    </row>
    <row r="37" spans="6:11" s="93" customFormat="1" x14ac:dyDescent="0.2">
      <c r="F37" s="109"/>
      <c r="K37" s="108"/>
    </row>
    <row r="38" spans="6:11" s="93" customFormat="1" x14ac:dyDescent="0.2">
      <c r="F38" s="109"/>
      <c r="K38" s="108"/>
    </row>
    <row r="39" spans="6:11" s="93" customFormat="1" x14ac:dyDescent="0.2">
      <c r="K39" s="108"/>
    </row>
    <row r="40" spans="6:11" s="93" customFormat="1" x14ac:dyDescent="0.2">
      <c r="F40" s="109"/>
      <c r="K40" s="108"/>
    </row>
    <row r="41" spans="6:11" s="93" customFormat="1" x14ac:dyDescent="0.2">
      <c r="K41" s="111"/>
    </row>
    <row r="42" spans="6:11" s="93" customFormat="1" x14ac:dyDescent="0.2"/>
    <row r="43" spans="6:11" s="93" customFormat="1" x14ac:dyDescent="0.2"/>
    <row r="44" spans="6:11" s="93" customFormat="1" x14ac:dyDescent="0.2"/>
    <row r="45" spans="6:11" s="93" customFormat="1" x14ac:dyDescent="0.2"/>
    <row r="46" spans="6:11" s="93" customFormat="1" x14ac:dyDescent="0.2"/>
    <row r="47" spans="6:11" s="93" customFormat="1" x14ac:dyDescent="0.2"/>
    <row r="48" spans="6:11" s="93" customFormat="1" x14ac:dyDescent="0.2"/>
    <row r="49" s="93" customFormat="1" x14ac:dyDescent="0.2"/>
    <row r="50" s="93" customFormat="1" x14ac:dyDescent="0.2"/>
    <row r="51" s="93" customFormat="1" x14ac:dyDescent="0.2"/>
    <row r="52" s="93" customFormat="1" x14ac:dyDescent="0.2"/>
    <row r="53" s="93" customFormat="1" x14ac:dyDescent="0.2"/>
    <row r="54" s="93" customFormat="1" x14ac:dyDescent="0.2"/>
    <row r="55" s="93" customFormat="1" x14ac:dyDescent="0.2"/>
    <row r="56" s="93" customFormat="1" x14ac:dyDescent="0.2"/>
    <row r="57" s="93" customFormat="1" x14ac:dyDescent="0.2"/>
    <row r="58" s="93" customFormat="1" x14ac:dyDescent="0.2"/>
  </sheetData>
  <mergeCells count="2">
    <mergeCell ref="A1:Q1"/>
    <mergeCell ref="F4:G4"/>
  </mergeCells>
  <pageMargins left="7.874015748031496E-2" right="0.11811023622047245" top="0.39370078740157483" bottom="0.98425196850393704" header="0" footer="0"/>
  <pageSetup scale="47" orientation="landscape" horizontalDpi="720" verticalDpi="72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9"/>
  <sheetViews>
    <sheetView zoomScale="85" zoomScaleNormal="85" workbookViewId="0">
      <selection activeCell="P14" sqref="A1:P14"/>
    </sheetView>
  </sheetViews>
  <sheetFormatPr defaultColWidth="11.42578125" defaultRowHeight="12.75" x14ac:dyDescent="0.2"/>
  <cols>
    <col min="1" max="1" width="26" style="2" customWidth="1"/>
    <col min="2" max="2" width="15.5703125" style="2" bestFit="1" customWidth="1"/>
    <col min="3" max="3" width="12.7109375" style="2" bestFit="1" customWidth="1"/>
    <col min="4" max="5" width="14" style="2" customWidth="1"/>
    <col min="6" max="6" width="12.42578125" style="2" bestFit="1" customWidth="1"/>
    <col min="7" max="7" width="12.5703125" style="2" customWidth="1"/>
    <col min="8" max="8" width="14.7109375" style="2" customWidth="1"/>
    <col min="9" max="9" width="12.140625" style="2" bestFit="1" customWidth="1"/>
    <col min="10" max="10" width="11.7109375" style="2" customWidth="1"/>
    <col min="11" max="11" width="11.7109375" style="2" bestFit="1" customWidth="1"/>
    <col min="12" max="14" width="11.5703125" style="2" bestFit="1" customWidth="1"/>
    <col min="15" max="15" width="9.85546875" style="2" bestFit="1" customWidth="1"/>
    <col min="16" max="16" width="12" style="2" bestFit="1" customWidth="1"/>
    <col min="17" max="17" width="49.85546875" style="2" customWidth="1"/>
    <col min="18" max="37" width="11.42578125" style="2"/>
    <col min="38" max="38" width="14.85546875" style="2" bestFit="1" customWidth="1"/>
    <col min="39" max="256" width="11.42578125" style="2"/>
    <col min="257" max="257" width="26" style="2" customWidth="1"/>
    <col min="258" max="258" width="15.5703125" style="2" bestFit="1" customWidth="1"/>
    <col min="259" max="259" width="12.7109375" style="2" bestFit="1" customWidth="1"/>
    <col min="260" max="260" width="12.140625" style="2" bestFit="1" customWidth="1"/>
    <col min="261" max="261" width="14" style="2" customWidth="1"/>
    <col min="262" max="262" width="12.42578125" style="2" bestFit="1" customWidth="1"/>
    <col min="263" max="263" width="12.5703125" style="2" customWidth="1"/>
    <col min="264" max="264" width="14.7109375" style="2" customWidth="1"/>
    <col min="265" max="265" width="12.140625" style="2" bestFit="1" customWidth="1"/>
    <col min="266" max="266" width="11.7109375" style="2" customWidth="1"/>
    <col min="267" max="267" width="11.7109375" style="2" bestFit="1" customWidth="1"/>
    <col min="268" max="270" width="11.5703125" style="2" bestFit="1" customWidth="1"/>
    <col min="271" max="271" width="9.85546875" style="2" bestFit="1" customWidth="1"/>
    <col min="272" max="272" width="12" style="2" bestFit="1" customWidth="1"/>
    <col min="273" max="273" width="49.85546875" style="2" customWidth="1"/>
    <col min="274" max="512" width="11.42578125" style="2"/>
    <col min="513" max="513" width="26" style="2" customWidth="1"/>
    <col min="514" max="514" width="15.5703125" style="2" bestFit="1" customWidth="1"/>
    <col min="515" max="515" width="12.7109375" style="2" bestFit="1" customWidth="1"/>
    <col min="516" max="516" width="12.140625" style="2" bestFit="1" customWidth="1"/>
    <col min="517" max="517" width="14" style="2" customWidth="1"/>
    <col min="518" max="518" width="12.42578125" style="2" bestFit="1" customWidth="1"/>
    <col min="519" max="519" width="12.5703125" style="2" customWidth="1"/>
    <col min="520" max="520" width="14.7109375" style="2" customWidth="1"/>
    <col min="521" max="521" width="12.140625" style="2" bestFit="1" customWidth="1"/>
    <col min="522" max="522" width="11.7109375" style="2" customWidth="1"/>
    <col min="523" max="523" width="11.7109375" style="2" bestFit="1" customWidth="1"/>
    <col min="524" max="526" width="11.5703125" style="2" bestFit="1" customWidth="1"/>
    <col min="527" max="527" width="9.85546875" style="2" bestFit="1" customWidth="1"/>
    <col min="528" max="528" width="12" style="2" bestFit="1" customWidth="1"/>
    <col min="529" max="529" width="49.85546875" style="2" customWidth="1"/>
    <col min="530" max="768" width="11.42578125" style="2"/>
    <col min="769" max="769" width="26" style="2" customWidth="1"/>
    <col min="770" max="770" width="15.5703125" style="2" bestFit="1" customWidth="1"/>
    <col min="771" max="771" width="12.7109375" style="2" bestFit="1" customWidth="1"/>
    <col min="772" max="772" width="12.140625" style="2" bestFit="1" customWidth="1"/>
    <col min="773" max="773" width="14" style="2" customWidth="1"/>
    <col min="774" max="774" width="12.42578125" style="2" bestFit="1" customWidth="1"/>
    <col min="775" max="775" width="12.5703125" style="2" customWidth="1"/>
    <col min="776" max="776" width="14.7109375" style="2" customWidth="1"/>
    <col min="777" max="777" width="12.140625" style="2" bestFit="1" customWidth="1"/>
    <col min="778" max="778" width="11.7109375" style="2" customWidth="1"/>
    <col min="779" max="779" width="11.7109375" style="2" bestFit="1" customWidth="1"/>
    <col min="780" max="782" width="11.5703125" style="2" bestFit="1" customWidth="1"/>
    <col min="783" max="783" width="9.85546875" style="2" bestFit="1" customWidth="1"/>
    <col min="784" max="784" width="12" style="2" bestFit="1" customWidth="1"/>
    <col min="785" max="785" width="49.85546875" style="2" customWidth="1"/>
    <col min="786" max="1024" width="11.42578125" style="2"/>
    <col min="1025" max="1025" width="26" style="2" customWidth="1"/>
    <col min="1026" max="1026" width="15.5703125" style="2" bestFit="1" customWidth="1"/>
    <col min="1027" max="1027" width="12.7109375" style="2" bestFit="1" customWidth="1"/>
    <col min="1028" max="1028" width="12.140625" style="2" bestFit="1" customWidth="1"/>
    <col min="1029" max="1029" width="14" style="2" customWidth="1"/>
    <col min="1030" max="1030" width="12.42578125" style="2" bestFit="1" customWidth="1"/>
    <col min="1031" max="1031" width="12.5703125" style="2" customWidth="1"/>
    <col min="1032" max="1032" width="14.7109375" style="2" customWidth="1"/>
    <col min="1033" max="1033" width="12.140625" style="2" bestFit="1" customWidth="1"/>
    <col min="1034" max="1034" width="11.7109375" style="2" customWidth="1"/>
    <col min="1035" max="1035" width="11.7109375" style="2" bestFit="1" customWidth="1"/>
    <col min="1036" max="1038" width="11.5703125" style="2" bestFit="1" customWidth="1"/>
    <col min="1039" max="1039" width="9.85546875" style="2" bestFit="1" customWidth="1"/>
    <col min="1040" max="1040" width="12" style="2" bestFit="1" customWidth="1"/>
    <col min="1041" max="1041" width="49.85546875" style="2" customWidth="1"/>
    <col min="1042" max="1280" width="11.42578125" style="2"/>
    <col min="1281" max="1281" width="26" style="2" customWidth="1"/>
    <col min="1282" max="1282" width="15.5703125" style="2" bestFit="1" customWidth="1"/>
    <col min="1283" max="1283" width="12.7109375" style="2" bestFit="1" customWidth="1"/>
    <col min="1284" max="1284" width="12.140625" style="2" bestFit="1" customWidth="1"/>
    <col min="1285" max="1285" width="14" style="2" customWidth="1"/>
    <col min="1286" max="1286" width="12.42578125" style="2" bestFit="1" customWidth="1"/>
    <col min="1287" max="1287" width="12.5703125" style="2" customWidth="1"/>
    <col min="1288" max="1288" width="14.7109375" style="2" customWidth="1"/>
    <col min="1289" max="1289" width="12.140625" style="2" bestFit="1" customWidth="1"/>
    <col min="1290" max="1290" width="11.7109375" style="2" customWidth="1"/>
    <col min="1291" max="1291" width="11.7109375" style="2" bestFit="1" customWidth="1"/>
    <col min="1292" max="1294" width="11.5703125" style="2" bestFit="1" customWidth="1"/>
    <col min="1295" max="1295" width="9.85546875" style="2" bestFit="1" customWidth="1"/>
    <col min="1296" max="1296" width="12" style="2" bestFit="1" customWidth="1"/>
    <col min="1297" max="1297" width="49.85546875" style="2" customWidth="1"/>
    <col min="1298" max="1536" width="11.42578125" style="2"/>
    <col min="1537" max="1537" width="26" style="2" customWidth="1"/>
    <col min="1538" max="1538" width="15.5703125" style="2" bestFit="1" customWidth="1"/>
    <col min="1539" max="1539" width="12.7109375" style="2" bestFit="1" customWidth="1"/>
    <col min="1540" max="1540" width="12.140625" style="2" bestFit="1" customWidth="1"/>
    <col min="1541" max="1541" width="14" style="2" customWidth="1"/>
    <col min="1542" max="1542" width="12.42578125" style="2" bestFit="1" customWidth="1"/>
    <col min="1543" max="1543" width="12.5703125" style="2" customWidth="1"/>
    <col min="1544" max="1544" width="14.7109375" style="2" customWidth="1"/>
    <col min="1545" max="1545" width="12.140625" style="2" bestFit="1" customWidth="1"/>
    <col min="1546" max="1546" width="11.7109375" style="2" customWidth="1"/>
    <col min="1547" max="1547" width="11.7109375" style="2" bestFit="1" customWidth="1"/>
    <col min="1548" max="1550" width="11.5703125" style="2" bestFit="1" customWidth="1"/>
    <col min="1551" max="1551" width="9.85546875" style="2" bestFit="1" customWidth="1"/>
    <col min="1552" max="1552" width="12" style="2" bestFit="1" customWidth="1"/>
    <col min="1553" max="1553" width="49.85546875" style="2" customWidth="1"/>
    <col min="1554" max="1792" width="11.42578125" style="2"/>
    <col min="1793" max="1793" width="26" style="2" customWidth="1"/>
    <col min="1794" max="1794" width="15.5703125" style="2" bestFit="1" customWidth="1"/>
    <col min="1795" max="1795" width="12.7109375" style="2" bestFit="1" customWidth="1"/>
    <col min="1796" max="1796" width="12.140625" style="2" bestFit="1" customWidth="1"/>
    <col min="1797" max="1797" width="14" style="2" customWidth="1"/>
    <col min="1798" max="1798" width="12.42578125" style="2" bestFit="1" customWidth="1"/>
    <col min="1799" max="1799" width="12.5703125" style="2" customWidth="1"/>
    <col min="1800" max="1800" width="14.7109375" style="2" customWidth="1"/>
    <col min="1801" max="1801" width="12.140625" style="2" bestFit="1" customWidth="1"/>
    <col min="1802" max="1802" width="11.7109375" style="2" customWidth="1"/>
    <col min="1803" max="1803" width="11.7109375" style="2" bestFit="1" customWidth="1"/>
    <col min="1804" max="1806" width="11.5703125" style="2" bestFit="1" customWidth="1"/>
    <col min="1807" max="1807" width="9.85546875" style="2" bestFit="1" customWidth="1"/>
    <col min="1808" max="1808" width="12" style="2" bestFit="1" customWidth="1"/>
    <col min="1809" max="1809" width="49.85546875" style="2" customWidth="1"/>
    <col min="1810" max="2048" width="11.42578125" style="2"/>
    <col min="2049" max="2049" width="26" style="2" customWidth="1"/>
    <col min="2050" max="2050" width="15.5703125" style="2" bestFit="1" customWidth="1"/>
    <col min="2051" max="2051" width="12.7109375" style="2" bestFit="1" customWidth="1"/>
    <col min="2052" max="2052" width="12.140625" style="2" bestFit="1" customWidth="1"/>
    <col min="2053" max="2053" width="14" style="2" customWidth="1"/>
    <col min="2054" max="2054" width="12.42578125" style="2" bestFit="1" customWidth="1"/>
    <col min="2055" max="2055" width="12.5703125" style="2" customWidth="1"/>
    <col min="2056" max="2056" width="14.7109375" style="2" customWidth="1"/>
    <col min="2057" max="2057" width="12.140625" style="2" bestFit="1" customWidth="1"/>
    <col min="2058" max="2058" width="11.7109375" style="2" customWidth="1"/>
    <col min="2059" max="2059" width="11.7109375" style="2" bestFit="1" customWidth="1"/>
    <col min="2060" max="2062" width="11.5703125" style="2" bestFit="1" customWidth="1"/>
    <col min="2063" max="2063" width="9.85546875" style="2" bestFit="1" customWidth="1"/>
    <col min="2064" max="2064" width="12" style="2" bestFit="1" customWidth="1"/>
    <col min="2065" max="2065" width="49.85546875" style="2" customWidth="1"/>
    <col min="2066" max="2304" width="11.42578125" style="2"/>
    <col min="2305" max="2305" width="26" style="2" customWidth="1"/>
    <col min="2306" max="2306" width="15.5703125" style="2" bestFit="1" customWidth="1"/>
    <col min="2307" max="2307" width="12.7109375" style="2" bestFit="1" customWidth="1"/>
    <col min="2308" max="2308" width="12.140625" style="2" bestFit="1" customWidth="1"/>
    <col min="2309" max="2309" width="14" style="2" customWidth="1"/>
    <col min="2310" max="2310" width="12.42578125" style="2" bestFit="1" customWidth="1"/>
    <col min="2311" max="2311" width="12.5703125" style="2" customWidth="1"/>
    <col min="2312" max="2312" width="14.7109375" style="2" customWidth="1"/>
    <col min="2313" max="2313" width="12.140625" style="2" bestFit="1" customWidth="1"/>
    <col min="2314" max="2314" width="11.7109375" style="2" customWidth="1"/>
    <col min="2315" max="2315" width="11.7109375" style="2" bestFit="1" customWidth="1"/>
    <col min="2316" max="2318" width="11.5703125" style="2" bestFit="1" customWidth="1"/>
    <col min="2319" max="2319" width="9.85546875" style="2" bestFit="1" customWidth="1"/>
    <col min="2320" max="2320" width="12" style="2" bestFit="1" customWidth="1"/>
    <col min="2321" max="2321" width="49.85546875" style="2" customWidth="1"/>
    <col min="2322" max="2560" width="11.42578125" style="2"/>
    <col min="2561" max="2561" width="26" style="2" customWidth="1"/>
    <col min="2562" max="2562" width="15.5703125" style="2" bestFit="1" customWidth="1"/>
    <col min="2563" max="2563" width="12.7109375" style="2" bestFit="1" customWidth="1"/>
    <col min="2564" max="2564" width="12.140625" style="2" bestFit="1" customWidth="1"/>
    <col min="2565" max="2565" width="14" style="2" customWidth="1"/>
    <col min="2566" max="2566" width="12.42578125" style="2" bestFit="1" customWidth="1"/>
    <col min="2567" max="2567" width="12.5703125" style="2" customWidth="1"/>
    <col min="2568" max="2568" width="14.7109375" style="2" customWidth="1"/>
    <col min="2569" max="2569" width="12.140625" style="2" bestFit="1" customWidth="1"/>
    <col min="2570" max="2570" width="11.7109375" style="2" customWidth="1"/>
    <col min="2571" max="2571" width="11.7109375" style="2" bestFit="1" customWidth="1"/>
    <col min="2572" max="2574" width="11.5703125" style="2" bestFit="1" customWidth="1"/>
    <col min="2575" max="2575" width="9.85546875" style="2" bestFit="1" customWidth="1"/>
    <col min="2576" max="2576" width="12" style="2" bestFit="1" customWidth="1"/>
    <col min="2577" max="2577" width="49.85546875" style="2" customWidth="1"/>
    <col min="2578" max="2816" width="11.42578125" style="2"/>
    <col min="2817" max="2817" width="26" style="2" customWidth="1"/>
    <col min="2818" max="2818" width="15.5703125" style="2" bestFit="1" customWidth="1"/>
    <col min="2819" max="2819" width="12.7109375" style="2" bestFit="1" customWidth="1"/>
    <col min="2820" max="2820" width="12.140625" style="2" bestFit="1" customWidth="1"/>
    <col min="2821" max="2821" width="14" style="2" customWidth="1"/>
    <col min="2822" max="2822" width="12.42578125" style="2" bestFit="1" customWidth="1"/>
    <col min="2823" max="2823" width="12.5703125" style="2" customWidth="1"/>
    <col min="2824" max="2824" width="14.7109375" style="2" customWidth="1"/>
    <col min="2825" max="2825" width="12.140625" style="2" bestFit="1" customWidth="1"/>
    <col min="2826" max="2826" width="11.7109375" style="2" customWidth="1"/>
    <col min="2827" max="2827" width="11.7109375" style="2" bestFit="1" customWidth="1"/>
    <col min="2828" max="2830" width="11.5703125" style="2" bestFit="1" customWidth="1"/>
    <col min="2831" max="2831" width="9.85546875" style="2" bestFit="1" customWidth="1"/>
    <col min="2832" max="2832" width="12" style="2" bestFit="1" customWidth="1"/>
    <col min="2833" max="2833" width="49.85546875" style="2" customWidth="1"/>
    <col min="2834" max="3072" width="11.42578125" style="2"/>
    <col min="3073" max="3073" width="26" style="2" customWidth="1"/>
    <col min="3074" max="3074" width="15.5703125" style="2" bestFit="1" customWidth="1"/>
    <col min="3075" max="3075" width="12.7109375" style="2" bestFit="1" customWidth="1"/>
    <col min="3076" max="3076" width="12.140625" style="2" bestFit="1" customWidth="1"/>
    <col min="3077" max="3077" width="14" style="2" customWidth="1"/>
    <col min="3078" max="3078" width="12.42578125" style="2" bestFit="1" customWidth="1"/>
    <col min="3079" max="3079" width="12.5703125" style="2" customWidth="1"/>
    <col min="3080" max="3080" width="14.7109375" style="2" customWidth="1"/>
    <col min="3081" max="3081" width="12.140625" style="2" bestFit="1" customWidth="1"/>
    <col min="3082" max="3082" width="11.7109375" style="2" customWidth="1"/>
    <col min="3083" max="3083" width="11.7109375" style="2" bestFit="1" customWidth="1"/>
    <col min="3084" max="3086" width="11.5703125" style="2" bestFit="1" customWidth="1"/>
    <col min="3087" max="3087" width="9.85546875" style="2" bestFit="1" customWidth="1"/>
    <col min="3088" max="3088" width="12" style="2" bestFit="1" customWidth="1"/>
    <col min="3089" max="3089" width="49.85546875" style="2" customWidth="1"/>
    <col min="3090" max="3328" width="11.42578125" style="2"/>
    <col min="3329" max="3329" width="26" style="2" customWidth="1"/>
    <col min="3330" max="3330" width="15.5703125" style="2" bestFit="1" customWidth="1"/>
    <col min="3331" max="3331" width="12.7109375" style="2" bestFit="1" customWidth="1"/>
    <col min="3332" max="3332" width="12.140625" style="2" bestFit="1" customWidth="1"/>
    <col min="3333" max="3333" width="14" style="2" customWidth="1"/>
    <col min="3334" max="3334" width="12.42578125" style="2" bestFit="1" customWidth="1"/>
    <col min="3335" max="3335" width="12.5703125" style="2" customWidth="1"/>
    <col min="3336" max="3336" width="14.7109375" style="2" customWidth="1"/>
    <col min="3337" max="3337" width="12.140625" style="2" bestFit="1" customWidth="1"/>
    <col min="3338" max="3338" width="11.7109375" style="2" customWidth="1"/>
    <col min="3339" max="3339" width="11.7109375" style="2" bestFit="1" customWidth="1"/>
    <col min="3340" max="3342" width="11.5703125" style="2" bestFit="1" customWidth="1"/>
    <col min="3343" max="3343" width="9.85546875" style="2" bestFit="1" customWidth="1"/>
    <col min="3344" max="3344" width="12" style="2" bestFit="1" customWidth="1"/>
    <col min="3345" max="3345" width="49.85546875" style="2" customWidth="1"/>
    <col min="3346" max="3584" width="11.42578125" style="2"/>
    <col min="3585" max="3585" width="26" style="2" customWidth="1"/>
    <col min="3586" max="3586" width="15.5703125" style="2" bestFit="1" customWidth="1"/>
    <col min="3587" max="3587" width="12.7109375" style="2" bestFit="1" customWidth="1"/>
    <col min="3588" max="3588" width="12.140625" style="2" bestFit="1" customWidth="1"/>
    <col min="3589" max="3589" width="14" style="2" customWidth="1"/>
    <col min="3590" max="3590" width="12.42578125" style="2" bestFit="1" customWidth="1"/>
    <col min="3591" max="3591" width="12.5703125" style="2" customWidth="1"/>
    <col min="3592" max="3592" width="14.7109375" style="2" customWidth="1"/>
    <col min="3593" max="3593" width="12.140625" style="2" bestFit="1" customWidth="1"/>
    <col min="3594" max="3594" width="11.7109375" style="2" customWidth="1"/>
    <col min="3595" max="3595" width="11.7109375" style="2" bestFit="1" customWidth="1"/>
    <col min="3596" max="3598" width="11.5703125" style="2" bestFit="1" customWidth="1"/>
    <col min="3599" max="3599" width="9.85546875" style="2" bestFit="1" customWidth="1"/>
    <col min="3600" max="3600" width="12" style="2" bestFit="1" customWidth="1"/>
    <col min="3601" max="3601" width="49.85546875" style="2" customWidth="1"/>
    <col min="3602" max="3840" width="11.42578125" style="2"/>
    <col min="3841" max="3841" width="26" style="2" customWidth="1"/>
    <col min="3842" max="3842" width="15.5703125" style="2" bestFit="1" customWidth="1"/>
    <col min="3843" max="3843" width="12.7109375" style="2" bestFit="1" customWidth="1"/>
    <col min="3844" max="3844" width="12.140625" style="2" bestFit="1" customWidth="1"/>
    <col min="3845" max="3845" width="14" style="2" customWidth="1"/>
    <col min="3846" max="3846" width="12.42578125" style="2" bestFit="1" customWidth="1"/>
    <col min="3847" max="3847" width="12.5703125" style="2" customWidth="1"/>
    <col min="3848" max="3848" width="14.7109375" style="2" customWidth="1"/>
    <col min="3849" max="3849" width="12.140625" style="2" bestFit="1" customWidth="1"/>
    <col min="3850" max="3850" width="11.7109375" style="2" customWidth="1"/>
    <col min="3851" max="3851" width="11.7109375" style="2" bestFit="1" customWidth="1"/>
    <col min="3852" max="3854" width="11.5703125" style="2" bestFit="1" customWidth="1"/>
    <col min="3855" max="3855" width="9.85546875" style="2" bestFit="1" customWidth="1"/>
    <col min="3856" max="3856" width="12" style="2" bestFit="1" customWidth="1"/>
    <col min="3857" max="3857" width="49.85546875" style="2" customWidth="1"/>
    <col min="3858" max="4096" width="11.42578125" style="2"/>
    <col min="4097" max="4097" width="26" style="2" customWidth="1"/>
    <col min="4098" max="4098" width="15.5703125" style="2" bestFit="1" customWidth="1"/>
    <col min="4099" max="4099" width="12.7109375" style="2" bestFit="1" customWidth="1"/>
    <col min="4100" max="4100" width="12.140625" style="2" bestFit="1" customWidth="1"/>
    <col min="4101" max="4101" width="14" style="2" customWidth="1"/>
    <col min="4102" max="4102" width="12.42578125" style="2" bestFit="1" customWidth="1"/>
    <col min="4103" max="4103" width="12.5703125" style="2" customWidth="1"/>
    <col min="4104" max="4104" width="14.7109375" style="2" customWidth="1"/>
    <col min="4105" max="4105" width="12.140625" style="2" bestFit="1" customWidth="1"/>
    <col min="4106" max="4106" width="11.7109375" style="2" customWidth="1"/>
    <col min="4107" max="4107" width="11.7109375" style="2" bestFit="1" customWidth="1"/>
    <col min="4108" max="4110" width="11.5703125" style="2" bestFit="1" customWidth="1"/>
    <col min="4111" max="4111" width="9.85546875" style="2" bestFit="1" customWidth="1"/>
    <col min="4112" max="4112" width="12" style="2" bestFit="1" customWidth="1"/>
    <col min="4113" max="4113" width="49.85546875" style="2" customWidth="1"/>
    <col min="4114" max="4352" width="11.42578125" style="2"/>
    <col min="4353" max="4353" width="26" style="2" customWidth="1"/>
    <col min="4354" max="4354" width="15.5703125" style="2" bestFit="1" customWidth="1"/>
    <col min="4355" max="4355" width="12.7109375" style="2" bestFit="1" customWidth="1"/>
    <col min="4356" max="4356" width="12.140625" style="2" bestFit="1" customWidth="1"/>
    <col min="4357" max="4357" width="14" style="2" customWidth="1"/>
    <col min="4358" max="4358" width="12.42578125" style="2" bestFit="1" customWidth="1"/>
    <col min="4359" max="4359" width="12.5703125" style="2" customWidth="1"/>
    <col min="4360" max="4360" width="14.7109375" style="2" customWidth="1"/>
    <col min="4361" max="4361" width="12.140625" style="2" bestFit="1" customWidth="1"/>
    <col min="4362" max="4362" width="11.7109375" style="2" customWidth="1"/>
    <col min="4363" max="4363" width="11.7109375" style="2" bestFit="1" customWidth="1"/>
    <col min="4364" max="4366" width="11.5703125" style="2" bestFit="1" customWidth="1"/>
    <col min="4367" max="4367" width="9.85546875" style="2" bestFit="1" customWidth="1"/>
    <col min="4368" max="4368" width="12" style="2" bestFit="1" customWidth="1"/>
    <col min="4369" max="4369" width="49.85546875" style="2" customWidth="1"/>
    <col min="4370" max="4608" width="11.42578125" style="2"/>
    <col min="4609" max="4609" width="26" style="2" customWidth="1"/>
    <col min="4610" max="4610" width="15.5703125" style="2" bestFit="1" customWidth="1"/>
    <col min="4611" max="4611" width="12.7109375" style="2" bestFit="1" customWidth="1"/>
    <col min="4612" max="4612" width="12.140625" style="2" bestFit="1" customWidth="1"/>
    <col min="4613" max="4613" width="14" style="2" customWidth="1"/>
    <col min="4614" max="4614" width="12.42578125" style="2" bestFit="1" customWidth="1"/>
    <col min="4615" max="4615" width="12.5703125" style="2" customWidth="1"/>
    <col min="4616" max="4616" width="14.7109375" style="2" customWidth="1"/>
    <col min="4617" max="4617" width="12.140625" style="2" bestFit="1" customWidth="1"/>
    <col min="4618" max="4618" width="11.7109375" style="2" customWidth="1"/>
    <col min="4619" max="4619" width="11.7109375" style="2" bestFit="1" customWidth="1"/>
    <col min="4620" max="4622" width="11.5703125" style="2" bestFit="1" customWidth="1"/>
    <col min="4623" max="4623" width="9.85546875" style="2" bestFit="1" customWidth="1"/>
    <col min="4624" max="4624" width="12" style="2" bestFit="1" customWidth="1"/>
    <col min="4625" max="4625" width="49.85546875" style="2" customWidth="1"/>
    <col min="4626" max="4864" width="11.42578125" style="2"/>
    <col min="4865" max="4865" width="26" style="2" customWidth="1"/>
    <col min="4866" max="4866" width="15.5703125" style="2" bestFit="1" customWidth="1"/>
    <col min="4867" max="4867" width="12.7109375" style="2" bestFit="1" customWidth="1"/>
    <col min="4868" max="4868" width="12.140625" style="2" bestFit="1" customWidth="1"/>
    <col min="4869" max="4869" width="14" style="2" customWidth="1"/>
    <col min="4870" max="4870" width="12.42578125" style="2" bestFit="1" customWidth="1"/>
    <col min="4871" max="4871" width="12.5703125" style="2" customWidth="1"/>
    <col min="4872" max="4872" width="14.7109375" style="2" customWidth="1"/>
    <col min="4873" max="4873" width="12.140625" style="2" bestFit="1" customWidth="1"/>
    <col min="4874" max="4874" width="11.7109375" style="2" customWidth="1"/>
    <col min="4875" max="4875" width="11.7109375" style="2" bestFit="1" customWidth="1"/>
    <col min="4876" max="4878" width="11.5703125" style="2" bestFit="1" customWidth="1"/>
    <col min="4879" max="4879" width="9.85546875" style="2" bestFit="1" customWidth="1"/>
    <col min="4880" max="4880" width="12" style="2" bestFit="1" customWidth="1"/>
    <col min="4881" max="4881" width="49.85546875" style="2" customWidth="1"/>
    <col min="4882" max="5120" width="11.42578125" style="2"/>
    <col min="5121" max="5121" width="26" style="2" customWidth="1"/>
    <col min="5122" max="5122" width="15.5703125" style="2" bestFit="1" customWidth="1"/>
    <col min="5123" max="5123" width="12.7109375" style="2" bestFit="1" customWidth="1"/>
    <col min="5124" max="5124" width="12.140625" style="2" bestFit="1" customWidth="1"/>
    <col min="5125" max="5125" width="14" style="2" customWidth="1"/>
    <col min="5126" max="5126" width="12.42578125" style="2" bestFit="1" customWidth="1"/>
    <col min="5127" max="5127" width="12.5703125" style="2" customWidth="1"/>
    <col min="5128" max="5128" width="14.7109375" style="2" customWidth="1"/>
    <col min="5129" max="5129" width="12.140625" style="2" bestFit="1" customWidth="1"/>
    <col min="5130" max="5130" width="11.7109375" style="2" customWidth="1"/>
    <col min="5131" max="5131" width="11.7109375" style="2" bestFit="1" customWidth="1"/>
    <col min="5132" max="5134" width="11.5703125" style="2" bestFit="1" customWidth="1"/>
    <col min="5135" max="5135" width="9.85546875" style="2" bestFit="1" customWidth="1"/>
    <col min="5136" max="5136" width="12" style="2" bestFit="1" customWidth="1"/>
    <col min="5137" max="5137" width="49.85546875" style="2" customWidth="1"/>
    <col min="5138" max="5376" width="11.42578125" style="2"/>
    <col min="5377" max="5377" width="26" style="2" customWidth="1"/>
    <col min="5378" max="5378" width="15.5703125" style="2" bestFit="1" customWidth="1"/>
    <col min="5379" max="5379" width="12.7109375" style="2" bestFit="1" customWidth="1"/>
    <col min="5380" max="5380" width="12.140625" style="2" bestFit="1" customWidth="1"/>
    <col min="5381" max="5381" width="14" style="2" customWidth="1"/>
    <col min="5382" max="5382" width="12.42578125" style="2" bestFit="1" customWidth="1"/>
    <col min="5383" max="5383" width="12.5703125" style="2" customWidth="1"/>
    <col min="5384" max="5384" width="14.7109375" style="2" customWidth="1"/>
    <col min="5385" max="5385" width="12.140625" style="2" bestFit="1" customWidth="1"/>
    <col min="5386" max="5386" width="11.7109375" style="2" customWidth="1"/>
    <col min="5387" max="5387" width="11.7109375" style="2" bestFit="1" customWidth="1"/>
    <col min="5388" max="5390" width="11.5703125" style="2" bestFit="1" customWidth="1"/>
    <col min="5391" max="5391" width="9.85546875" style="2" bestFit="1" customWidth="1"/>
    <col min="5392" max="5392" width="12" style="2" bestFit="1" customWidth="1"/>
    <col min="5393" max="5393" width="49.85546875" style="2" customWidth="1"/>
    <col min="5394" max="5632" width="11.42578125" style="2"/>
    <col min="5633" max="5633" width="26" style="2" customWidth="1"/>
    <col min="5634" max="5634" width="15.5703125" style="2" bestFit="1" customWidth="1"/>
    <col min="5635" max="5635" width="12.7109375" style="2" bestFit="1" customWidth="1"/>
    <col min="5636" max="5636" width="12.140625" style="2" bestFit="1" customWidth="1"/>
    <col min="5637" max="5637" width="14" style="2" customWidth="1"/>
    <col min="5638" max="5638" width="12.42578125" style="2" bestFit="1" customWidth="1"/>
    <col min="5639" max="5639" width="12.5703125" style="2" customWidth="1"/>
    <col min="5640" max="5640" width="14.7109375" style="2" customWidth="1"/>
    <col min="5641" max="5641" width="12.140625" style="2" bestFit="1" customWidth="1"/>
    <col min="5642" max="5642" width="11.7109375" style="2" customWidth="1"/>
    <col min="5643" max="5643" width="11.7109375" style="2" bestFit="1" customWidth="1"/>
    <col min="5644" max="5646" width="11.5703125" style="2" bestFit="1" customWidth="1"/>
    <col min="5647" max="5647" width="9.85546875" style="2" bestFit="1" customWidth="1"/>
    <col min="5648" max="5648" width="12" style="2" bestFit="1" customWidth="1"/>
    <col min="5649" max="5649" width="49.85546875" style="2" customWidth="1"/>
    <col min="5650" max="5888" width="11.42578125" style="2"/>
    <col min="5889" max="5889" width="26" style="2" customWidth="1"/>
    <col min="5890" max="5890" width="15.5703125" style="2" bestFit="1" customWidth="1"/>
    <col min="5891" max="5891" width="12.7109375" style="2" bestFit="1" customWidth="1"/>
    <col min="5892" max="5892" width="12.140625" style="2" bestFit="1" customWidth="1"/>
    <col min="5893" max="5893" width="14" style="2" customWidth="1"/>
    <col min="5894" max="5894" width="12.42578125" style="2" bestFit="1" customWidth="1"/>
    <col min="5895" max="5895" width="12.5703125" style="2" customWidth="1"/>
    <col min="5896" max="5896" width="14.7109375" style="2" customWidth="1"/>
    <col min="5897" max="5897" width="12.140625" style="2" bestFit="1" customWidth="1"/>
    <col min="5898" max="5898" width="11.7109375" style="2" customWidth="1"/>
    <col min="5899" max="5899" width="11.7109375" style="2" bestFit="1" customWidth="1"/>
    <col min="5900" max="5902" width="11.5703125" style="2" bestFit="1" customWidth="1"/>
    <col min="5903" max="5903" width="9.85546875" style="2" bestFit="1" customWidth="1"/>
    <col min="5904" max="5904" width="12" style="2" bestFit="1" customWidth="1"/>
    <col min="5905" max="5905" width="49.85546875" style="2" customWidth="1"/>
    <col min="5906" max="6144" width="11.42578125" style="2"/>
    <col min="6145" max="6145" width="26" style="2" customWidth="1"/>
    <col min="6146" max="6146" width="15.5703125" style="2" bestFit="1" customWidth="1"/>
    <col min="6147" max="6147" width="12.7109375" style="2" bestFit="1" customWidth="1"/>
    <col min="6148" max="6148" width="12.140625" style="2" bestFit="1" customWidth="1"/>
    <col min="6149" max="6149" width="14" style="2" customWidth="1"/>
    <col min="6150" max="6150" width="12.42578125" style="2" bestFit="1" customWidth="1"/>
    <col min="6151" max="6151" width="12.5703125" style="2" customWidth="1"/>
    <col min="6152" max="6152" width="14.7109375" style="2" customWidth="1"/>
    <col min="6153" max="6153" width="12.140625" style="2" bestFit="1" customWidth="1"/>
    <col min="6154" max="6154" width="11.7109375" style="2" customWidth="1"/>
    <col min="6155" max="6155" width="11.7109375" style="2" bestFit="1" customWidth="1"/>
    <col min="6156" max="6158" width="11.5703125" style="2" bestFit="1" customWidth="1"/>
    <col min="6159" max="6159" width="9.85546875" style="2" bestFit="1" customWidth="1"/>
    <col min="6160" max="6160" width="12" style="2" bestFit="1" customWidth="1"/>
    <col min="6161" max="6161" width="49.85546875" style="2" customWidth="1"/>
    <col min="6162" max="6400" width="11.42578125" style="2"/>
    <col min="6401" max="6401" width="26" style="2" customWidth="1"/>
    <col min="6402" max="6402" width="15.5703125" style="2" bestFit="1" customWidth="1"/>
    <col min="6403" max="6403" width="12.7109375" style="2" bestFit="1" customWidth="1"/>
    <col min="6404" max="6404" width="12.140625" style="2" bestFit="1" customWidth="1"/>
    <col min="6405" max="6405" width="14" style="2" customWidth="1"/>
    <col min="6406" max="6406" width="12.42578125" style="2" bestFit="1" customWidth="1"/>
    <col min="6407" max="6407" width="12.5703125" style="2" customWidth="1"/>
    <col min="6408" max="6408" width="14.7109375" style="2" customWidth="1"/>
    <col min="6409" max="6409" width="12.140625" style="2" bestFit="1" customWidth="1"/>
    <col min="6410" max="6410" width="11.7109375" style="2" customWidth="1"/>
    <col min="6411" max="6411" width="11.7109375" style="2" bestFit="1" customWidth="1"/>
    <col min="6412" max="6414" width="11.5703125" style="2" bestFit="1" customWidth="1"/>
    <col min="6415" max="6415" width="9.85546875" style="2" bestFit="1" customWidth="1"/>
    <col min="6416" max="6416" width="12" style="2" bestFit="1" customWidth="1"/>
    <col min="6417" max="6417" width="49.85546875" style="2" customWidth="1"/>
    <col min="6418" max="6656" width="11.42578125" style="2"/>
    <col min="6657" max="6657" width="26" style="2" customWidth="1"/>
    <col min="6658" max="6658" width="15.5703125" style="2" bestFit="1" customWidth="1"/>
    <col min="6659" max="6659" width="12.7109375" style="2" bestFit="1" customWidth="1"/>
    <col min="6660" max="6660" width="12.140625" style="2" bestFit="1" customWidth="1"/>
    <col min="6661" max="6661" width="14" style="2" customWidth="1"/>
    <col min="6662" max="6662" width="12.42578125" style="2" bestFit="1" customWidth="1"/>
    <col min="6663" max="6663" width="12.5703125" style="2" customWidth="1"/>
    <col min="6664" max="6664" width="14.7109375" style="2" customWidth="1"/>
    <col min="6665" max="6665" width="12.140625" style="2" bestFit="1" customWidth="1"/>
    <col min="6666" max="6666" width="11.7109375" style="2" customWidth="1"/>
    <col min="6667" max="6667" width="11.7109375" style="2" bestFit="1" customWidth="1"/>
    <col min="6668" max="6670" width="11.5703125" style="2" bestFit="1" customWidth="1"/>
    <col min="6671" max="6671" width="9.85546875" style="2" bestFit="1" customWidth="1"/>
    <col min="6672" max="6672" width="12" style="2" bestFit="1" customWidth="1"/>
    <col min="6673" max="6673" width="49.85546875" style="2" customWidth="1"/>
    <col min="6674" max="6912" width="11.42578125" style="2"/>
    <col min="6913" max="6913" width="26" style="2" customWidth="1"/>
    <col min="6914" max="6914" width="15.5703125" style="2" bestFit="1" customWidth="1"/>
    <col min="6915" max="6915" width="12.7109375" style="2" bestFit="1" customWidth="1"/>
    <col min="6916" max="6916" width="12.140625" style="2" bestFit="1" customWidth="1"/>
    <col min="6917" max="6917" width="14" style="2" customWidth="1"/>
    <col min="6918" max="6918" width="12.42578125" style="2" bestFit="1" customWidth="1"/>
    <col min="6919" max="6919" width="12.5703125" style="2" customWidth="1"/>
    <col min="6920" max="6920" width="14.7109375" style="2" customWidth="1"/>
    <col min="6921" max="6921" width="12.140625" style="2" bestFit="1" customWidth="1"/>
    <col min="6922" max="6922" width="11.7109375" style="2" customWidth="1"/>
    <col min="6923" max="6923" width="11.7109375" style="2" bestFit="1" customWidth="1"/>
    <col min="6924" max="6926" width="11.5703125" style="2" bestFit="1" customWidth="1"/>
    <col min="6927" max="6927" width="9.85546875" style="2" bestFit="1" customWidth="1"/>
    <col min="6928" max="6928" width="12" style="2" bestFit="1" customWidth="1"/>
    <col min="6929" max="6929" width="49.85546875" style="2" customWidth="1"/>
    <col min="6930" max="7168" width="11.42578125" style="2"/>
    <col min="7169" max="7169" width="26" style="2" customWidth="1"/>
    <col min="7170" max="7170" width="15.5703125" style="2" bestFit="1" customWidth="1"/>
    <col min="7171" max="7171" width="12.7109375" style="2" bestFit="1" customWidth="1"/>
    <col min="7172" max="7172" width="12.140625" style="2" bestFit="1" customWidth="1"/>
    <col min="7173" max="7173" width="14" style="2" customWidth="1"/>
    <col min="7174" max="7174" width="12.42578125" style="2" bestFit="1" customWidth="1"/>
    <col min="7175" max="7175" width="12.5703125" style="2" customWidth="1"/>
    <col min="7176" max="7176" width="14.7109375" style="2" customWidth="1"/>
    <col min="7177" max="7177" width="12.140625" style="2" bestFit="1" customWidth="1"/>
    <col min="7178" max="7178" width="11.7109375" style="2" customWidth="1"/>
    <col min="7179" max="7179" width="11.7109375" style="2" bestFit="1" customWidth="1"/>
    <col min="7180" max="7182" width="11.5703125" style="2" bestFit="1" customWidth="1"/>
    <col min="7183" max="7183" width="9.85546875" style="2" bestFit="1" customWidth="1"/>
    <col min="7184" max="7184" width="12" style="2" bestFit="1" customWidth="1"/>
    <col min="7185" max="7185" width="49.85546875" style="2" customWidth="1"/>
    <col min="7186" max="7424" width="11.42578125" style="2"/>
    <col min="7425" max="7425" width="26" style="2" customWidth="1"/>
    <col min="7426" max="7426" width="15.5703125" style="2" bestFit="1" customWidth="1"/>
    <col min="7427" max="7427" width="12.7109375" style="2" bestFit="1" customWidth="1"/>
    <col min="7428" max="7428" width="12.140625" style="2" bestFit="1" customWidth="1"/>
    <col min="7429" max="7429" width="14" style="2" customWidth="1"/>
    <col min="7430" max="7430" width="12.42578125" style="2" bestFit="1" customWidth="1"/>
    <col min="7431" max="7431" width="12.5703125" style="2" customWidth="1"/>
    <col min="7432" max="7432" width="14.7109375" style="2" customWidth="1"/>
    <col min="7433" max="7433" width="12.140625" style="2" bestFit="1" customWidth="1"/>
    <col min="7434" max="7434" width="11.7109375" style="2" customWidth="1"/>
    <col min="7435" max="7435" width="11.7109375" style="2" bestFit="1" customWidth="1"/>
    <col min="7436" max="7438" width="11.5703125" style="2" bestFit="1" customWidth="1"/>
    <col min="7439" max="7439" width="9.85546875" style="2" bestFit="1" customWidth="1"/>
    <col min="7440" max="7440" width="12" style="2" bestFit="1" customWidth="1"/>
    <col min="7441" max="7441" width="49.85546875" style="2" customWidth="1"/>
    <col min="7442" max="7680" width="11.42578125" style="2"/>
    <col min="7681" max="7681" width="26" style="2" customWidth="1"/>
    <col min="7682" max="7682" width="15.5703125" style="2" bestFit="1" customWidth="1"/>
    <col min="7683" max="7683" width="12.7109375" style="2" bestFit="1" customWidth="1"/>
    <col min="7684" max="7684" width="12.140625" style="2" bestFit="1" customWidth="1"/>
    <col min="7685" max="7685" width="14" style="2" customWidth="1"/>
    <col min="7686" max="7686" width="12.42578125" style="2" bestFit="1" customWidth="1"/>
    <col min="7687" max="7687" width="12.5703125" style="2" customWidth="1"/>
    <col min="7688" max="7688" width="14.7109375" style="2" customWidth="1"/>
    <col min="7689" max="7689" width="12.140625" style="2" bestFit="1" customWidth="1"/>
    <col min="7690" max="7690" width="11.7109375" style="2" customWidth="1"/>
    <col min="7691" max="7691" width="11.7109375" style="2" bestFit="1" customWidth="1"/>
    <col min="7692" max="7694" width="11.5703125" style="2" bestFit="1" customWidth="1"/>
    <col min="7695" max="7695" width="9.85546875" style="2" bestFit="1" customWidth="1"/>
    <col min="7696" max="7696" width="12" style="2" bestFit="1" customWidth="1"/>
    <col min="7697" max="7697" width="49.85546875" style="2" customWidth="1"/>
    <col min="7698" max="7936" width="11.42578125" style="2"/>
    <col min="7937" max="7937" width="26" style="2" customWidth="1"/>
    <col min="7938" max="7938" width="15.5703125" style="2" bestFit="1" customWidth="1"/>
    <col min="7939" max="7939" width="12.7109375" style="2" bestFit="1" customWidth="1"/>
    <col min="7940" max="7940" width="12.140625" style="2" bestFit="1" customWidth="1"/>
    <col min="7941" max="7941" width="14" style="2" customWidth="1"/>
    <col min="7942" max="7942" width="12.42578125" style="2" bestFit="1" customWidth="1"/>
    <col min="7943" max="7943" width="12.5703125" style="2" customWidth="1"/>
    <col min="7944" max="7944" width="14.7109375" style="2" customWidth="1"/>
    <col min="7945" max="7945" width="12.140625" style="2" bestFit="1" customWidth="1"/>
    <col min="7946" max="7946" width="11.7109375" style="2" customWidth="1"/>
    <col min="7947" max="7947" width="11.7109375" style="2" bestFit="1" customWidth="1"/>
    <col min="7948" max="7950" width="11.5703125" style="2" bestFit="1" customWidth="1"/>
    <col min="7951" max="7951" width="9.85546875" style="2" bestFit="1" customWidth="1"/>
    <col min="7952" max="7952" width="12" style="2" bestFit="1" customWidth="1"/>
    <col min="7953" max="7953" width="49.85546875" style="2" customWidth="1"/>
    <col min="7954" max="8192" width="11.42578125" style="2"/>
    <col min="8193" max="8193" width="26" style="2" customWidth="1"/>
    <col min="8194" max="8194" width="15.5703125" style="2" bestFit="1" customWidth="1"/>
    <col min="8195" max="8195" width="12.7109375" style="2" bestFit="1" customWidth="1"/>
    <col min="8196" max="8196" width="12.140625" style="2" bestFit="1" customWidth="1"/>
    <col min="8197" max="8197" width="14" style="2" customWidth="1"/>
    <col min="8198" max="8198" width="12.42578125" style="2" bestFit="1" customWidth="1"/>
    <col min="8199" max="8199" width="12.5703125" style="2" customWidth="1"/>
    <col min="8200" max="8200" width="14.7109375" style="2" customWidth="1"/>
    <col min="8201" max="8201" width="12.140625" style="2" bestFit="1" customWidth="1"/>
    <col min="8202" max="8202" width="11.7109375" style="2" customWidth="1"/>
    <col min="8203" max="8203" width="11.7109375" style="2" bestFit="1" customWidth="1"/>
    <col min="8204" max="8206" width="11.5703125" style="2" bestFit="1" customWidth="1"/>
    <col min="8207" max="8207" width="9.85546875" style="2" bestFit="1" customWidth="1"/>
    <col min="8208" max="8208" width="12" style="2" bestFit="1" customWidth="1"/>
    <col min="8209" max="8209" width="49.85546875" style="2" customWidth="1"/>
    <col min="8210" max="8448" width="11.42578125" style="2"/>
    <col min="8449" max="8449" width="26" style="2" customWidth="1"/>
    <col min="8450" max="8450" width="15.5703125" style="2" bestFit="1" customWidth="1"/>
    <col min="8451" max="8451" width="12.7109375" style="2" bestFit="1" customWidth="1"/>
    <col min="8452" max="8452" width="12.140625" style="2" bestFit="1" customWidth="1"/>
    <col min="8453" max="8453" width="14" style="2" customWidth="1"/>
    <col min="8454" max="8454" width="12.42578125" style="2" bestFit="1" customWidth="1"/>
    <col min="8455" max="8455" width="12.5703125" style="2" customWidth="1"/>
    <col min="8456" max="8456" width="14.7109375" style="2" customWidth="1"/>
    <col min="8457" max="8457" width="12.140625" style="2" bestFit="1" customWidth="1"/>
    <col min="8458" max="8458" width="11.7109375" style="2" customWidth="1"/>
    <col min="8459" max="8459" width="11.7109375" style="2" bestFit="1" customWidth="1"/>
    <col min="8460" max="8462" width="11.5703125" style="2" bestFit="1" customWidth="1"/>
    <col min="8463" max="8463" width="9.85546875" style="2" bestFit="1" customWidth="1"/>
    <col min="8464" max="8464" width="12" style="2" bestFit="1" customWidth="1"/>
    <col min="8465" max="8465" width="49.85546875" style="2" customWidth="1"/>
    <col min="8466" max="8704" width="11.42578125" style="2"/>
    <col min="8705" max="8705" width="26" style="2" customWidth="1"/>
    <col min="8706" max="8706" width="15.5703125" style="2" bestFit="1" customWidth="1"/>
    <col min="8707" max="8707" width="12.7109375" style="2" bestFit="1" customWidth="1"/>
    <col min="8708" max="8708" width="12.140625" style="2" bestFit="1" customWidth="1"/>
    <col min="8709" max="8709" width="14" style="2" customWidth="1"/>
    <col min="8710" max="8710" width="12.42578125" style="2" bestFit="1" customWidth="1"/>
    <col min="8711" max="8711" width="12.5703125" style="2" customWidth="1"/>
    <col min="8712" max="8712" width="14.7109375" style="2" customWidth="1"/>
    <col min="8713" max="8713" width="12.140625" style="2" bestFit="1" customWidth="1"/>
    <col min="8714" max="8714" width="11.7109375" style="2" customWidth="1"/>
    <col min="8715" max="8715" width="11.7109375" style="2" bestFit="1" customWidth="1"/>
    <col min="8716" max="8718" width="11.5703125" style="2" bestFit="1" customWidth="1"/>
    <col min="8719" max="8719" width="9.85546875" style="2" bestFit="1" customWidth="1"/>
    <col min="8720" max="8720" width="12" style="2" bestFit="1" customWidth="1"/>
    <col min="8721" max="8721" width="49.85546875" style="2" customWidth="1"/>
    <col min="8722" max="8960" width="11.42578125" style="2"/>
    <col min="8961" max="8961" width="26" style="2" customWidth="1"/>
    <col min="8962" max="8962" width="15.5703125" style="2" bestFit="1" customWidth="1"/>
    <col min="8963" max="8963" width="12.7109375" style="2" bestFit="1" customWidth="1"/>
    <col min="8964" max="8964" width="12.140625" style="2" bestFit="1" customWidth="1"/>
    <col min="8965" max="8965" width="14" style="2" customWidth="1"/>
    <col min="8966" max="8966" width="12.42578125" style="2" bestFit="1" customWidth="1"/>
    <col min="8967" max="8967" width="12.5703125" style="2" customWidth="1"/>
    <col min="8968" max="8968" width="14.7109375" style="2" customWidth="1"/>
    <col min="8969" max="8969" width="12.140625" style="2" bestFit="1" customWidth="1"/>
    <col min="8970" max="8970" width="11.7109375" style="2" customWidth="1"/>
    <col min="8971" max="8971" width="11.7109375" style="2" bestFit="1" customWidth="1"/>
    <col min="8972" max="8974" width="11.5703125" style="2" bestFit="1" customWidth="1"/>
    <col min="8975" max="8975" width="9.85546875" style="2" bestFit="1" customWidth="1"/>
    <col min="8976" max="8976" width="12" style="2" bestFit="1" customWidth="1"/>
    <col min="8977" max="8977" width="49.85546875" style="2" customWidth="1"/>
    <col min="8978" max="9216" width="11.42578125" style="2"/>
    <col min="9217" max="9217" width="26" style="2" customWidth="1"/>
    <col min="9218" max="9218" width="15.5703125" style="2" bestFit="1" customWidth="1"/>
    <col min="9219" max="9219" width="12.7109375" style="2" bestFit="1" customWidth="1"/>
    <col min="9220" max="9220" width="12.140625" style="2" bestFit="1" customWidth="1"/>
    <col min="9221" max="9221" width="14" style="2" customWidth="1"/>
    <col min="9222" max="9222" width="12.42578125" style="2" bestFit="1" customWidth="1"/>
    <col min="9223" max="9223" width="12.5703125" style="2" customWidth="1"/>
    <col min="9224" max="9224" width="14.7109375" style="2" customWidth="1"/>
    <col min="9225" max="9225" width="12.140625" style="2" bestFit="1" customWidth="1"/>
    <col min="9226" max="9226" width="11.7109375" style="2" customWidth="1"/>
    <col min="9227" max="9227" width="11.7109375" style="2" bestFit="1" customWidth="1"/>
    <col min="9228" max="9230" width="11.5703125" style="2" bestFit="1" customWidth="1"/>
    <col min="9231" max="9231" width="9.85546875" style="2" bestFit="1" customWidth="1"/>
    <col min="9232" max="9232" width="12" style="2" bestFit="1" customWidth="1"/>
    <col min="9233" max="9233" width="49.85546875" style="2" customWidth="1"/>
    <col min="9234" max="9472" width="11.42578125" style="2"/>
    <col min="9473" max="9473" width="26" style="2" customWidth="1"/>
    <col min="9474" max="9474" width="15.5703125" style="2" bestFit="1" customWidth="1"/>
    <col min="9475" max="9475" width="12.7109375" style="2" bestFit="1" customWidth="1"/>
    <col min="9476" max="9476" width="12.140625" style="2" bestFit="1" customWidth="1"/>
    <col min="9477" max="9477" width="14" style="2" customWidth="1"/>
    <col min="9478" max="9478" width="12.42578125" style="2" bestFit="1" customWidth="1"/>
    <col min="9479" max="9479" width="12.5703125" style="2" customWidth="1"/>
    <col min="9480" max="9480" width="14.7109375" style="2" customWidth="1"/>
    <col min="9481" max="9481" width="12.140625" style="2" bestFit="1" customWidth="1"/>
    <col min="9482" max="9482" width="11.7109375" style="2" customWidth="1"/>
    <col min="9483" max="9483" width="11.7109375" style="2" bestFit="1" customWidth="1"/>
    <col min="9484" max="9486" width="11.5703125" style="2" bestFit="1" customWidth="1"/>
    <col min="9487" max="9487" width="9.85546875" style="2" bestFit="1" customWidth="1"/>
    <col min="9488" max="9488" width="12" style="2" bestFit="1" customWidth="1"/>
    <col min="9489" max="9489" width="49.85546875" style="2" customWidth="1"/>
    <col min="9490" max="9728" width="11.42578125" style="2"/>
    <col min="9729" max="9729" width="26" style="2" customWidth="1"/>
    <col min="9730" max="9730" width="15.5703125" style="2" bestFit="1" customWidth="1"/>
    <col min="9731" max="9731" width="12.7109375" style="2" bestFit="1" customWidth="1"/>
    <col min="9732" max="9732" width="12.140625" style="2" bestFit="1" customWidth="1"/>
    <col min="9733" max="9733" width="14" style="2" customWidth="1"/>
    <col min="9734" max="9734" width="12.42578125" style="2" bestFit="1" customWidth="1"/>
    <col min="9735" max="9735" width="12.5703125" style="2" customWidth="1"/>
    <col min="9736" max="9736" width="14.7109375" style="2" customWidth="1"/>
    <col min="9737" max="9737" width="12.140625" style="2" bestFit="1" customWidth="1"/>
    <col min="9738" max="9738" width="11.7109375" style="2" customWidth="1"/>
    <col min="9739" max="9739" width="11.7109375" style="2" bestFit="1" customWidth="1"/>
    <col min="9740" max="9742" width="11.5703125" style="2" bestFit="1" customWidth="1"/>
    <col min="9743" max="9743" width="9.85546875" style="2" bestFit="1" customWidth="1"/>
    <col min="9744" max="9744" width="12" style="2" bestFit="1" customWidth="1"/>
    <col min="9745" max="9745" width="49.85546875" style="2" customWidth="1"/>
    <col min="9746" max="9984" width="11.42578125" style="2"/>
    <col min="9985" max="9985" width="26" style="2" customWidth="1"/>
    <col min="9986" max="9986" width="15.5703125" style="2" bestFit="1" customWidth="1"/>
    <col min="9987" max="9987" width="12.7109375" style="2" bestFit="1" customWidth="1"/>
    <col min="9988" max="9988" width="12.140625" style="2" bestFit="1" customWidth="1"/>
    <col min="9989" max="9989" width="14" style="2" customWidth="1"/>
    <col min="9990" max="9990" width="12.42578125" style="2" bestFit="1" customWidth="1"/>
    <col min="9991" max="9991" width="12.5703125" style="2" customWidth="1"/>
    <col min="9992" max="9992" width="14.7109375" style="2" customWidth="1"/>
    <col min="9993" max="9993" width="12.140625" style="2" bestFit="1" customWidth="1"/>
    <col min="9994" max="9994" width="11.7109375" style="2" customWidth="1"/>
    <col min="9995" max="9995" width="11.7109375" style="2" bestFit="1" customWidth="1"/>
    <col min="9996" max="9998" width="11.5703125" style="2" bestFit="1" customWidth="1"/>
    <col min="9999" max="9999" width="9.85546875" style="2" bestFit="1" customWidth="1"/>
    <col min="10000" max="10000" width="12" style="2" bestFit="1" customWidth="1"/>
    <col min="10001" max="10001" width="49.85546875" style="2" customWidth="1"/>
    <col min="10002" max="10240" width="11.42578125" style="2"/>
    <col min="10241" max="10241" width="26" style="2" customWidth="1"/>
    <col min="10242" max="10242" width="15.5703125" style="2" bestFit="1" customWidth="1"/>
    <col min="10243" max="10243" width="12.7109375" style="2" bestFit="1" customWidth="1"/>
    <col min="10244" max="10244" width="12.140625" style="2" bestFit="1" customWidth="1"/>
    <col min="10245" max="10245" width="14" style="2" customWidth="1"/>
    <col min="10246" max="10246" width="12.42578125" style="2" bestFit="1" customWidth="1"/>
    <col min="10247" max="10247" width="12.5703125" style="2" customWidth="1"/>
    <col min="10248" max="10248" width="14.7109375" style="2" customWidth="1"/>
    <col min="10249" max="10249" width="12.140625" style="2" bestFit="1" customWidth="1"/>
    <col min="10250" max="10250" width="11.7109375" style="2" customWidth="1"/>
    <col min="10251" max="10251" width="11.7109375" style="2" bestFit="1" customWidth="1"/>
    <col min="10252" max="10254" width="11.5703125" style="2" bestFit="1" customWidth="1"/>
    <col min="10255" max="10255" width="9.85546875" style="2" bestFit="1" customWidth="1"/>
    <col min="10256" max="10256" width="12" style="2" bestFit="1" customWidth="1"/>
    <col min="10257" max="10257" width="49.85546875" style="2" customWidth="1"/>
    <col min="10258" max="10496" width="11.42578125" style="2"/>
    <col min="10497" max="10497" width="26" style="2" customWidth="1"/>
    <col min="10498" max="10498" width="15.5703125" style="2" bestFit="1" customWidth="1"/>
    <col min="10499" max="10499" width="12.7109375" style="2" bestFit="1" customWidth="1"/>
    <col min="10500" max="10500" width="12.140625" style="2" bestFit="1" customWidth="1"/>
    <col min="10501" max="10501" width="14" style="2" customWidth="1"/>
    <col min="10502" max="10502" width="12.42578125" style="2" bestFit="1" customWidth="1"/>
    <col min="10503" max="10503" width="12.5703125" style="2" customWidth="1"/>
    <col min="10504" max="10504" width="14.7109375" style="2" customWidth="1"/>
    <col min="10505" max="10505" width="12.140625" style="2" bestFit="1" customWidth="1"/>
    <col min="10506" max="10506" width="11.7109375" style="2" customWidth="1"/>
    <col min="10507" max="10507" width="11.7109375" style="2" bestFit="1" customWidth="1"/>
    <col min="10508" max="10510" width="11.5703125" style="2" bestFit="1" customWidth="1"/>
    <col min="10511" max="10511" width="9.85546875" style="2" bestFit="1" customWidth="1"/>
    <col min="10512" max="10512" width="12" style="2" bestFit="1" customWidth="1"/>
    <col min="10513" max="10513" width="49.85546875" style="2" customWidth="1"/>
    <col min="10514" max="10752" width="11.42578125" style="2"/>
    <col min="10753" max="10753" width="26" style="2" customWidth="1"/>
    <col min="10754" max="10754" width="15.5703125" style="2" bestFit="1" customWidth="1"/>
    <col min="10755" max="10755" width="12.7109375" style="2" bestFit="1" customWidth="1"/>
    <col min="10756" max="10756" width="12.140625" style="2" bestFit="1" customWidth="1"/>
    <col min="10757" max="10757" width="14" style="2" customWidth="1"/>
    <col min="10758" max="10758" width="12.42578125" style="2" bestFit="1" customWidth="1"/>
    <col min="10759" max="10759" width="12.5703125" style="2" customWidth="1"/>
    <col min="10760" max="10760" width="14.7109375" style="2" customWidth="1"/>
    <col min="10761" max="10761" width="12.140625" style="2" bestFit="1" customWidth="1"/>
    <col min="10762" max="10762" width="11.7109375" style="2" customWidth="1"/>
    <col min="10763" max="10763" width="11.7109375" style="2" bestFit="1" customWidth="1"/>
    <col min="10764" max="10766" width="11.5703125" style="2" bestFit="1" customWidth="1"/>
    <col min="10767" max="10767" width="9.85546875" style="2" bestFit="1" customWidth="1"/>
    <col min="10768" max="10768" width="12" style="2" bestFit="1" customWidth="1"/>
    <col min="10769" max="10769" width="49.85546875" style="2" customWidth="1"/>
    <col min="10770" max="11008" width="11.42578125" style="2"/>
    <col min="11009" max="11009" width="26" style="2" customWidth="1"/>
    <col min="11010" max="11010" width="15.5703125" style="2" bestFit="1" customWidth="1"/>
    <col min="11011" max="11011" width="12.7109375" style="2" bestFit="1" customWidth="1"/>
    <col min="11012" max="11012" width="12.140625" style="2" bestFit="1" customWidth="1"/>
    <col min="11013" max="11013" width="14" style="2" customWidth="1"/>
    <col min="11014" max="11014" width="12.42578125" style="2" bestFit="1" customWidth="1"/>
    <col min="11015" max="11015" width="12.5703125" style="2" customWidth="1"/>
    <col min="11016" max="11016" width="14.7109375" style="2" customWidth="1"/>
    <col min="11017" max="11017" width="12.140625" style="2" bestFit="1" customWidth="1"/>
    <col min="11018" max="11018" width="11.7109375" style="2" customWidth="1"/>
    <col min="11019" max="11019" width="11.7109375" style="2" bestFit="1" customWidth="1"/>
    <col min="11020" max="11022" width="11.5703125" style="2" bestFit="1" customWidth="1"/>
    <col min="11023" max="11023" width="9.85546875" style="2" bestFit="1" customWidth="1"/>
    <col min="11024" max="11024" width="12" style="2" bestFit="1" customWidth="1"/>
    <col min="11025" max="11025" width="49.85546875" style="2" customWidth="1"/>
    <col min="11026" max="11264" width="11.42578125" style="2"/>
    <col min="11265" max="11265" width="26" style="2" customWidth="1"/>
    <col min="11266" max="11266" width="15.5703125" style="2" bestFit="1" customWidth="1"/>
    <col min="11267" max="11267" width="12.7109375" style="2" bestFit="1" customWidth="1"/>
    <col min="11268" max="11268" width="12.140625" style="2" bestFit="1" customWidth="1"/>
    <col min="11269" max="11269" width="14" style="2" customWidth="1"/>
    <col min="11270" max="11270" width="12.42578125" style="2" bestFit="1" customWidth="1"/>
    <col min="11271" max="11271" width="12.5703125" style="2" customWidth="1"/>
    <col min="11272" max="11272" width="14.7109375" style="2" customWidth="1"/>
    <col min="11273" max="11273" width="12.140625" style="2" bestFit="1" customWidth="1"/>
    <col min="11274" max="11274" width="11.7109375" style="2" customWidth="1"/>
    <col min="11275" max="11275" width="11.7109375" style="2" bestFit="1" customWidth="1"/>
    <col min="11276" max="11278" width="11.5703125" style="2" bestFit="1" customWidth="1"/>
    <col min="11279" max="11279" width="9.85546875" style="2" bestFit="1" customWidth="1"/>
    <col min="11280" max="11280" width="12" style="2" bestFit="1" customWidth="1"/>
    <col min="11281" max="11281" width="49.85546875" style="2" customWidth="1"/>
    <col min="11282" max="11520" width="11.42578125" style="2"/>
    <col min="11521" max="11521" width="26" style="2" customWidth="1"/>
    <col min="11522" max="11522" width="15.5703125" style="2" bestFit="1" customWidth="1"/>
    <col min="11523" max="11523" width="12.7109375" style="2" bestFit="1" customWidth="1"/>
    <col min="11524" max="11524" width="12.140625" style="2" bestFit="1" customWidth="1"/>
    <col min="11525" max="11525" width="14" style="2" customWidth="1"/>
    <col min="11526" max="11526" width="12.42578125" style="2" bestFit="1" customWidth="1"/>
    <col min="11527" max="11527" width="12.5703125" style="2" customWidth="1"/>
    <col min="11528" max="11528" width="14.7109375" style="2" customWidth="1"/>
    <col min="11529" max="11529" width="12.140625" style="2" bestFit="1" customWidth="1"/>
    <col min="11530" max="11530" width="11.7109375" style="2" customWidth="1"/>
    <col min="11531" max="11531" width="11.7109375" style="2" bestFit="1" customWidth="1"/>
    <col min="11532" max="11534" width="11.5703125" style="2" bestFit="1" customWidth="1"/>
    <col min="11535" max="11535" width="9.85546875" style="2" bestFit="1" customWidth="1"/>
    <col min="11536" max="11536" width="12" style="2" bestFit="1" customWidth="1"/>
    <col min="11537" max="11537" width="49.85546875" style="2" customWidth="1"/>
    <col min="11538" max="11776" width="11.42578125" style="2"/>
    <col min="11777" max="11777" width="26" style="2" customWidth="1"/>
    <col min="11778" max="11778" width="15.5703125" style="2" bestFit="1" customWidth="1"/>
    <col min="11779" max="11779" width="12.7109375" style="2" bestFit="1" customWidth="1"/>
    <col min="11780" max="11780" width="12.140625" style="2" bestFit="1" customWidth="1"/>
    <col min="11781" max="11781" width="14" style="2" customWidth="1"/>
    <col min="11782" max="11782" width="12.42578125" style="2" bestFit="1" customWidth="1"/>
    <col min="11783" max="11783" width="12.5703125" style="2" customWidth="1"/>
    <col min="11784" max="11784" width="14.7109375" style="2" customWidth="1"/>
    <col min="11785" max="11785" width="12.140625" style="2" bestFit="1" customWidth="1"/>
    <col min="11786" max="11786" width="11.7109375" style="2" customWidth="1"/>
    <col min="11787" max="11787" width="11.7109375" style="2" bestFit="1" customWidth="1"/>
    <col min="11788" max="11790" width="11.5703125" style="2" bestFit="1" customWidth="1"/>
    <col min="11791" max="11791" width="9.85546875" style="2" bestFit="1" customWidth="1"/>
    <col min="11792" max="11792" width="12" style="2" bestFit="1" customWidth="1"/>
    <col min="11793" max="11793" width="49.85546875" style="2" customWidth="1"/>
    <col min="11794" max="12032" width="11.42578125" style="2"/>
    <col min="12033" max="12033" width="26" style="2" customWidth="1"/>
    <col min="12034" max="12034" width="15.5703125" style="2" bestFit="1" customWidth="1"/>
    <col min="12035" max="12035" width="12.7109375" style="2" bestFit="1" customWidth="1"/>
    <col min="12036" max="12036" width="12.140625" style="2" bestFit="1" customWidth="1"/>
    <col min="12037" max="12037" width="14" style="2" customWidth="1"/>
    <col min="12038" max="12038" width="12.42578125" style="2" bestFit="1" customWidth="1"/>
    <col min="12039" max="12039" width="12.5703125" style="2" customWidth="1"/>
    <col min="12040" max="12040" width="14.7109375" style="2" customWidth="1"/>
    <col min="12041" max="12041" width="12.140625" style="2" bestFit="1" customWidth="1"/>
    <col min="12042" max="12042" width="11.7109375" style="2" customWidth="1"/>
    <col min="12043" max="12043" width="11.7109375" style="2" bestFit="1" customWidth="1"/>
    <col min="12044" max="12046" width="11.5703125" style="2" bestFit="1" customWidth="1"/>
    <col min="12047" max="12047" width="9.85546875" style="2" bestFit="1" customWidth="1"/>
    <col min="12048" max="12048" width="12" style="2" bestFit="1" customWidth="1"/>
    <col min="12049" max="12049" width="49.85546875" style="2" customWidth="1"/>
    <col min="12050" max="12288" width="11.42578125" style="2"/>
    <col min="12289" max="12289" width="26" style="2" customWidth="1"/>
    <col min="12290" max="12290" width="15.5703125" style="2" bestFit="1" customWidth="1"/>
    <col min="12291" max="12291" width="12.7109375" style="2" bestFit="1" customWidth="1"/>
    <col min="12292" max="12292" width="12.140625" style="2" bestFit="1" customWidth="1"/>
    <col min="12293" max="12293" width="14" style="2" customWidth="1"/>
    <col min="12294" max="12294" width="12.42578125" style="2" bestFit="1" customWidth="1"/>
    <col min="12295" max="12295" width="12.5703125" style="2" customWidth="1"/>
    <col min="12296" max="12296" width="14.7109375" style="2" customWidth="1"/>
    <col min="12297" max="12297" width="12.140625" style="2" bestFit="1" customWidth="1"/>
    <col min="12298" max="12298" width="11.7109375" style="2" customWidth="1"/>
    <col min="12299" max="12299" width="11.7109375" style="2" bestFit="1" customWidth="1"/>
    <col min="12300" max="12302" width="11.5703125" style="2" bestFit="1" customWidth="1"/>
    <col min="12303" max="12303" width="9.85546875" style="2" bestFit="1" customWidth="1"/>
    <col min="12304" max="12304" width="12" style="2" bestFit="1" customWidth="1"/>
    <col min="12305" max="12305" width="49.85546875" style="2" customWidth="1"/>
    <col min="12306" max="12544" width="11.42578125" style="2"/>
    <col min="12545" max="12545" width="26" style="2" customWidth="1"/>
    <col min="12546" max="12546" width="15.5703125" style="2" bestFit="1" customWidth="1"/>
    <col min="12547" max="12547" width="12.7109375" style="2" bestFit="1" customWidth="1"/>
    <col min="12548" max="12548" width="12.140625" style="2" bestFit="1" customWidth="1"/>
    <col min="12549" max="12549" width="14" style="2" customWidth="1"/>
    <col min="12550" max="12550" width="12.42578125" style="2" bestFit="1" customWidth="1"/>
    <col min="12551" max="12551" width="12.5703125" style="2" customWidth="1"/>
    <col min="12552" max="12552" width="14.7109375" style="2" customWidth="1"/>
    <col min="12553" max="12553" width="12.140625" style="2" bestFit="1" customWidth="1"/>
    <col min="12554" max="12554" width="11.7109375" style="2" customWidth="1"/>
    <col min="12555" max="12555" width="11.7109375" style="2" bestFit="1" customWidth="1"/>
    <col min="12556" max="12558" width="11.5703125" style="2" bestFit="1" customWidth="1"/>
    <col min="12559" max="12559" width="9.85546875" style="2" bestFit="1" customWidth="1"/>
    <col min="12560" max="12560" width="12" style="2" bestFit="1" customWidth="1"/>
    <col min="12561" max="12561" width="49.85546875" style="2" customWidth="1"/>
    <col min="12562" max="12800" width="11.42578125" style="2"/>
    <col min="12801" max="12801" width="26" style="2" customWidth="1"/>
    <col min="12802" max="12802" width="15.5703125" style="2" bestFit="1" customWidth="1"/>
    <col min="12803" max="12803" width="12.7109375" style="2" bestFit="1" customWidth="1"/>
    <col min="12804" max="12804" width="12.140625" style="2" bestFit="1" customWidth="1"/>
    <col min="12805" max="12805" width="14" style="2" customWidth="1"/>
    <col min="12806" max="12806" width="12.42578125" style="2" bestFit="1" customWidth="1"/>
    <col min="12807" max="12807" width="12.5703125" style="2" customWidth="1"/>
    <col min="12808" max="12808" width="14.7109375" style="2" customWidth="1"/>
    <col min="12809" max="12809" width="12.140625" style="2" bestFit="1" customWidth="1"/>
    <col min="12810" max="12810" width="11.7109375" style="2" customWidth="1"/>
    <col min="12811" max="12811" width="11.7109375" style="2" bestFit="1" customWidth="1"/>
    <col min="12812" max="12814" width="11.5703125" style="2" bestFit="1" customWidth="1"/>
    <col min="12815" max="12815" width="9.85546875" style="2" bestFit="1" customWidth="1"/>
    <col min="12816" max="12816" width="12" style="2" bestFit="1" customWidth="1"/>
    <col min="12817" max="12817" width="49.85546875" style="2" customWidth="1"/>
    <col min="12818" max="13056" width="11.42578125" style="2"/>
    <col min="13057" max="13057" width="26" style="2" customWidth="1"/>
    <col min="13058" max="13058" width="15.5703125" style="2" bestFit="1" customWidth="1"/>
    <col min="13059" max="13059" width="12.7109375" style="2" bestFit="1" customWidth="1"/>
    <col min="13060" max="13060" width="12.140625" style="2" bestFit="1" customWidth="1"/>
    <col min="13061" max="13061" width="14" style="2" customWidth="1"/>
    <col min="13062" max="13062" width="12.42578125" style="2" bestFit="1" customWidth="1"/>
    <col min="13063" max="13063" width="12.5703125" style="2" customWidth="1"/>
    <col min="13064" max="13064" width="14.7109375" style="2" customWidth="1"/>
    <col min="13065" max="13065" width="12.140625" style="2" bestFit="1" customWidth="1"/>
    <col min="13066" max="13066" width="11.7109375" style="2" customWidth="1"/>
    <col min="13067" max="13067" width="11.7109375" style="2" bestFit="1" customWidth="1"/>
    <col min="13068" max="13070" width="11.5703125" style="2" bestFit="1" customWidth="1"/>
    <col min="13071" max="13071" width="9.85546875" style="2" bestFit="1" customWidth="1"/>
    <col min="13072" max="13072" width="12" style="2" bestFit="1" customWidth="1"/>
    <col min="13073" max="13073" width="49.85546875" style="2" customWidth="1"/>
    <col min="13074" max="13312" width="11.42578125" style="2"/>
    <col min="13313" max="13313" width="26" style="2" customWidth="1"/>
    <col min="13314" max="13314" width="15.5703125" style="2" bestFit="1" customWidth="1"/>
    <col min="13315" max="13315" width="12.7109375" style="2" bestFit="1" customWidth="1"/>
    <col min="13316" max="13316" width="12.140625" style="2" bestFit="1" customWidth="1"/>
    <col min="13317" max="13317" width="14" style="2" customWidth="1"/>
    <col min="13318" max="13318" width="12.42578125" style="2" bestFit="1" customWidth="1"/>
    <col min="13319" max="13319" width="12.5703125" style="2" customWidth="1"/>
    <col min="13320" max="13320" width="14.7109375" style="2" customWidth="1"/>
    <col min="13321" max="13321" width="12.140625" style="2" bestFit="1" customWidth="1"/>
    <col min="13322" max="13322" width="11.7109375" style="2" customWidth="1"/>
    <col min="13323" max="13323" width="11.7109375" style="2" bestFit="1" customWidth="1"/>
    <col min="13324" max="13326" width="11.5703125" style="2" bestFit="1" customWidth="1"/>
    <col min="13327" max="13327" width="9.85546875" style="2" bestFit="1" customWidth="1"/>
    <col min="13328" max="13328" width="12" style="2" bestFit="1" customWidth="1"/>
    <col min="13329" max="13329" width="49.85546875" style="2" customWidth="1"/>
    <col min="13330" max="13568" width="11.42578125" style="2"/>
    <col min="13569" max="13569" width="26" style="2" customWidth="1"/>
    <col min="13570" max="13570" width="15.5703125" style="2" bestFit="1" customWidth="1"/>
    <col min="13571" max="13571" width="12.7109375" style="2" bestFit="1" customWidth="1"/>
    <col min="13572" max="13572" width="12.140625" style="2" bestFit="1" customWidth="1"/>
    <col min="13573" max="13573" width="14" style="2" customWidth="1"/>
    <col min="13574" max="13574" width="12.42578125" style="2" bestFit="1" customWidth="1"/>
    <col min="13575" max="13575" width="12.5703125" style="2" customWidth="1"/>
    <col min="13576" max="13576" width="14.7109375" style="2" customWidth="1"/>
    <col min="13577" max="13577" width="12.140625" style="2" bestFit="1" customWidth="1"/>
    <col min="13578" max="13578" width="11.7109375" style="2" customWidth="1"/>
    <col min="13579" max="13579" width="11.7109375" style="2" bestFit="1" customWidth="1"/>
    <col min="13580" max="13582" width="11.5703125" style="2" bestFit="1" customWidth="1"/>
    <col min="13583" max="13583" width="9.85546875" style="2" bestFit="1" customWidth="1"/>
    <col min="13584" max="13584" width="12" style="2" bestFit="1" customWidth="1"/>
    <col min="13585" max="13585" width="49.85546875" style="2" customWidth="1"/>
    <col min="13586" max="13824" width="11.42578125" style="2"/>
    <col min="13825" max="13825" width="26" style="2" customWidth="1"/>
    <col min="13826" max="13826" width="15.5703125" style="2" bestFit="1" customWidth="1"/>
    <col min="13827" max="13827" width="12.7109375" style="2" bestFit="1" customWidth="1"/>
    <col min="13828" max="13828" width="12.140625" style="2" bestFit="1" customWidth="1"/>
    <col min="13829" max="13829" width="14" style="2" customWidth="1"/>
    <col min="13830" max="13830" width="12.42578125" style="2" bestFit="1" customWidth="1"/>
    <col min="13831" max="13831" width="12.5703125" style="2" customWidth="1"/>
    <col min="13832" max="13832" width="14.7109375" style="2" customWidth="1"/>
    <col min="13833" max="13833" width="12.140625" style="2" bestFit="1" customWidth="1"/>
    <col min="13834" max="13834" width="11.7109375" style="2" customWidth="1"/>
    <col min="13835" max="13835" width="11.7109375" style="2" bestFit="1" customWidth="1"/>
    <col min="13836" max="13838" width="11.5703125" style="2" bestFit="1" customWidth="1"/>
    <col min="13839" max="13839" width="9.85546875" style="2" bestFit="1" customWidth="1"/>
    <col min="13840" max="13840" width="12" style="2" bestFit="1" customWidth="1"/>
    <col min="13841" max="13841" width="49.85546875" style="2" customWidth="1"/>
    <col min="13842" max="14080" width="11.42578125" style="2"/>
    <col min="14081" max="14081" width="26" style="2" customWidth="1"/>
    <col min="14082" max="14082" width="15.5703125" style="2" bestFit="1" customWidth="1"/>
    <col min="14083" max="14083" width="12.7109375" style="2" bestFit="1" customWidth="1"/>
    <col min="14084" max="14084" width="12.140625" style="2" bestFit="1" customWidth="1"/>
    <col min="14085" max="14085" width="14" style="2" customWidth="1"/>
    <col min="14086" max="14086" width="12.42578125" style="2" bestFit="1" customWidth="1"/>
    <col min="14087" max="14087" width="12.5703125" style="2" customWidth="1"/>
    <col min="14088" max="14088" width="14.7109375" style="2" customWidth="1"/>
    <col min="14089" max="14089" width="12.140625" style="2" bestFit="1" customWidth="1"/>
    <col min="14090" max="14090" width="11.7109375" style="2" customWidth="1"/>
    <col min="14091" max="14091" width="11.7109375" style="2" bestFit="1" customWidth="1"/>
    <col min="14092" max="14094" width="11.5703125" style="2" bestFit="1" customWidth="1"/>
    <col min="14095" max="14095" width="9.85546875" style="2" bestFit="1" customWidth="1"/>
    <col min="14096" max="14096" width="12" style="2" bestFit="1" customWidth="1"/>
    <col min="14097" max="14097" width="49.85546875" style="2" customWidth="1"/>
    <col min="14098" max="14336" width="11.42578125" style="2"/>
    <col min="14337" max="14337" width="26" style="2" customWidth="1"/>
    <col min="14338" max="14338" width="15.5703125" style="2" bestFit="1" customWidth="1"/>
    <col min="14339" max="14339" width="12.7109375" style="2" bestFit="1" customWidth="1"/>
    <col min="14340" max="14340" width="12.140625" style="2" bestFit="1" customWidth="1"/>
    <col min="14341" max="14341" width="14" style="2" customWidth="1"/>
    <col min="14342" max="14342" width="12.42578125" style="2" bestFit="1" customWidth="1"/>
    <col min="14343" max="14343" width="12.5703125" style="2" customWidth="1"/>
    <col min="14344" max="14344" width="14.7109375" style="2" customWidth="1"/>
    <col min="14345" max="14345" width="12.140625" style="2" bestFit="1" customWidth="1"/>
    <col min="14346" max="14346" width="11.7109375" style="2" customWidth="1"/>
    <col min="14347" max="14347" width="11.7109375" style="2" bestFit="1" customWidth="1"/>
    <col min="14348" max="14350" width="11.5703125" style="2" bestFit="1" customWidth="1"/>
    <col min="14351" max="14351" width="9.85546875" style="2" bestFit="1" customWidth="1"/>
    <col min="14352" max="14352" width="12" style="2" bestFit="1" customWidth="1"/>
    <col min="14353" max="14353" width="49.85546875" style="2" customWidth="1"/>
    <col min="14354" max="14592" width="11.42578125" style="2"/>
    <col min="14593" max="14593" width="26" style="2" customWidth="1"/>
    <col min="14594" max="14594" width="15.5703125" style="2" bestFit="1" customWidth="1"/>
    <col min="14595" max="14595" width="12.7109375" style="2" bestFit="1" customWidth="1"/>
    <col min="14596" max="14596" width="12.140625" style="2" bestFit="1" customWidth="1"/>
    <col min="14597" max="14597" width="14" style="2" customWidth="1"/>
    <col min="14598" max="14598" width="12.42578125" style="2" bestFit="1" customWidth="1"/>
    <col min="14599" max="14599" width="12.5703125" style="2" customWidth="1"/>
    <col min="14600" max="14600" width="14.7109375" style="2" customWidth="1"/>
    <col min="14601" max="14601" width="12.140625" style="2" bestFit="1" customWidth="1"/>
    <col min="14602" max="14602" width="11.7109375" style="2" customWidth="1"/>
    <col min="14603" max="14603" width="11.7109375" style="2" bestFit="1" customWidth="1"/>
    <col min="14604" max="14606" width="11.5703125" style="2" bestFit="1" customWidth="1"/>
    <col min="14607" max="14607" width="9.85546875" style="2" bestFit="1" customWidth="1"/>
    <col min="14608" max="14608" width="12" style="2" bestFit="1" customWidth="1"/>
    <col min="14609" max="14609" width="49.85546875" style="2" customWidth="1"/>
    <col min="14610" max="14848" width="11.42578125" style="2"/>
    <col min="14849" max="14849" width="26" style="2" customWidth="1"/>
    <col min="14850" max="14850" width="15.5703125" style="2" bestFit="1" customWidth="1"/>
    <col min="14851" max="14851" width="12.7109375" style="2" bestFit="1" customWidth="1"/>
    <col min="14852" max="14852" width="12.140625" style="2" bestFit="1" customWidth="1"/>
    <col min="14853" max="14853" width="14" style="2" customWidth="1"/>
    <col min="14854" max="14854" width="12.42578125" style="2" bestFit="1" customWidth="1"/>
    <col min="14855" max="14855" width="12.5703125" style="2" customWidth="1"/>
    <col min="14856" max="14856" width="14.7109375" style="2" customWidth="1"/>
    <col min="14857" max="14857" width="12.140625" style="2" bestFit="1" customWidth="1"/>
    <col min="14858" max="14858" width="11.7109375" style="2" customWidth="1"/>
    <col min="14859" max="14859" width="11.7109375" style="2" bestFit="1" customWidth="1"/>
    <col min="14860" max="14862" width="11.5703125" style="2" bestFit="1" customWidth="1"/>
    <col min="14863" max="14863" width="9.85546875" style="2" bestFit="1" customWidth="1"/>
    <col min="14864" max="14864" width="12" style="2" bestFit="1" customWidth="1"/>
    <col min="14865" max="14865" width="49.85546875" style="2" customWidth="1"/>
    <col min="14866" max="15104" width="11.42578125" style="2"/>
    <col min="15105" max="15105" width="26" style="2" customWidth="1"/>
    <col min="15106" max="15106" width="15.5703125" style="2" bestFit="1" customWidth="1"/>
    <col min="15107" max="15107" width="12.7109375" style="2" bestFit="1" customWidth="1"/>
    <col min="15108" max="15108" width="12.140625" style="2" bestFit="1" customWidth="1"/>
    <col min="15109" max="15109" width="14" style="2" customWidth="1"/>
    <col min="15110" max="15110" width="12.42578125" style="2" bestFit="1" customWidth="1"/>
    <col min="15111" max="15111" width="12.5703125" style="2" customWidth="1"/>
    <col min="15112" max="15112" width="14.7109375" style="2" customWidth="1"/>
    <col min="15113" max="15113" width="12.140625" style="2" bestFit="1" customWidth="1"/>
    <col min="15114" max="15114" width="11.7109375" style="2" customWidth="1"/>
    <col min="15115" max="15115" width="11.7109375" style="2" bestFit="1" customWidth="1"/>
    <col min="15116" max="15118" width="11.5703125" style="2" bestFit="1" customWidth="1"/>
    <col min="15119" max="15119" width="9.85546875" style="2" bestFit="1" customWidth="1"/>
    <col min="15120" max="15120" width="12" style="2" bestFit="1" customWidth="1"/>
    <col min="15121" max="15121" width="49.85546875" style="2" customWidth="1"/>
    <col min="15122" max="15360" width="11.42578125" style="2"/>
    <col min="15361" max="15361" width="26" style="2" customWidth="1"/>
    <col min="15362" max="15362" width="15.5703125" style="2" bestFit="1" customWidth="1"/>
    <col min="15363" max="15363" width="12.7109375" style="2" bestFit="1" customWidth="1"/>
    <col min="15364" max="15364" width="12.140625" style="2" bestFit="1" customWidth="1"/>
    <col min="15365" max="15365" width="14" style="2" customWidth="1"/>
    <col min="15366" max="15366" width="12.42578125" style="2" bestFit="1" customWidth="1"/>
    <col min="15367" max="15367" width="12.5703125" style="2" customWidth="1"/>
    <col min="15368" max="15368" width="14.7109375" style="2" customWidth="1"/>
    <col min="15369" max="15369" width="12.140625" style="2" bestFit="1" customWidth="1"/>
    <col min="15370" max="15370" width="11.7109375" style="2" customWidth="1"/>
    <col min="15371" max="15371" width="11.7109375" style="2" bestFit="1" customWidth="1"/>
    <col min="15372" max="15374" width="11.5703125" style="2" bestFit="1" customWidth="1"/>
    <col min="15375" max="15375" width="9.85546875" style="2" bestFit="1" customWidth="1"/>
    <col min="15376" max="15376" width="12" style="2" bestFit="1" customWidth="1"/>
    <col min="15377" max="15377" width="49.85546875" style="2" customWidth="1"/>
    <col min="15378" max="15616" width="11.42578125" style="2"/>
    <col min="15617" max="15617" width="26" style="2" customWidth="1"/>
    <col min="15618" max="15618" width="15.5703125" style="2" bestFit="1" customWidth="1"/>
    <col min="15619" max="15619" width="12.7109375" style="2" bestFit="1" customWidth="1"/>
    <col min="15620" max="15620" width="12.140625" style="2" bestFit="1" customWidth="1"/>
    <col min="15621" max="15621" width="14" style="2" customWidth="1"/>
    <col min="15622" max="15622" width="12.42578125" style="2" bestFit="1" customWidth="1"/>
    <col min="15623" max="15623" width="12.5703125" style="2" customWidth="1"/>
    <col min="15624" max="15624" width="14.7109375" style="2" customWidth="1"/>
    <col min="15625" max="15625" width="12.140625" style="2" bestFit="1" customWidth="1"/>
    <col min="15626" max="15626" width="11.7109375" style="2" customWidth="1"/>
    <col min="15627" max="15627" width="11.7109375" style="2" bestFit="1" customWidth="1"/>
    <col min="15628" max="15630" width="11.5703125" style="2" bestFit="1" customWidth="1"/>
    <col min="15631" max="15631" width="9.85546875" style="2" bestFit="1" customWidth="1"/>
    <col min="15632" max="15632" width="12" style="2" bestFit="1" customWidth="1"/>
    <col min="15633" max="15633" width="49.85546875" style="2" customWidth="1"/>
    <col min="15634" max="15872" width="11.42578125" style="2"/>
    <col min="15873" max="15873" width="26" style="2" customWidth="1"/>
    <col min="15874" max="15874" width="15.5703125" style="2" bestFit="1" customWidth="1"/>
    <col min="15875" max="15875" width="12.7109375" style="2" bestFit="1" customWidth="1"/>
    <col min="15876" max="15876" width="12.140625" style="2" bestFit="1" customWidth="1"/>
    <col min="15877" max="15877" width="14" style="2" customWidth="1"/>
    <col min="15878" max="15878" width="12.42578125" style="2" bestFit="1" customWidth="1"/>
    <col min="15879" max="15879" width="12.5703125" style="2" customWidth="1"/>
    <col min="15880" max="15880" width="14.7109375" style="2" customWidth="1"/>
    <col min="15881" max="15881" width="12.140625" style="2" bestFit="1" customWidth="1"/>
    <col min="15882" max="15882" width="11.7109375" style="2" customWidth="1"/>
    <col min="15883" max="15883" width="11.7109375" style="2" bestFit="1" customWidth="1"/>
    <col min="15884" max="15886" width="11.5703125" style="2" bestFit="1" customWidth="1"/>
    <col min="15887" max="15887" width="9.85546875" style="2" bestFit="1" customWidth="1"/>
    <col min="15888" max="15888" width="12" style="2" bestFit="1" customWidth="1"/>
    <col min="15889" max="15889" width="49.85546875" style="2" customWidth="1"/>
    <col min="15890" max="16128" width="11.42578125" style="2"/>
    <col min="16129" max="16129" width="26" style="2" customWidth="1"/>
    <col min="16130" max="16130" width="15.5703125" style="2" bestFit="1" customWidth="1"/>
    <col min="16131" max="16131" width="12.7109375" style="2" bestFit="1" customWidth="1"/>
    <col min="16132" max="16132" width="12.140625" style="2" bestFit="1" customWidth="1"/>
    <col min="16133" max="16133" width="14" style="2" customWidth="1"/>
    <col min="16134" max="16134" width="12.42578125" style="2" bestFit="1" customWidth="1"/>
    <col min="16135" max="16135" width="12.5703125" style="2" customWidth="1"/>
    <col min="16136" max="16136" width="14.7109375" style="2" customWidth="1"/>
    <col min="16137" max="16137" width="12.140625" style="2" bestFit="1" customWidth="1"/>
    <col min="16138" max="16138" width="11.7109375" style="2" customWidth="1"/>
    <col min="16139" max="16139" width="11.7109375" style="2" bestFit="1" customWidth="1"/>
    <col min="16140" max="16142" width="11.5703125" style="2" bestFit="1" customWidth="1"/>
    <col min="16143" max="16143" width="9.85546875" style="2" bestFit="1" customWidth="1"/>
    <col min="16144" max="16144" width="12" style="2" bestFit="1" customWidth="1"/>
    <col min="16145" max="16145" width="49.85546875" style="2" customWidth="1"/>
    <col min="16146" max="16384" width="11.42578125" style="2"/>
  </cols>
  <sheetData>
    <row r="1" spans="1:17" x14ac:dyDescent="0.2">
      <c r="A1" s="322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4"/>
      <c r="Q1" s="1"/>
    </row>
    <row r="2" spans="1:17" ht="13.5" thickBot="1" x14ac:dyDescent="0.25">
      <c r="A2" s="3" t="s">
        <v>78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6"/>
    </row>
    <row r="3" spans="1:17" x14ac:dyDescent="0.2">
      <c r="A3" s="7" t="s">
        <v>2</v>
      </c>
      <c r="B3" s="8" t="s">
        <v>3</v>
      </c>
      <c r="C3" s="9"/>
      <c r="D3" s="159" t="s">
        <v>4</v>
      </c>
      <c r="E3" s="159"/>
      <c r="F3" s="159"/>
      <c r="G3" s="159"/>
      <c r="H3" s="11" t="s">
        <v>5</v>
      </c>
      <c r="I3" s="12" t="s">
        <v>6</v>
      </c>
      <c r="J3" s="13"/>
      <c r="K3" s="13"/>
      <c r="L3" s="13"/>
      <c r="M3" s="13"/>
      <c r="N3" s="13"/>
      <c r="O3" s="14" t="s">
        <v>5</v>
      </c>
      <c r="P3" s="15" t="s">
        <v>7</v>
      </c>
      <c r="Q3" s="16" t="s">
        <v>8</v>
      </c>
    </row>
    <row r="4" spans="1:17" x14ac:dyDescent="0.2">
      <c r="A4" s="17"/>
      <c r="B4" s="18"/>
      <c r="C4" s="19"/>
      <c r="D4" s="20"/>
      <c r="E4" s="20"/>
      <c r="F4" s="325" t="s">
        <v>9</v>
      </c>
      <c r="G4" s="326"/>
      <c r="H4" s="21"/>
      <c r="I4" s="22"/>
      <c r="J4" s="23"/>
      <c r="K4" s="23"/>
      <c r="L4" s="23"/>
      <c r="M4" s="23"/>
      <c r="N4" s="23"/>
      <c r="O4" s="24"/>
      <c r="P4" s="25"/>
      <c r="Q4" s="26"/>
    </row>
    <row r="5" spans="1:17" ht="13.5" thickBot="1" x14ac:dyDescent="0.25">
      <c r="A5" s="27" t="s">
        <v>10</v>
      </c>
      <c r="B5" s="28" t="s">
        <v>11</v>
      </c>
      <c r="C5" s="29" t="s">
        <v>12</v>
      </c>
      <c r="D5" s="30" t="s">
        <v>13</v>
      </c>
      <c r="E5" s="30" t="s">
        <v>14</v>
      </c>
      <c r="F5" s="31" t="s">
        <v>12</v>
      </c>
      <c r="G5" s="31" t="s">
        <v>15</v>
      </c>
      <c r="H5" s="32" t="s">
        <v>16</v>
      </c>
      <c r="I5" s="33" t="s">
        <v>17</v>
      </c>
      <c r="J5" s="34" t="s">
        <v>18</v>
      </c>
      <c r="K5" s="35" t="s">
        <v>19</v>
      </c>
      <c r="L5" s="35" t="s">
        <v>20</v>
      </c>
      <c r="M5" s="35" t="s">
        <v>21</v>
      </c>
      <c r="N5" s="36" t="s">
        <v>22</v>
      </c>
      <c r="O5" s="37" t="s">
        <v>23</v>
      </c>
      <c r="P5" s="38" t="s">
        <v>24</v>
      </c>
      <c r="Q5" s="39" t="s">
        <v>25</v>
      </c>
    </row>
    <row r="6" spans="1:17" ht="25.5" x14ac:dyDescent="0.2">
      <c r="A6" s="40" t="s">
        <v>26</v>
      </c>
      <c r="B6" s="41">
        <v>3500000</v>
      </c>
      <c r="C6" s="42">
        <v>30</v>
      </c>
      <c r="D6" s="43">
        <f>+B6</f>
        <v>3500000</v>
      </c>
      <c r="E6" s="42"/>
      <c r="F6" s="44">
        <v>180</v>
      </c>
      <c r="G6" s="45">
        <f>+B6/360*180</f>
        <v>1750000</v>
      </c>
      <c r="H6" s="43">
        <f>+G6</f>
        <v>1750000</v>
      </c>
      <c r="I6" s="46">
        <v>0</v>
      </c>
      <c r="J6" s="46">
        <v>0</v>
      </c>
      <c r="K6" s="46"/>
      <c r="L6" s="46"/>
      <c r="M6" s="46"/>
      <c r="N6" s="46"/>
      <c r="O6" s="46">
        <f>SUM(I6:N6)</f>
        <v>0</v>
      </c>
      <c r="P6" s="47">
        <f>+H6-O6</f>
        <v>1750000</v>
      </c>
      <c r="Q6" s="48"/>
    </row>
    <row r="7" spans="1:17" ht="25.5" x14ac:dyDescent="0.2">
      <c r="A7" s="40" t="s">
        <v>27</v>
      </c>
      <c r="B7" s="41">
        <v>3500000</v>
      </c>
      <c r="C7" s="42">
        <v>30</v>
      </c>
      <c r="D7" s="43">
        <f>+B7</f>
        <v>3500000</v>
      </c>
      <c r="E7" s="42"/>
      <c r="F7" s="44">
        <v>180</v>
      </c>
      <c r="G7" s="45">
        <f>+B7/360*180</f>
        <v>1750000</v>
      </c>
      <c r="H7" s="43">
        <f t="shared" ref="H7:H13" si="0">+G7</f>
        <v>1750000</v>
      </c>
      <c r="I7" s="46">
        <v>0</v>
      </c>
      <c r="J7" s="46">
        <v>0</v>
      </c>
      <c r="K7" s="46"/>
      <c r="L7" s="46"/>
      <c r="M7" s="46"/>
      <c r="N7" s="46"/>
      <c r="O7" s="46">
        <f t="shared" ref="O7:O14" si="1">SUM(I7:N7)</f>
        <v>0</v>
      </c>
      <c r="P7" s="47">
        <f>+H7-O7</f>
        <v>1750000</v>
      </c>
      <c r="Q7" s="48"/>
    </row>
    <row r="8" spans="1:17" s="56" customFormat="1" ht="25.5" x14ac:dyDescent="0.2">
      <c r="A8" s="161" t="s">
        <v>28</v>
      </c>
      <c r="B8" s="162">
        <v>730000</v>
      </c>
      <c r="C8" s="163">
        <v>15</v>
      </c>
      <c r="D8" s="162">
        <f>+B8/30*C8</f>
        <v>365000</v>
      </c>
      <c r="E8" s="163">
        <f>70500/30*C8</f>
        <v>35250</v>
      </c>
      <c r="F8" s="163">
        <v>180</v>
      </c>
      <c r="G8" s="164">
        <f t="shared" ref="G8:G12" si="2">+B8/360*180</f>
        <v>365000</v>
      </c>
      <c r="H8" s="162">
        <f>+D8+E8+G8</f>
        <v>765250</v>
      </c>
      <c r="I8" s="165">
        <v>0</v>
      </c>
      <c r="J8" s="165">
        <v>0</v>
      </c>
      <c r="K8" s="162"/>
      <c r="L8" s="162"/>
      <c r="M8" s="162"/>
      <c r="N8" s="162"/>
      <c r="O8" s="165">
        <f t="shared" si="1"/>
        <v>0</v>
      </c>
      <c r="P8" s="166">
        <f>+H8-O8</f>
        <v>765250</v>
      </c>
      <c r="Q8" s="55"/>
    </row>
    <row r="9" spans="1:17" s="56" customFormat="1" x14ac:dyDescent="0.2">
      <c r="A9" s="167" t="s">
        <v>29</v>
      </c>
      <c r="B9" s="168">
        <v>650000</v>
      </c>
      <c r="C9" s="163">
        <v>15</v>
      </c>
      <c r="D9" s="162">
        <f>+B9/30*C9</f>
        <v>325000</v>
      </c>
      <c r="E9" s="163">
        <f>70500/30*C9</f>
        <v>35250</v>
      </c>
      <c r="F9" s="169">
        <v>180</v>
      </c>
      <c r="G9" s="164">
        <f t="shared" si="2"/>
        <v>325000</v>
      </c>
      <c r="H9" s="162">
        <f>+D9+E9+G9</f>
        <v>685250</v>
      </c>
      <c r="I9" s="165">
        <v>0</v>
      </c>
      <c r="J9" s="165">
        <v>0</v>
      </c>
      <c r="K9" s="168"/>
      <c r="L9" s="168"/>
      <c r="M9" s="168"/>
      <c r="N9" s="168"/>
      <c r="O9" s="165">
        <f t="shared" si="1"/>
        <v>0</v>
      </c>
      <c r="P9" s="166">
        <f>+H9-O9</f>
        <v>685250</v>
      </c>
      <c r="Q9" s="55"/>
    </row>
    <row r="10" spans="1:17" ht="25.5" x14ac:dyDescent="0.2">
      <c r="A10" s="60" t="s">
        <v>30</v>
      </c>
      <c r="B10" s="61">
        <v>1500000</v>
      </c>
      <c r="C10" s="62">
        <v>30</v>
      </c>
      <c r="D10" s="43">
        <f>+B10</f>
        <v>1500000</v>
      </c>
      <c r="E10" s="62">
        <v>0</v>
      </c>
      <c r="F10" s="62">
        <v>180</v>
      </c>
      <c r="G10" s="45">
        <f t="shared" si="2"/>
        <v>750000</v>
      </c>
      <c r="H10" s="43">
        <f t="shared" si="0"/>
        <v>750000</v>
      </c>
      <c r="I10" s="46">
        <v>0</v>
      </c>
      <c r="J10" s="46">
        <v>0</v>
      </c>
      <c r="K10" s="63"/>
      <c r="L10" s="63"/>
      <c r="M10" s="63"/>
      <c r="N10" s="63"/>
      <c r="O10" s="46">
        <f t="shared" si="1"/>
        <v>0</v>
      </c>
      <c r="P10" s="47">
        <f t="shared" ref="P10:P13" si="3">+H10-O10</f>
        <v>750000</v>
      </c>
      <c r="Q10" s="48"/>
    </row>
    <row r="11" spans="1:17" x14ac:dyDescent="0.2">
      <c r="A11" s="40" t="s">
        <v>31</v>
      </c>
      <c r="B11" s="41">
        <v>1500000</v>
      </c>
      <c r="C11" s="62">
        <v>30</v>
      </c>
      <c r="D11" s="43">
        <f>+B11</f>
        <v>1500000</v>
      </c>
      <c r="E11" s="62"/>
      <c r="F11" s="62">
        <v>180</v>
      </c>
      <c r="G11" s="45">
        <f t="shared" si="2"/>
        <v>750000</v>
      </c>
      <c r="H11" s="43">
        <f t="shared" si="0"/>
        <v>750000</v>
      </c>
      <c r="I11" s="65"/>
      <c r="J11" s="65"/>
      <c r="K11" s="63"/>
      <c r="L11" s="63"/>
      <c r="M11" s="63"/>
      <c r="N11" s="63"/>
      <c r="O11" s="46">
        <f t="shared" si="1"/>
        <v>0</v>
      </c>
      <c r="P11" s="47">
        <f t="shared" si="3"/>
        <v>750000</v>
      </c>
      <c r="Q11" s="48"/>
    </row>
    <row r="12" spans="1:17" x14ac:dyDescent="0.2">
      <c r="A12" s="40" t="s">
        <v>32</v>
      </c>
      <c r="B12" s="61">
        <v>1500000</v>
      </c>
      <c r="C12" s="62">
        <v>30</v>
      </c>
      <c r="D12" s="43">
        <f>+B12</f>
        <v>1500000</v>
      </c>
      <c r="E12" s="62"/>
      <c r="F12" s="62">
        <v>180</v>
      </c>
      <c r="G12" s="45">
        <f t="shared" si="2"/>
        <v>750000</v>
      </c>
      <c r="H12" s="43">
        <f t="shared" si="0"/>
        <v>750000</v>
      </c>
      <c r="I12" s="65"/>
      <c r="J12" s="65"/>
      <c r="K12" s="63"/>
      <c r="L12" s="63"/>
      <c r="M12" s="63"/>
      <c r="N12" s="63"/>
      <c r="O12" s="46">
        <f t="shared" si="1"/>
        <v>0</v>
      </c>
      <c r="P12" s="47">
        <f t="shared" si="3"/>
        <v>750000</v>
      </c>
      <c r="Q12" s="48"/>
    </row>
    <row r="13" spans="1:17" x14ac:dyDescent="0.2">
      <c r="A13" s="160" t="s">
        <v>74</v>
      </c>
      <c r="B13" s="61">
        <v>1300000</v>
      </c>
      <c r="C13" s="62"/>
      <c r="D13" s="63"/>
      <c r="E13" s="62"/>
      <c r="F13" s="62">
        <v>87</v>
      </c>
      <c r="G13" s="45">
        <f>+B13/360*F13</f>
        <v>314166.66666666669</v>
      </c>
      <c r="H13" s="43">
        <f t="shared" si="0"/>
        <v>314166.66666666669</v>
      </c>
      <c r="I13" s="65"/>
      <c r="J13" s="65"/>
      <c r="K13" s="63"/>
      <c r="L13" s="63"/>
      <c r="M13" s="63"/>
      <c r="N13" s="63"/>
      <c r="O13" s="46">
        <f t="shared" si="1"/>
        <v>0</v>
      </c>
      <c r="P13" s="47">
        <f t="shared" si="3"/>
        <v>314166.66666666669</v>
      </c>
      <c r="Q13" s="48"/>
    </row>
    <row r="14" spans="1:17" ht="13.5" thickBot="1" x14ac:dyDescent="0.25">
      <c r="A14" s="66" t="s">
        <v>33</v>
      </c>
      <c r="B14" s="67">
        <f>SUM(B6:B13)</f>
        <v>14180000</v>
      </c>
      <c r="C14" s="67"/>
      <c r="D14" s="67">
        <f>SUM(D6:D13)</f>
        <v>12190000</v>
      </c>
      <c r="E14" s="67">
        <f>SUM(E6:E13)</f>
        <v>70500</v>
      </c>
      <c r="F14" s="67"/>
      <c r="G14" s="67">
        <f>SUM(G6:G13)</f>
        <v>6754166.666666667</v>
      </c>
      <c r="H14" s="67">
        <f>SUM(H6:H13)</f>
        <v>7514666.666666667</v>
      </c>
      <c r="I14" s="67">
        <f t="shared" ref="I14:N14" si="4">SUM(I6:I12)</f>
        <v>0</v>
      </c>
      <c r="J14" s="67">
        <f t="shared" si="4"/>
        <v>0</v>
      </c>
      <c r="K14" s="67">
        <f t="shared" si="4"/>
        <v>0</v>
      </c>
      <c r="L14" s="67">
        <f t="shared" si="4"/>
        <v>0</v>
      </c>
      <c r="M14" s="67">
        <f t="shared" si="4"/>
        <v>0</v>
      </c>
      <c r="N14" s="67">
        <f t="shared" si="4"/>
        <v>0</v>
      </c>
      <c r="O14" s="170">
        <f t="shared" si="1"/>
        <v>0</v>
      </c>
      <c r="P14" s="67">
        <f>SUM(P6:P13)</f>
        <v>7514666.666666667</v>
      </c>
      <c r="Q14" s="68"/>
    </row>
    <row r="15" spans="1:17" x14ac:dyDescent="0.2">
      <c r="A15" s="6"/>
      <c r="B15" s="69"/>
      <c r="C15" s="6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6"/>
    </row>
    <row r="16" spans="1:17" ht="13.5" thickBot="1" x14ac:dyDescent="0.25"/>
    <row r="17" spans="1:38" ht="15.75" thickBot="1" x14ac:dyDescent="0.3">
      <c r="A17" s="71"/>
      <c r="B17" s="153">
        <v>2013</v>
      </c>
      <c r="C17" s="73">
        <v>0.06</v>
      </c>
      <c r="AL17" s="145">
        <v>246440000</v>
      </c>
    </row>
    <row r="18" spans="1:38" ht="15" x14ac:dyDescent="0.25">
      <c r="A18" s="71"/>
      <c r="B18" s="74" t="s">
        <v>34</v>
      </c>
      <c r="C18" s="75" t="s">
        <v>35</v>
      </c>
      <c r="AL18" s="2">
        <v>7.0000000000000001E-3</v>
      </c>
    </row>
    <row r="19" spans="1:38" ht="25.5" x14ac:dyDescent="0.25">
      <c r="A19" s="76" t="s">
        <v>27</v>
      </c>
      <c r="B19" s="77">
        <v>3500000</v>
      </c>
      <c r="C19" s="78">
        <v>0</v>
      </c>
      <c r="F19" s="155">
        <f>+D8+E8+G8</f>
        <v>765250</v>
      </c>
      <c r="AL19" s="2">
        <f>+AL17*AL18</f>
        <v>1725080</v>
      </c>
    </row>
    <row r="20" spans="1:38" ht="25.5" x14ac:dyDescent="0.25">
      <c r="A20" s="76" t="s">
        <v>26</v>
      </c>
      <c r="B20" s="77">
        <v>3500000</v>
      </c>
      <c r="C20" s="78">
        <v>0</v>
      </c>
      <c r="F20" s="155">
        <f>+D9+E9+G9</f>
        <v>685250</v>
      </c>
    </row>
    <row r="21" spans="1:38" ht="25.5" x14ac:dyDescent="0.25">
      <c r="A21" s="76" t="s">
        <v>28</v>
      </c>
      <c r="B21" s="79">
        <v>730000</v>
      </c>
      <c r="C21" s="80">
        <v>70500</v>
      </c>
      <c r="I21" s="2" t="s">
        <v>36</v>
      </c>
    </row>
    <row r="22" spans="1:38" ht="15" x14ac:dyDescent="0.25">
      <c r="A22" s="76" t="s">
        <v>29</v>
      </c>
      <c r="B22" s="79">
        <v>650000</v>
      </c>
      <c r="C22" s="80">
        <v>70500</v>
      </c>
    </row>
    <row r="23" spans="1:38" ht="15" x14ac:dyDescent="0.25">
      <c r="A23" s="76" t="s">
        <v>37</v>
      </c>
      <c r="B23" s="79">
        <v>1500000</v>
      </c>
      <c r="C23" s="80"/>
    </row>
    <row r="24" spans="1:38" ht="25.5" x14ac:dyDescent="0.25">
      <c r="A24" s="76" t="s">
        <v>30</v>
      </c>
      <c r="B24" s="79">
        <v>1500000</v>
      </c>
      <c r="C24" s="80"/>
    </row>
    <row r="25" spans="1:38" ht="15" x14ac:dyDescent="0.25">
      <c r="A25" s="2" t="s">
        <v>59</v>
      </c>
      <c r="B25" s="77">
        <v>1500000</v>
      </c>
      <c r="C25" s="78">
        <v>0</v>
      </c>
    </row>
    <row r="26" spans="1:38" ht="15.75" thickBot="1" x14ac:dyDescent="0.3">
      <c r="A26" s="2" t="s">
        <v>74</v>
      </c>
      <c r="B26" s="81">
        <v>1300000</v>
      </c>
      <c r="C26" s="154"/>
      <c r="D26" s="2" t="s">
        <v>57</v>
      </c>
      <c r="E26" s="105">
        <v>41368</v>
      </c>
      <c r="F26" s="156">
        <v>27</v>
      </c>
    </row>
    <row r="27" spans="1:38" x14ac:dyDescent="0.2">
      <c r="F27" s="157">
        <v>30</v>
      </c>
    </row>
    <row r="28" spans="1:38" x14ac:dyDescent="0.2">
      <c r="F28" s="157">
        <v>30</v>
      </c>
    </row>
    <row r="29" spans="1:38" x14ac:dyDescent="0.2">
      <c r="F29" s="158">
        <f>SUM(F26:F28)</f>
        <v>87</v>
      </c>
    </row>
  </sheetData>
  <mergeCells count="2">
    <mergeCell ref="A1:P1"/>
    <mergeCell ref="F4:G4"/>
  </mergeCells>
  <pageMargins left="7.874015748031496E-2" right="0.11811023622047245" top="0.78740157480314965" bottom="0.98425196850393704" header="0" footer="0"/>
  <pageSetup scale="26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zoomScale="75" workbookViewId="0">
      <selection activeCell="K25" sqref="K25"/>
    </sheetView>
  </sheetViews>
  <sheetFormatPr defaultColWidth="11.42578125" defaultRowHeight="12.75" x14ac:dyDescent="0.2"/>
  <cols>
    <col min="1" max="1" width="19.42578125" style="2" customWidth="1"/>
    <col min="2" max="2" width="18.42578125" style="2" customWidth="1"/>
    <col min="3" max="3" width="12.28515625" style="2" customWidth="1"/>
    <col min="4" max="4" width="14.85546875" style="2" customWidth="1"/>
    <col min="5" max="5" width="12.140625" style="2" customWidth="1"/>
    <col min="6" max="6" width="10.7109375" style="2" bestFit="1" customWidth="1"/>
    <col min="7" max="7" width="11.140625" style="2" bestFit="1" customWidth="1"/>
    <col min="8" max="8" width="16.140625" style="2" customWidth="1"/>
    <col min="9" max="9" width="16.42578125" style="2" bestFit="1" customWidth="1"/>
    <col min="10" max="10" width="12.7109375" style="2" bestFit="1" customWidth="1"/>
    <col min="11" max="11" width="16.5703125" style="2" bestFit="1" customWidth="1"/>
    <col min="12" max="12" width="13.140625" style="2" bestFit="1" customWidth="1"/>
    <col min="13" max="13" width="11.5703125" style="2" bestFit="1" customWidth="1"/>
    <col min="14" max="14" width="11.140625" style="2" customWidth="1"/>
    <col min="15" max="15" width="11.5703125" style="2" bestFit="1" customWidth="1"/>
    <col min="16" max="16" width="13.28515625" style="2" bestFit="1" customWidth="1"/>
    <col min="17" max="17" width="14.5703125" style="2" bestFit="1" customWidth="1"/>
    <col min="18" max="18" width="49.85546875" style="2" customWidth="1"/>
    <col min="19" max="256" width="11.42578125" style="2"/>
    <col min="257" max="257" width="19.42578125" style="2" customWidth="1"/>
    <col min="258" max="258" width="16.5703125" style="2" bestFit="1" customWidth="1"/>
    <col min="259" max="259" width="12.28515625" style="2" customWidth="1"/>
    <col min="260" max="260" width="14.85546875" style="2" customWidth="1"/>
    <col min="261" max="261" width="12.140625" style="2" customWidth="1"/>
    <col min="262" max="262" width="10.7109375" style="2" bestFit="1" customWidth="1"/>
    <col min="263" max="263" width="11.140625" style="2" bestFit="1" customWidth="1"/>
    <col min="264" max="264" width="13.140625" style="2" bestFit="1" customWidth="1"/>
    <col min="265" max="265" width="13.7109375" style="2" customWidth="1"/>
    <col min="266" max="266" width="12.7109375" style="2" bestFit="1" customWidth="1"/>
    <col min="267" max="267" width="14.42578125" style="2" bestFit="1" customWidth="1"/>
    <col min="268" max="268" width="9.140625" style="2" bestFit="1" customWidth="1"/>
    <col min="269" max="269" width="11.5703125" style="2" bestFit="1" customWidth="1"/>
    <col min="270" max="270" width="11.140625" style="2" customWidth="1"/>
    <col min="271" max="271" width="11.5703125" style="2" bestFit="1" customWidth="1"/>
    <col min="272" max="272" width="11.140625" style="2" bestFit="1" customWidth="1"/>
    <col min="273" max="273" width="13.28515625" style="2" bestFit="1" customWidth="1"/>
    <col min="274" max="274" width="49.85546875" style="2" customWidth="1"/>
    <col min="275" max="512" width="11.42578125" style="2"/>
    <col min="513" max="513" width="19.42578125" style="2" customWidth="1"/>
    <col min="514" max="514" width="16.5703125" style="2" bestFit="1" customWidth="1"/>
    <col min="515" max="515" width="12.28515625" style="2" customWidth="1"/>
    <col min="516" max="516" width="14.85546875" style="2" customWidth="1"/>
    <col min="517" max="517" width="12.140625" style="2" customWidth="1"/>
    <col min="518" max="518" width="10.7109375" style="2" bestFit="1" customWidth="1"/>
    <col min="519" max="519" width="11.140625" style="2" bestFit="1" customWidth="1"/>
    <col min="520" max="520" width="13.140625" style="2" bestFit="1" customWidth="1"/>
    <col min="521" max="521" width="13.7109375" style="2" customWidth="1"/>
    <col min="522" max="522" width="12.7109375" style="2" bestFit="1" customWidth="1"/>
    <col min="523" max="523" width="14.42578125" style="2" bestFit="1" customWidth="1"/>
    <col min="524" max="524" width="9.140625" style="2" bestFit="1" customWidth="1"/>
    <col min="525" max="525" width="11.5703125" style="2" bestFit="1" customWidth="1"/>
    <col min="526" max="526" width="11.140625" style="2" customWidth="1"/>
    <col min="527" max="527" width="11.5703125" style="2" bestFit="1" customWidth="1"/>
    <col min="528" max="528" width="11.140625" style="2" bestFit="1" customWidth="1"/>
    <col min="529" max="529" width="13.28515625" style="2" bestFit="1" customWidth="1"/>
    <col min="530" max="530" width="49.85546875" style="2" customWidth="1"/>
    <col min="531" max="768" width="11.42578125" style="2"/>
    <col min="769" max="769" width="19.42578125" style="2" customWidth="1"/>
    <col min="770" max="770" width="16.5703125" style="2" bestFit="1" customWidth="1"/>
    <col min="771" max="771" width="12.28515625" style="2" customWidth="1"/>
    <col min="772" max="772" width="14.85546875" style="2" customWidth="1"/>
    <col min="773" max="773" width="12.140625" style="2" customWidth="1"/>
    <col min="774" max="774" width="10.7109375" style="2" bestFit="1" customWidth="1"/>
    <col min="775" max="775" width="11.140625" style="2" bestFit="1" customWidth="1"/>
    <col min="776" max="776" width="13.140625" style="2" bestFit="1" customWidth="1"/>
    <col min="777" max="777" width="13.7109375" style="2" customWidth="1"/>
    <col min="778" max="778" width="12.7109375" style="2" bestFit="1" customWidth="1"/>
    <col min="779" max="779" width="14.42578125" style="2" bestFit="1" customWidth="1"/>
    <col min="780" max="780" width="9.140625" style="2" bestFit="1" customWidth="1"/>
    <col min="781" max="781" width="11.5703125" style="2" bestFit="1" customWidth="1"/>
    <col min="782" max="782" width="11.140625" style="2" customWidth="1"/>
    <col min="783" max="783" width="11.5703125" style="2" bestFit="1" customWidth="1"/>
    <col min="784" max="784" width="11.140625" style="2" bestFit="1" customWidth="1"/>
    <col min="785" max="785" width="13.28515625" style="2" bestFit="1" customWidth="1"/>
    <col min="786" max="786" width="49.85546875" style="2" customWidth="1"/>
    <col min="787" max="1024" width="11.42578125" style="2"/>
    <col min="1025" max="1025" width="19.42578125" style="2" customWidth="1"/>
    <col min="1026" max="1026" width="16.5703125" style="2" bestFit="1" customWidth="1"/>
    <col min="1027" max="1027" width="12.28515625" style="2" customWidth="1"/>
    <col min="1028" max="1028" width="14.85546875" style="2" customWidth="1"/>
    <col min="1029" max="1029" width="12.140625" style="2" customWidth="1"/>
    <col min="1030" max="1030" width="10.7109375" style="2" bestFit="1" customWidth="1"/>
    <col min="1031" max="1031" width="11.140625" style="2" bestFit="1" customWidth="1"/>
    <col min="1032" max="1032" width="13.140625" style="2" bestFit="1" customWidth="1"/>
    <col min="1033" max="1033" width="13.7109375" style="2" customWidth="1"/>
    <col min="1034" max="1034" width="12.7109375" style="2" bestFit="1" customWidth="1"/>
    <col min="1035" max="1035" width="14.42578125" style="2" bestFit="1" customWidth="1"/>
    <col min="1036" max="1036" width="9.140625" style="2" bestFit="1" customWidth="1"/>
    <col min="1037" max="1037" width="11.5703125" style="2" bestFit="1" customWidth="1"/>
    <col min="1038" max="1038" width="11.140625" style="2" customWidth="1"/>
    <col min="1039" max="1039" width="11.5703125" style="2" bestFit="1" customWidth="1"/>
    <col min="1040" max="1040" width="11.140625" style="2" bestFit="1" customWidth="1"/>
    <col min="1041" max="1041" width="13.28515625" style="2" bestFit="1" customWidth="1"/>
    <col min="1042" max="1042" width="49.85546875" style="2" customWidth="1"/>
    <col min="1043" max="1280" width="11.42578125" style="2"/>
    <col min="1281" max="1281" width="19.42578125" style="2" customWidth="1"/>
    <col min="1282" max="1282" width="16.5703125" style="2" bestFit="1" customWidth="1"/>
    <col min="1283" max="1283" width="12.28515625" style="2" customWidth="1"/>
    <col min="1284" max="1284" width="14.85546875" style="2" customWidth="1"/>
    <col min="1285" max="1285" width="12.140625" style="2" customWidth="1"/>
    <col min="1286" max="1286" width="10.7109375" style="2" bestFit="1" customWidth="1"/>
    <col min="1287" max="1287" width="11.140625" style="2" bestFit="1" customWidth="1"/>
    <col min="1288" max="1288" width="13.140625" style="2" bestFit="1" customWidth="1"/>
    <col min="1289" max="1289" width="13.7109375" style="2" customWidth="1"/>
    <col min="1290" max="1290" width="12.7109375" style="2" bestFit="1" customWidth="1"/>
    <col min="1291" max="1291" width="14.42578125" style="2" bestFit="1" customWidth="1"/>
    <col min="1292" max="1292" width="9.140625" style="2" bestFit="1" customWidth="1"/>
    <col min="1293" max="1293" width="11.5703125" style="2" bestFit="1" customWidth="1"/>
    <col min="1294" max="1294" width="11.140625" style="2" customWidth="1"/>
    <col min="1295" max="1295" width="11.5703125" style="2" bestFit="1" customWidth="1"/>
    <col min="1296" max="1296" width="11.140625" style="2" bestFit="1" customWidth="1"/>
    <col min="1297" max="1297" width="13.28515625" style="2" bestFit="1" customWidth="1"/>
    <col min="1298" max="1298" width="49.85546875" style="2" customWidth="1"/>
    <col min="1299" max="1536" width="11.42578125" style="2"/>
    <col min="1537" max="1537" width="19.42578125" style="2" customWidth="1"/>
    <col min="1538" max="1538" width="16.5703125" style="2" bestFit="1" customWidth="1"/>
    <col min="1539" max="1539" width="12.28515625" style="2" customWidth="1"/>
    <col min="1540" max="1540" width="14.85546875" style="2" customWidth="1"/>
    <col min="1541" max="1541" width="12.140625" style="2" customWidth="1"/>
    <col min="1542" max="1542" width="10.7109375" style="2" bestFit="1" customWidth="1"/>
    <col min="1543" max="1543" width="11.140625" style="2" bestFit="1" customWidth="1"/>
    <col min="1544" max="1544" width="13.140625" style="2" bestFit="1" customWidth="1"/>
    <col min="1545" max="1545" width="13.7109375" style="2" customWidth="1"/>
    <col min="1546" max="1546" width="12.7109375" style="2" bestFit="1" customWidth="1"/>
    <col min="1547" max="1547" width="14.42578125" style="2" bestFit="1" customWidth="1"/>
    <col min="1548" max="1548" width="9.140625" style="2" bestFit="1" customWidth="1"/>
    <col min="1549" max="1549" width="11.5703125" style="2" bestFit="1" customWidth="1"/>
    <col min="1550" max="1550" width="11.140625" style="2" customWidth="1"/>
    <col min="1551" max="1551" width="11.5703125" style="2" bestFit="1" customWidth="1"/>
    <col min="1552" max="1552" width="11.140625" style="2" bestFit="1" customWidth="1"/>
    <col min="1553" max="1553" width="13.28515625" style="2" bestFit="1" customWidth="1"/>
    <col min="1554" max="1554" width="49.85546875" style="2" customWidth="1"/>
    <col min="1555" max="1792" width="11.42578125" style="2"/>
    <col min="1793" max="1793" width="19.42578125" style="2" customWidth="1"/>
    <col min="1794" max="1794" width="16.5703125" style="2" bestFit="1" customWidth="1"/>
    <col min="1795" max="1795" width="12.28515625" style="2" customWidth="1"/>
    <col min="1796" max="1796" width="14.85546875" style="2" customWidth="1"/>
    <col min="1797" max="1797" width="12.140625" style="2" customWidth="1"/>
    <col min="1798" max="1798" width="10.7109375" style="2" bestFit="1" customWidth="1"/>
    <col min="1799" max="1799" width="11.140625" style="2" bestFit="1" customWidth="1"/>
    <col min="1800" max="1800" width="13.140625" style="2" bestFit="1" customWidth="1"/>
    <col min="1801" max="1801" width="13.7109375" style="2" customWidth="1"/>
    <col min="1802" max="1802" width="12.7109375" style="2" bestFit="1" customWidth="1"/>
    <col min="1803" max="1803" width="14.42578125" style="2" bestFit="1" customWidth="1"/>
    <col min="1804" max="1804" width="9.140625" style="2" bestFit="1" customWidth="1"/>
    <col min="1805" max="1805" width="11.5703125" style="2" bestFit="1" customWidth="1"/>
    <col min="1806" max="1806" width="11.140625" style="2" customWidth="1"/>
    <col min="1807" max="1807" width="11.5703125" style="2" bestFit="1" customWidth="1"/>
    <col min="1808" max="1808" width="11.140625" style="2" bestFit="1" customWidth="1"/>
    <col min="1809" max="1809" width="13.28515625" style="2" bestFit="1" customWidth="1"/>
    <col min="1810" max="1810" width="49.85546875" style="2" customWidth="1"/>
    <col min="1811" max="2048" width="11.42578125" style="2"/>
    <col min="2049" max="2049" width="19.42578125" style="2" customWidth="1"/>
    <col min="2050" max="2050" width="16.5703125" style="2" bestFit="1" customWidth="1"/>
    <col min="2051" max="2051" width="12.28515625" style="2" customWidth="1"/>
    <col min="2052" max="2052" width="14.85546875" style="2" customWidth="1"/>
    <col min="2053" max="2053" width="12.140625" style="2" customWidth="1"/>
    <col min="2054" max="2054" width="10.7109375" style="2" bestFit="1" customWidth="1"/>
    <col min="2055" max="2055" width="11.140625" style="2" bestFit="1" customWidth="1"/>
    <col min="2056" max="2056" width="13.140625" style="2" bestFit="1" customWidth="1"/>
    <col min="2057" max="2057" width="13.7109375" style="2" customWidth="1"/>
    <col min="2058" max="2058" width="12.7109375" style="2" bestFit="1" customWidth="1"/>
    <col min="2059" max="2059" width="14.42578125" style="2" bestFit="1" customWidth="1"/>
    <col min="2060" max="2060" width="9.140625" style="2" bestFit="1" customWidth="1"/>
    <col min="2061" max="2061" width="11.5703125" style="2" bestFit="1" customWidth="1"/>
    <col min="2062" max="2062" width="11.140625" style="2" customWidth="1"/>
    <col min="2063" max="2063" width="11.5703125" style="2" bestFit="1" customWidth="1"/>
    <col min="2064" max="2064" width="11.140625" style="2" bestFit="1" customWidth="1"/>
    <col min="2065" max="2065" width="13.28515625" style="2" bestFit="1" customWidth="1"/>
    <col min="2066" max="2066" width="49.85546875" style="2" customWidth="1"/>
    <col min="2067" max="2304" width="11.42578125" style="2"/>
    <col min="2305" max="2305" width="19.42578125" style="2" customWidth="1"/>
    <col min="2306" max="2306" width="16.5703125" style="2" bestFit="1" customWidth="1"/>
    <col min="2307" max="2307" width="12.28515625" style="2" customWidth="1"/>
    <col min="2308" max="2308" width="14.85546875" style="2" customWidth="1"/>
    <col min="2309" max="2309" width="12.140625" style="2" customWidth="1"/>
    <col min="2310" max="2310" width="10.7109375" style="2" bestFit="1" customWidth="1"/>
    <col min="2311" max="2311" width="11.140625" style="2" bestFit="1" customWidth="1"/>
    <col min="2312" max="2312" width="13.140625" style="2" bestFit="1" customWidth="1"/>
    <col min="2313" max="2313" width="13.7109375" style="2" customWidth="1"/>
    <col min="2314" max="2314" width="12.7109375" style="2" bestFit="1" customWidth="1"/>
    <col min="2315" max="2315" width="14.42578125" style="2" bestFit="1" customWidth="1"/>
    <col min="2316" max="2316" width="9.140625" style="2" bestFit="1" customWidth="1"/>
    <col min="2317" max="2317" width="11.5703125" style="2" bestFit="1" customWidth="1"/>
    <col min="2318" max="2318" width="11.140625" style="2" customWidth="1"/>
    <col min="2319" max="2319" width="11.5703125" style="2" bestFit="1" customWidth="1"/>
    <col min="2320" max="2320" width="11.140625" style="2" bestFit="1" customWidth="1"/>
    <col min="2321" max="2321" width="13.28515625" style="2" bestFit="1" customWidth="1"/>
    <col min="2322" max="2322" width="49.85546875" style="2" customWidth="1"/>
    <col min="2323" max="2560" width="11.42578125" style="2"/>
    <col min="2561" max="2561" width="19.42578125" style="2" customWidth="1"/>
    <col min="2562" max="2562" width="16.5703125" style="2" bestFit="1" customWidth="1"/>
    <col min="2563" max="2563" width="12.28515625" style="2" customWidth="1"/>
    <col min="2564" max="2564" width="14.85546875" style="2" customWidth="1"/>
    <col min="2565" max="2565" width="12.140625" style="2" customWidth="1"/>
    <col min="2566" max="2566" width="10.7109375" style="2" bestFit="1" customWidth="1"/>
    <col min="2567" max="2567" width="11.140625" style="2" bestFit="1" customWidth="1"/>
    <col min="2568" max="2568" width="13.140625" style="2" bestFit="1" customWidth="1"/>
    <col min="2569" max="2569" width="13.7109375" style="2" customWidth="1"/>
    <col min="2570" max="2570" width="12.7109375" style="2" bestFit="1" customWidth="1"/>
    <col min="2571" max="2571" width="14.42578125" style="2" bestFit="1" customWidth="1"/>
    <col min="2572" max="2572" width="9.140625" style="2" bestFit="1" customWidth="1"/>
    <col min="2573" max="2573" width="11.5703125" style="2" bestFit="1" customWidth="1"/>
    <col min="2574" max="2574" width="11.140625" style="2" customWidth="1"/>
    <col min="2575" max="2575" width="11.5703125" style="2" bestFit="1" customWidth="1"/>
    <col min="2576" max="2576" width="11.140625" style="2" bestFit="1" customWidth="1"/>
    <col min="2577" max="2577" width="13.28515625" style="2" bestFit="1" customWidth="1"/>
    <col min="2578" max="2578" width="49.85546875" style="2" customWidth="1"/>
    <col min="2579" max="2816" width="11.42578125" style="2"/>
    <col min="2817" max="2817" width="19.42578125" style="2" customWidth="1"/>
    <col min="2818" max="2818" width="16.5703125" style="2" bestFit="1" customWidth="1"/>
    <col min="2819" max="2819" width="12.28515625" style="2" customWidth="1"/>
    <col min="2820" max="2820" width="14.85546875" style="2" customWidth="1"/>
    <col min="2821" max="2821" width="12.140625" style="2" customWidth="1"/>
    <col min="2822" max="2822" width="10.7109375" style="2" bestFit="1" customWidth="1"/>
    <col min="2823" max="2823" width="11.140625" style="2" bestFit="1" customWidth="1"/>
    <col min="2824" max="2824" width="13.140625" style="2" bestFit="1" customWidth="1"/>
    <col min="2825" max="2825" width="13.7109375" style="2" customWidth="1"/>
    <col min="2826" max="2826" width="12.7109375" style="2" bestFit="1" customWidth="1"/>
    <col min="2827" max="2827" width="14.42578125" style="2" bestFit="1" customWidth="1"/>
    <col min="2828" max="2828" width="9.140625" style="2" bestFit="1" customWidth="1"/>
    <col min="2829" max="2829" width="11.5703125" style="2" bestFit="1" customWidth="1"/>
    <col min="2830" max="2830" width="11.140625" style="2" customWidth="1"/>
    <col min="2831" max="2831" width="11.5703125" style="2" bestFit="1" customWidth="1"/>
    <col min="2832" max="2832" width="11.140625" style="2" bestFit="1" customWidth="1"/>
    <col min="2833" max="2833" width="13.28515625" style="2" bestFit="1" customWidth="1"/>
    <col min="2834" max="2834" width="49.85546875" style="2" customWidth="1"/>
    <col min="2835" max="3072" width="11.42578125" style="2"/>
    <col min="3073" max="3073" width="19.42578125" style="2" customWidth="1"/>
    <col min="3074" max="3074" width="16.5703125" style="2" bestFit="1" customWidth="1"/>
    <col min="3075" max="3075" width="12.28515625" style="2" customWidth="1"/>
    <col min="3076" max="3076" width="14.85546875" style="2" customWidth="1"/>
    <col min="3077" max="3077" width="12.140625" style="2" customWidth="1"/>
    <col min="3078" max="3078" width="10.7109375" style="2" bestFit="1" customWidth="1"/>
    <col min="3079" max="3079" width="11.140625" style="2" bestFit="1" customWidth="1"/>
    <col min="3080" max="3080" width="13.140625" style="2" bestFit="1" customWidth="1"/>
    <col min="3081" max="3081" width="13.7109375" style="2" customWidth="1"/>
    <col min="3082" max="3082" width="12.7109375" style="2" bestFit="1" customWidth="1"/>
    <col min="3083" max="3083" width="14.42578125" style="2" bestFit="1" customWidth="1"/>
    <col min="3084" max="3084" width="9.140625" style="2" bestFit="1" customWidth="1"/>
    <col min="3085" max="3085" width="11.5703125" style="2" bestFit="1" customWidth="1"/>
    <col min="3086" max="3086" width="11.140625" style="2" customWidth="1"/>
    <col min="3087" max="3087" width="11.5703125" style="2" bestFit="1" customWidth="1"/>
    <col min="3088" max="3088" width="11.140625" style="2" bestFit="1" customWidth="1"/>
    <col min="3089" max="3089" width="13.28515625" style="2" bestFit="1" customWidth="1"/>
    <col min="3090" max="3090" width="49.85546875" style="2" customWidth="1"/>
    <col min="3091" max="3328" width="11.42578125" style="2"/>
    <col min="3329" max="3329" width="19.42578125" style="2" customWidth="1"/>
    <col min="3330" max="3330" width="16.5703125" style="2" bestFit="1" customWidth="1"/>
    <col min="3331" max="3331" width="12.28515625" style="2" customWidth="1"/>
    <col min="3332" max="3332" width="14.85546875" style="2" customWidth="1"/>
    <col min="3333" max="3333" width="12.140625" style="2" customWidth="1"/>
    <col min="3334" max="3334" width="10.7109375" style="2" bestFit="1" customWidth="1"/>
    <col min="3335" max="3335" width="11.140625" style="2" bestFit="1" customWidth="1"/>
    <col min="3336" max="3336" width="13.140625" style="2" bestFit="1" customWidth="1"/>
    <col min="3337" max="3337" width="13.7109375" style="2" customWidth="1"/>
    <col min="3338" max="3338" width="12.7109375" style="2" bestFit="1" customWidth="1"/>
    <col min="3339" max="3339" width="14.42578125" style="2" bestFit="1" customWidth="1"/>
    <col min="3340" max="3340" width="9.140625" style="2" bestFit="1" customWidth="1"/>
    <col min="3341" max="3341" width="11.5703125" style="2" bestFit="1" customWidth="1"/>
    <col min="3342" max="3342" width="11.140625" style="2" customWidth="1"/>
    <col min="3343" max="3343" width="11.5703125" style="2" bestFit="1" customWidth="1"/>
    <col min="3344" max="3344" width="11.140625" style="2" bestFit="1" customWidth="1"/>
    <col min="3345" max="3345" width="13.28515625" style="2" bestFit="1" customWidth="1"/>
    <col min="3346" max="3346" width="49.85546875" style="2" customWidth="1"/>
    <col min="3347" max="3584" width="11.42578125" style="2"/>
    <col min="3585" max="3585" width="19.42578125" style="2" customWidth="1"/>
    <col min="3586" max="3586" width="16.5703125" style="2" bestFit="1" customWidth="1"/>
    <col min="3587" max="3587" width="12.28515625" style="2" customWidth="1"/>
    <col min="3588" max="3588" width="14.85546875" style="2" customWidth="1"/>
    <col min="3589" max="3589" width="12.140625" style="2" customWidth="1"/>
    <col min="3590" max="3590" width="10.7109375" style="2" bestFit="1" customWidth="1"/>
    <col min="3591" max="3591" width="11.140625" style="2" bestFit="1" customWidth="1"/>
    <col min="3592" max="3592" width="13.140625" style="2" bestFit="1" customWidth="1"/>
    <col min="3593" max="3593" width="13.7109375" style="2" customWidth="1"/>
    <col min="3594" max="3594" width="12.7109375" style="2" bestFit="1" customWidth="1"/>
    <col min="3595" max="3595" width="14.42578125" style="2" bestFit="1" customWidth="1"/>
    <col min="3596" max="3596" width="9.140625" style="2" bestFit="1" customWidth="1"/>
    <col min="3597" max="3597" width="11.5703125" style="2" bestFit="1" customWidth="1"/>
    <col min="3598" max="3598" width="11.140625" style="2" customWidth="1"/>
    <col min="3599" max="3599" width="11.5703125" style="2" bestFit="1" customWidth="1"/>
    <col min="3600" max="3600" width="11.140625" style="2" bestFit="1" customWidth="1"/>
    <col min="3601" max="3601" width="13.28515625" style="2" bestFit="1" customWidth="1"/>
    <col min="3602" max="3602" width="49.85546875" style="2" customWidth="1"/>
    <col min="3603" max="3840" width="11.42578125" style="2"/>
    <col min="3841" max="3841" width="19.42578125" style="2" customWidth="1"/>
    <col min="3842" max="3842" width="16.5703125" style="2" bestFit="1" customWidth="1"/>
    <col min="3843" max="3843" width="12.28515625" style="2" customWidth="1"/>
    <col min="3844" max="3844" width="14.85546875" style="2" customWidth="1"/>
    <col min="3845" max="3845" width="12.140625" style="2" customWidth="1"/>
    <col min="3846" max="3846" width="10.7109375" style="2" bestFit="1" customWidth="1"/>
    <col min="3847" max="3847" width="11.140625" style="2" bestFit="1" customWidth="1"/>
    <col min="3848" max="3848" width="13.140625" style="2" bestFit="1" customWidth="1"/>
    <col min="3849" max="3849" width="13.7109375" style="2" customWidth="1"/>
    <col min="3850" max="3850" width="12.7109375" style="2" bestFit="1" customWidth="1"/>
    <col min="3851" max="3851" width="14.42578125" style="2" bestFit="1" customWidth="1"/>
    <col min="3852" max="3852" width="9.140625" style="2" bestFit="1" customWidth="1"/>
    <col min="3853" max="3853" width="11.5703125" style="2" bestFit="1" customWidth="1"/>
    <col min="3854" max="3854" width="11.140625" style="2" customWidth="1"/>
    <col min="3855" max="3855" width="11.5703125" style="2" bestFit="1" customWidth="1"/>
    <col min="3856" max="3856" width="11.140625" style="2" bestFit="1" customWidth="1"/>
    <col min="3857" max="3857" width="13.28515625" style="2" bestFit="1" customWidth="1"/>
    <col min="3858" max="3858" width="49.85546875" style="2" customWidth="1"/>
    <col min="3859" max="4096" width="11.42578125" style="2"/>
    <col min="4097" max="4097" width="19.42578125" style="2" customWidth="1"/>
    <col min="4098" max="4098" width="16.5703125" style="2" bestFit="1" customWidth="1"/>
    <col min="4099" max="4099" width="12.28515625" style="2" customWidth="1"/>
    <col min="4100" max="4100" width="14.85546875" style="2" customWidth="1"/>
    <col min="4101" max="4101" width="12.140625" style="2" customWidth="1"/>
    <col min="4102" max="4102" width="10.7109375" style="2" bestFit="1" customWidth="1"/>
    <col min="4103" max="4103" width="11.140625" style="2" bestFit="1" customWidth="1"/>
    <col min="4104" max="4104" width="13.140625" style="2" bestFit="1" customWidth="1"/>
    <col min="4105" max="4105" width="13.7109375" style="2" customWidth="1"/>
    <col min="4106" max="4106" width="12.7109375" style="2" bestFit="1" customWidth="1"/>
    <col min="4107" max="4107" width="14.42578125" style="2" bestFit="1" customWidth="1"/>
    <col min="4108" max="4108" width="9.140625" style="2" bestFit="1" customWidth="1"/>
    <col min="4109" max="4109" width="11.5703125" style="2" bestFit="1" customWidth="1"/>
    <col min="4110" max="4110" width="11.140625" style="2" customWidth="1"/>
    <col min="4111" max="4111" width="11.5703125" style="2" bestFit="1" customWidth="1"/>
    <col min="4112" max="4112" width="11.140625" style="2" bestFit="1" customWidth="1"/>
    <col min="4113" max="4113" width="13.28515625" style="2" bestFit="1" customWidth="1"/>
    <col min="4114" max="4114" width="49.85546875" style="2" customWidth="1"/>
    <col min="4115" max="4352" width="11.42578125" style="2"/>
    <col min="4353" max="4353" width="19.42578125" style="2" customWidth="1"/>
    <col min="4354" max="4354" width="16.5703125" style="2" bestFit="1" customWidth="1"/>
    <col min="4355" max="4355" width="12.28515625" style="2" customWidth="1"/>
    <col min="4356" max="4356" width="14.85546875" style="2" customWidth="1"/>
    <col min="4357" max="4357" width="12.140625" style="2" customWidth="1"/>
    <col min="4358" max="4358" width="10.7109375" style="2" bestFit="1" customWidth="1"/>
    <col min="4359" max="4359" width="11.140625" style="2" bestFit="1" customWidth="1"/>
    <col min="4360" max="4360" width="13.140625" style="2" bestFit="1" customWidth="1"/>
    <col min="4361" max="4361" width="13.7109375" style="2" customWidth="1"/>
    <col min="4362" max="4362" width="12.7109375" style="2" bestFit="1" customWidth="1"/>
    <col min="4363" max="4363" width="14.42578125" style="2" bestFit="1" customWidth="1"/>
    <col min="4364" max="4364" width="9.140625" style="2" bestFit="1" customWidth="1"/>
    <col min="4365" max="4365" width="11.5703125" style="2" bestFit="1" customWidth="1"/>
    <col min="4366" max="4366" width="11.140625" style="2" customWidth="1"/>
    <col min="4367" max="4367" width="11.5703125" style="2" bestFit="1" customWidth="1"/>
    <col min="4368" max="4368" width="11.140625" style="2" bestFit="1" customWidth="1"/>
    <col min="4369" max="4369" width="13.28515625" style="2" bestFit="1" customWidth="1"/>
    <col min="4370" max="4370" width="49.85546875" style="2" customWidth="1"/>
    <col min="4371" max="4608" width="11.42578125" style="2"/>
    <col min="4609" max="4609" width="19.42578125" style="2" customWidth="1"/>
    <col min="4610" max="4610" width="16.5703125" style="2" bestFit="1" customWidth="1"/>
    <col min="4611" max="4611" width="12.28515625" style="2" customWidth="1"/>
    <col min="4612" max="4612" width="14.85546875" style="2" customWidth="1"/>
    <col min="4613" max="4613" width="12.140625" style="2" customWidth="1"/>
    <col min="4614" max="4614" width="10.7109375" style="2" bestFit="1" customWidth="1"/>
    <col min="4615" max="4615" width="11.140625" style="2" bestFit="1" customWidth="1"/>
    <col min="4616" max="4616" width="13.140625" style="2" bestFit="1" customWidth="1"/>
    <col min="4617" max="4617" width="13.7109375" style="2" customWidth="1"/>
    <col min="4618" max="4618" width="12.7109375" style="2" bestFit="1" customWidth="1"/>
    <col min="4619" max="4619" width="14.42578125" style="2" bestFit="1" customWidth="1"/>
    <col min="4620" max="4620" width="9.140625" style="2" bestFit="1" customWidth="1"/>
    <col min="4621" max="4621" width="11.5703125" style="2" bestFit="1" customWidth="1"/>
    <col min="4622" max="4622" width="11.140625" style="2" customWidth="1"/>
    <col min="4623" max="4623" width="11.5703125" style="2" bestFit="1" customWidth="1"/>
    <col min="4624" max="4624" width="11.140625" style="2" bestFit="1" customWidth="1"/>
    <col min="4625" max="4625" width="13.28515625" style="2" bestFit="1" customWidth="1"/>
    <col min="4626" max="4626" width="49.85546875" style="2" customWidth="1"/>
    <col min="4627" max="4864" width="11.42578125" style="2"/>
    <col min="4865" max="4865" width="19.42578125" style="2" customWidth="1"/>
    <col min="4866" max="4866" width="16.5703125" style="2" bestFit="1" customWidth="1"/>
    <col min="4867" max="4867" width="12.28515625" style="2" customWidth="1"/>
    <col min="4868" max="4868" width="14.85546875" style="2" customWidth="1"/>
    <col min="4869" max="4869" width="12.140625" style="2" customWidth="1"/>
    <col min="4870" max="4870" width="10.7109375" style="2" bestFit="1" customWidth="1"/>
    <col min="4871" max="4871" width="11.140625" style="2" bestFit="1" customWidth="1"/>
    <col min="4872" max="4872" width="13.140625" style="2" bestFit="1" customWidth="1"/>
    <col min="4873" max="4873" width="13.7109375" style="2" customWidth="1"/>
    <col min="4874" max="4874" width="12.7109375" style="2" bestFit="1" customWidth="1"/>
    <col min="4875" max="4875" width="14.42578125" style="2" bestFit="1" customWidth="1"/>
    <col min="4876" max="4876" width="9.140625" style="2" bestFit="1" customWidth="1"/>
    <col min="4877" max="4877" width="11.5703125" style="2" bestFit="1" customWidth="1"/>
    <col min="4878" max="4878" width="11.140625" style="2" customWidth="1"/>
    <col min="4879" max="4879" width="11.5703125" style="2" bestFit="1" customWidth="1"/>
    <col min="4880" max="4880" width="11.140625" style="2" bestFit="1" customWidth="1"/>
    <col min="4881" max="4881" width="13.28515625" style="2" bestFit="1" customWidth="1"/>
    <col min="4882" max="4882" width="49.85546875" style="2" customWidth="1"/>
    <col min="4883" max="5120" width="11.42578125" style="2"/>
    <col min="5121" max="5121" width="19.42578125" style="2" customWidth="1"/>
    <col min="5122" max="5122" width="16.5703125" style="2" bestFit="1" customWidth="1"/>
    <col min="5123" max="5123" width="12.28515625" style="2" customWidth="1"/>
    <col min="5124" max="5124" width="14.85546875" style="2" customWidth="1"/>
    <col min="5125" max="5125" width="12.140625" style="2" customWidth="1"/>
    <col min="5126" max="5126" width="10.7109375" style="2" bestFit="1" customWidth="1"/>
    <col min="5127" max="5127" width="11.140625" style="2" bestFit="1" customWidth="1"/>
    <col min="5128" max="5128" width="13.140625" style="2" bestFit="1" customWidth="1"/>
    <col min="5129" max="5129" width="13.7109375" style="2" customWidth="1"/>
    <col min="5130" max="5130" width="12.7109375" style="2" bestFit="1" customWidth="1"/>
    <col min="5131" max="5131" width="14.42578125" style="2" bestFit="1" customWidth="1"/>
    <col min="5132" max="5132" width="9.140625" style="2" bestFit="1" customWidth="1"/>
    <col min="5133" max="5133" width="11.5703125" style="2" bestFit="1" customWidth="1"/>
    <col min="5134" max="5134" width="11.140625" style="2" customWidth="1"/>
    <col min="5135" max="5135" width="11.5703125" style="2" bestFit="1" customWidth="1"/>
    <col min="5136" max="5136" width="11.140625" style="2" bestFit="1" customWidth="1"/>
    <col min="5137" max="5137" width="13.28515625" style="2" bestFit="1" customWidth="1"/>
    <col min="5138" max="5138" width="49.85546875" style="2" customWidth="1"/>
    <col min="5139" max="5376" width="11.42578125" style="2"/>
    <col min="5377" max="5377" width="19.42578125" style="2" customWidth="1"/>
    <col min="5378" max="5378" width="16.5703125" style="2" bestFit="1" customWidth="1"/>
    <col min="5379" max="5379" width="12.28515625" style="2" customWidth="1"/>
    <col min="5380" max="5380" width="14.85546875" style="2" customWidth="1"/>
    <col min="5381" max="5381" width="12.140625" style="2" customWidth="1"/>
    <col min="5382" max="5382" width="10.7109375" style="2" bestFit="1" customWidth="1"/>
    <col min="5383" max="5383" width="11.140625" style="2" bestFit="1" customWidth="1"/>
    <col min="5384" max="5384" width="13.140625" style="2" bestFit="1" customWidth="1"/>
    <col min="5385" max="5385" width="13.7109375" style="2" customWidth="1"/>
    <col min="5386" max="5386" width="12.7109375" style="2" bestFit="1" customWidth="1"/>
    <col min="5387" max="5387" width="14.42578125" style="2" bestFit="1" customWidth="1"/>
    <col min="5388" max="5388" width="9.140625" style="2" bestFit="1" customWidth="1"/>
    <col min="5389" max="5389" width="11.5703125" style="2" bestFit="1" customWidth="1"/>
    <col min="5390" max="5390" width="11.140625" style="2" customWidth="1"/>
    <col min="5391" max="5391" width="11.5703125" style="2" bestFit="1" customWidth="1"/>
    <col min="5392" max="5392" width="11.140625" style="2" bestFit="1" customWidth="1"/>
    <col min="5393" max="5393" width="13.28515625" style="2" bestFit="1" customWidth="1"/>
    <col min="5394" max="5394" width="49.85546875" style="2" customWidth="1"/>
    <col min="5395" max="5632" width="11.42578125" style="2"/>
    <col min="5633" max="5633" width="19.42578125" style="2" customWidth="1"/>
    <col min="5634" max="5634" width="16.5703125" style="2" bestFit="1" customWidth="1"/>
    <col min="5635" max="5635" width="12.28515625" style="2" customWidth="1"/>
    <col min="5636" max="5636" width="14.85546875" style="2" customWidth="1"/>
    <col min="5637" max="5637" width="12.140625" style="2" customWidth="1"/>
    <col min="5638" max="5638" width="10.7109375" style="2" bestFit="1" customWidth="1"/>
    <col min="5639" max="5639" width="11.140625" style="2" bestFit="1" customWidth="1"/>
    <col min="5640" max="5640" width="13.140625" style="2" bestFit="1" customWidth="1"/>
    <col min="5641" max="5641" width="13.7109375" style="2" customWidth="1"/>
    <col min="5642" max="5642" width="12.7109375" style="2" bestFit="1" customWidth="1"/>
    <col min="5643" max="5643" width="14.42578125" style="2" bestFit="1" customWidth="1"/>
    <col min="5644" max="5644" width="9.140625" style="2" bestFit="1" customWidth="1"/>
    <col min="5645" max="5645" width="11.5703125" style="2" bestFit="1" customWidth="1"/>
    <col min="5646" max="5646" width="11.140625" style="2" customWidth="1"/>
    <col min="5647" max="5647" width="11.5703125" style="2" bestFit="1" customWidth="1"/>
    <col min="5648" max="5648" width="11.140625" style="2" bestFit="1" customWidth="1"/>
    <col min="5649" max="5649" width="13.28515625" style="2" bestFit="1" customWidth="1"/>
    <col min="5650" max="5650" width="49.85546875" style="2" customWidth="1"/>
    <col min="5651" max="5888" width="11.42578125" style="2"/>
    <col min="5889" max="5889" width="19.42578125" style="2" customWidth="1"/>
    <col min="5890" max="5890" width="16.5703125" style="2" bestFit="1" customWidth="1"/>
    <col min="5891" max="5891" width="12.28515625" style="2" customWidth="1"/>
    <col min="5892" max="5892" width="14.85546875" style="2" customWidth="1"/>
    <col min="5893" max="5893" width="12.140625" style="2" customWidth="1"/>
    <col min="5894" max="5894" width="10.7109375" style="2" bestFit="1" customWidth="1"/>
    <col min="5895" max="5895" width="11.140625" style="2" bestFit="1" customWidth="1"/>
    <col min="5896" max="5896" width="13.140625" style="2" bestFit="1" customWidth="1"/>
    <col min="5897" max="5897" width="13.7109375" style="2" customWidth="1"/>
    <col min="5898" max="5898" width="12.7109375" style="2" bestFit="1" customWidth="1"/>
    <col min="5899" max="5899" width="14.42578125" style="2" bestFit="1" customWidth="1"/>
    <col min="5900" max="5900" width="9.140625" style="2" bestFit="1" customWidth="1"/>
    <col min="5901" max="5901" width="11.5703125" style="2" bestFit="1" customWidth="1"/>
    <col min="5902" max="5902" width="11.140625" style="2" customWidth="1"/>
    <col min="5903" max="5903" width="11.5703125" style="2" bestFit="1" customWidth="1"/>
    <col min="5904" max="5904" width="11.140625" style="2" bestFit="1" customWidth="1"/>
    <col min="5905" max="5905" width="13.28515625" style="2" bestFit="1" customWidth="1"/>
    <col min="5906" max="5906" width="49.85546875" style="2" customWidth="1"/>
    <col min="5907" max="6144" width="11.42578125" style="2"/>
    <col min="6145" max="6145" width="19.42578125" style="2" customWidth="1"/>
    <col min="6146" max="6146" width="16.5703125" style="2" bestFit="1" customWidth="1"/>
    <col min="6147" max="6147" width="12.28515625" style="2" customWidth="1"/>
    <col min="6148" max="6148" width="14.85546875" style="2" customWidth="1"/>
    <col min="6149" max="6149" width="12.140625" style="2" customWidth="1"/>
    <col min="6150" max="6150" width="10.7109375" style="2" bestFit="1" customWidth="1"/>
    <col min="6151" max="6151" width="11.140625" style="2" bestFit="1" customWidth="1"/>
    <col min="6152" max="6152" width="13.140625" style="2" bestFit="1" customWidth="1"/>
    <col min="6153" max="6153" width="13.7109375" style="2" customWidth="1"/>
    <col min="6154" max="6154" width="12.7109375" style="2" bestFit="1" customWidth="1"/>
    <col min="6155" max="6155" width="14.42578125" style="2" bestFit="1" customWidth="1"/>
    <col min="6156" max="6156" width="9.140625" style="2" bestFit="1" customWidth="1"/>
    <col min="6157" max="6157" width="11.5703125" style="2" bestFit="1" customWidth="1"/>
    <col min="6158" max="6158" width="11.140625" style="2" customWidth="1"/>
    <col min="6159" max="6159" width="11.5703125" style="2" bestFit="1" customWidth="1"/>
    <col min="6160" max="6160" width="11.140625" style="2" bestFit="1" customWidth="1"/>
    <col min="6161" max="6161" width="13.28515625" style="2" bestFit="1" customWidth="1"/>
    <col min="6162" max="6162" width="49.85546875" style="2" customWidth="1"/>
    <col min="6163" max="6400" width="11.42578125" style="2"/>
    <col min="6401" max="6401" width="19.42578125" style="2" customWidth="1"/>
    <col min="6402" max="6402" width="16.5703125" style="2" bestFit="1" customWidth="1"/>
    <col min="6403" max="6403" width="12.28515625" style="2" customWidth="1"/>
    <col min="6404" max="6404" width="14.85546875" style="2" customWidth="1"/>
    <col min="6405" max="6405" width="12.140625" style="2" customWidth="1"/>
    <col min="6406" max="6406" width="10.7109375" style="2" bestFit="1" customWidth="1"/>
    <col min="6407" max="6407" width="11.140625" style="2" bestFit="1" customWidth="1"/>
    <col min="6408" max="6408" width="13.140625" style="2" bestFit="1" customWidth="1"/>
    <col min="6409" max="6409" width="13.7109375" style="2" customWidth="1"/>
    <col min="6410" max="6410" width="12.7109375" style="2" bestFit="1" customWidth="1"/>
    <col min="6411" max="6411" width="14.42578125" style="2" bestFit="1" customWidth="1"/>
    <col min="6412" max="6412" width="9.140625" style="2" bestFit="1" customWidth="1"/>
    <col min="6413" max="6413" width="11.5703125" style="2" bestFit="1" customWidth="1"/>
    <col min="6414" max="6414" width="11.140625" style="2" customWidth="1"/>
    <col min="6415" max="6415" width="11.5703125" style="2" bestFit="1" customWidth="1"/>
    <col min="6416" max="6416" width="11.140625" style="2" bestFit="1" customWidth="1"/>
    <col min="6417" max="6417" width="13.28515625" style="2" bestFit="1" customWidth="1"/>
    <col min="6418" max="6418" width="49.85546875" style="2" customWidth="1"/>
    <col min="6419" max="6656" width="11.42578125" style="2"/>
    <col min="6657" max="6657" width="19.42578125" style="2" customWidth="1"/>
    <col min="6658" max="6658" width="16.5703125" style="2" bestFit="1" customWidth="1"/>
    <col min="6659" max="6659" width="12.28515625" style="2" customWidth="1"/>
    <col min="6660" max="6660" width="14.85546875" style="2" customWidth="1"/>
    <col min="6661" max="6661" width="12.140625" style="2" customWidth="1"/>
    <col min="6662" max="6662" width="10.7109375" style="2" bestFit="1" customWidth="1"/>
    <col min="6663" max="6663" width="11.140625" style="2" bestFit="1" customWidth="1"/>
    <col min="6664" max="6664" width="13.140625" style="2" bestFit="1" customWidth="1"/>
    <col min="6665" max="6665" width="13.7109375" style="2" customWidth="1"/>
    <col min="6666" max="6666" width="12.7109375" style="2" bestFit="1" customWidth="1"/>
    <col min="6667" max="6667" width="14.42578125" style="2" bestFit="1" customWidth="1"/>
    <col min="6668" max="6668" width="9.140625" style="2" bestFit="1" customWidth="1"/>
    <col min="6669" max="6669" width="11.5703125" style="2" bestFit="1" customWidth="1"/>
    <col min="6670" max="6670" width="11.140625" style="2" customWidth="1"/>
    <col min="6671" max="6671" width="11.5703125" style="2" bestFit="1" customWidth="1"/>
    <col min="6672" max="6672" width="11.140625" style="2" bestFit="1" customWidth="1"/>
    <col min="6673" max="6673" width="13.28515625" style="2" bestFit="1" customWidth="1"/>
    <col min="6674" max="6674" width="49.85546875" style="2" customWidth="1"/>
    <col min="6675" max="6912" width="11.42578125" style="2"/>
    <col min="6913" max="6913" width="19.42578125" style="2" customWidth="1"/>
    <col min="6914" max="6914" width="16.5703125" style="2" bestFit="1" customWidth="1"/>
    <col min="6915" max="6915" width="12.28515625" style="2" customWidth="1"/>
    <col min="6916" max="6916" width="14.85546875" style="2" customWidth="1"/>
    <col min="6917" max="6917" width="12.140625" style="2" customWidth="1"/>
    <col min="6918" max="6918" width="10.7109375" style="2" bestFit="1" customWidth="1"/>
    <col min="6919" max="6919" width="11.140625" style="2" bestFit="1" customWidth="1"/>
    <col min="6920" max="6920" width="13.140625" style="2" bestFit="1" customWidth="1"/>
    <col min="6921" max="6921" width="13.7109375" style="2" customWidth="1"/>
    <col min="6922" max="6922" width="12.7109375" style="2" bestFit="1" customWidth="1"/>
    <col min="6923" max="6923" width="14.42578125" style="2" bestFit="1" customWidth="1"/>
    <col min="6924" max="6924" width="9.140625" style="2" bestFit="1" customWidth="1"/>
    <col min="6925" max="6925" width="11.5703125" style="2" bestFit="1" customWidth="1"/>
    <col min="6926" max="6926" width="11.140625" style="2" customWidth="1"/>
    <col min="6927" max="6927" width="11.5703125" style="2" bestFit="1" customWidth="1"/>
    <col min="6928" max="6928" width="11.140625" style="2" bestFit="1" customWidth="1"/>
    <col min="6929" max="6929" width="13.28515625" style="2" bestFit="1" customWidth="1"/>
    <col min="6930" max="6930" width="49.85546875" style="2" customWidth="1"/>
    <col min="6931" max="7168" width="11.42578125" style="2"/>
    <col min="7169" max="7169" width="19.42578125" style="2" customWidth="1"/>
    <col min="7170" max="7170" width="16.5703125" style="2" bestFit="1" customWidth="1"/>
    <col min="7171" max="7171" width="12.28515625" style="2" customWidth="1"/>
    <col min="7172" max="7172" width="14.85546875" style="2" customWidth="1"/>
    <col min="7173" max="7173" width="12.140625" style="2" customWidth="1"/>
    <col min="7174" max="7174" width="10.7109375" style="2" bestFit="1" customWidth="1"/>
    <col min="7175" max="7175" width="11.140625" style="2" bestFit="1" customWidth="1"/>
    <col min="7176" max="7176" width="13.140625" style="2" bestFit="1" customWidth="1"/>
    <col min="7177" max="7177" width="13.7109375" style="2" customWidth="1"/>
    <col min="7178" max="7178" width="12.7109375" style="2" bestFit="1" customWidth="1"/>
    <col min="7179" max="7179" width="14.42578125" style="2" bestFit="1" customWidth="1"/>
    <col min="7180" max="7180" width="9.140625" style="2" bestFit="1" customWidth="1"/>
    <col min="7181" max="7181" width="11.5703125" style="2" bestFit="1" customWidth="1"/>
    <col min="7182" max="7182" width="11.140625" style="2" customWidth="1"/>
    <col min="7183" max="7183" width="11.5703125" style="2" bestFit="1" customWidth="1"/>
    <col min="7184" max="7184" width="11.140625" style="2" bestFit="1" customWidth="1"/>
    <col min="7185" max="7185" width="13.28515625" style="2" bestFit="1" customWidth="1"/>
    <col min="7186" max="7186" width="49.85546875" style="2" customWidth="1"/>
    <col min="7187" max="7424" width="11.42578125" style="2"/>
    <col min="7425" max="7425" width="19.42578125" style="2" customWidth="1"/>
    <col min="7426" max="7426" width="16.5703125" style="2" bestFit="1" customWidth="1"/>
    <col min="7427" max="7427" width="12.28515625" style="2" customWidth="1"/>
    <col min="7428" max="7428" width="14.85546875" style="2" customWidth="1"/>
    <col min="7429" max="7429" width="12.140625" style="2" customWidth="1"/>
    <col min="7430" max="7430" width="10.7109375" style="2" bestFit="1" customWidth="1"/>
    <col min="7431" max="7431" width="11.140625" style="2" bestFit="1" customWidth="1"/>
    <col min="7432" max="7432" width="13.140625" style="2" bestFit="1" customWidth="1"/>
    <col min="7433" max="7433" width="13.7109375" style="2" customWidth="1"/>
    <col min="7434" max="7434" width="12.7109375" style="2" bestFit="1" customWidth="1"/>
    <col min="7435" max="7435" width="14.42578125" style="2" bestFit="1" customWidth="1"/>
    <col min="7436" max="7436" width="9.140625" style="2" bestFit="1" customWidth="1"/>
    <col min="7437" max="7437" width="11.5703125" style="2" bestFit="1" customWidth="1"/>
    <col min="7438" max="7438" width="11.140625" style="2" customWidth="1"/>
    <col min="7439" max="7439" width="11.5703125" style="2" bestFit="1" customWidth="1"/>
    <col min="7440" max="7440" width="11.140625" style="2" bestFit="1" customWidth="1"/>
    <col min="7441" max="7441" width="13.28515625" style="2" bestFit="1" customWidth="1"/>
    <col min="7442" max="7442" width="49.85546875" style="2" customWidth="1"/>
    <col min="7443" max="7680" width="11.42578125" style="2"/>
    <col min="7681" max="7681" width="19.42578125" style="2" customWidth="1"/>
    <col min="7682" max="7682" width="16.5703125" style="2" bestFit="1" customWidth="1"/>
    <col min="7683" max="7683" width="12.28515625" style="2" customWidth="1"/>
    <col min="7684" max="7684" width="14.85546875" style="2" customWidth="1"/>
    <col min="7685" max="7685" width="12.140625" style="2" customWidth="1"/>
    <col min="7686" max="7686" width="10.7109375" style="2" bestFit="1" customWidth="1"/>
    <col min="7687" max="7687" width="11.140625" style="2" bestFit="1" customWidth="1"/>
    <col min="7688" max="7688" width="13.140625" style="2" bestFit="1" customWidth="1"/>
    <col min="7689" max="7689" width="13.7109375" style="2" customWidth="1"/>
    <col min="7690" max="7690" width="12.7109375" style="2" bestFit="1" customWidth="1"/>
    <col min="7691" max="7691" width="14.42578125" style="2" bestFit="1" customWidth="1"/>
    <col min="7692" max="7692" width="9.140625" style="2" bestFit="1" customWidth="1"/>
    <col min="7693" max="7693" width="11.5703125" style="2" bestFit="1" customWidth="1"/>
    <col min="7694" max="7694" width="11.140625" style="2" customWidth="1"/>
    <col min="7695" max="7695" width="11.5703125" style="2" bestFit="1" customWidth="1"/>
    <col min="7696" max="7696" width="11.140625" style="2" bestFit="1" customWidth="1"/>
    <col min="7697" max="7697" width="13.28515625" style="2" bestFit="1" customWidth="1"/>
    <col min="7698" max="7698" width="49.85546875" style="2" customWidth="1"/>
    <col min="7699" max="7936" width="11.42578125" style="2"/>
    <col min="7937" max="7937" width="19.42578125" style="2" customWidth="1"/>
    <col min="7938" max="7938" width="16.5703125" style="2" bestFit="1" customWidth="1"/>
    <col min="7939" max="7939" width="12.28515625" style="2" customWidth="1"/>
    <col min="7940" max="7940" width="14.85546875" style="2" customWidth="1"/>
    <col min="7941" max="7941" width="12.140625" style="2" customWidth="1"/>
    <col min="7942" max="7942" width="10.7109375" style="2" bestFit="1" customWidth="1"/>
    <col min="7943" max="7943" width="11.140625" style="2" bestFit="1" customWidth="1"/>
    <col min="7944" max="7944" width="13.140625" style="2" bestFit="1" customWidth="1"/>
    <col min="7945" max="7945" width="13.7109375" style="2" customWidth="1"/>
    <col min="7946" max="7946" width="12.7109375" style="2" bestFit="1" customWidth="1"/>
    <col min="7947" max="7947" width="14.42578125" style="2" bestFit="1" customWidth="1"/>
    <col min="7948" max="7948" width="9.140625" style="2" bestFit="1" customWidth="1"/>
    <col min="7949" max="7949" width="11.5703125" style="2" bestFit="1" customWidth="1"/>
    <col min="7950" max="7950" width="11.140625" style="2" customWidth="1"/>
    <col min="7951" max="7951" width="11.5703125" style="2" bestFit="1" customWidth="1"/>
    <col min="7952" max="7952" width="11.140625" style="2" bestFit="1" customWidth="1"/>
    <col min="7953" max="7953" width="13.28515625" style="2" bestFit="1" customWidth="1"/>
    <col min="7954" max="7954" width="49.85546875" style="2" customWidth="1"/>
    <col min="7955" max="8192" width="11.42578125" style="2"/>
    <col min="8193" max="8193" width="19.42578125" style="2" customWidth="1"/>
    <col min="8194" max="8194" width="16.5703125" style="2" bestFit="1" customWidth="1"/>
    <col min="8195" max="8195" width="12.28515625" style="2" customWidth="1"/>
    <col min="8196" max="8196" width="14.85546875" style="2" customWidth="1"/>
    <col min="8197" max="8197" width="12.140625" style="2" customWidth="1"/>
    <col min="8198" max="8198" width="10.7109375" style="2" bestFit="1" customWidth="1"/>
    <col min="8199" max="8199" width="11.140625" style="2" bestFit="1" customWidth="1"/>
    <col min="8200" max="8200" width="13.140625" style="2" bestFit="1" customWidth="1"/>
    <col min="8201" max="8201" width="13.7109375" style="2" customWidth="1"/>
    <col min="8202" max="8202" width="12.7109375" style="2" bestFit="1" customWidth="1"/>
    <col min="8203" max="8203" width="14.42578125" style="2" bestFit="1" customWidth="1"/>
    <col min="8204" max="8204" width="9.140625" style="2" bestFit="1" customWidth="1"/>
    <col min="8205" max="8205" width="11.5703125" style="2" bestFit="1" customWidth="1"/>
    <col min="8206" max="8206" width="11.140625" style="2" customWidth="1"/>
    <col min="8207" max="8207" width="11.5703125" style="2" bestFit="1" customWidth="1"/>
    <col min="8208" max="8208" width="11.140625" style="2" bestFit="1" customWidth="1"/>
    <col min="8209" max="8209" width="13.28515625" style="2" bestFit="1" customWidth="1"/>
    <col min="8210" max="8210" width="49.85546875" style="2" customWidth="1"/>
    <col min="8211" max="8448" width="11.42578125" style="2"/>
    <col min="8449" max="8449" width="19.42578125" style="2" customWidth="1"/>
    <col min="8450" max="8450" width="16.5703125" style="2" bestFit="1" customWidth="1"/>
    <col min="8451" max="8451" width="12.28515625" style="2" customWidth="1"/>
    <col min="8452" max="8452" width="14.85546875" style="2" customWidth="1"/>
    <col min="8453" max="8453" width="12.140625" style="2" customWidth="1"/>
    <col min="8454" max="8454" width="10.7109375" style="2" bestFit="1" customWidth="1"/>
    <col min="8455" max="8455" width="11.140625" style="2" bestFit="1" customWidth="1"/>
    <col min="8456" max="8456" width="13.140625" style="2" bestFit="1" customWidth="1"/>
    <col min="8457" max="8457" width="13.7109375" style="2" customWidth="1"/>
    <col min="8458" max="8458" width="12.7109375" style="2" bestFit="1" customWidth="1"/>
    <col min="8459" max="8459" width="14.42578125" style="2" bestFit="1" customWidth="1"/>
    <col min="8460" max="8460" width="9.140625" style="2" bestFit="1" customWidth="1"/>
    <col min="8461" max="8461" width="11.5703125" style="2" bestFit="1" customWidth="1"/>
    <col min="8462" max="8462" width="11.140625" style="2" customWidth="1"/>
    <col min="8463" max="8463" width="11.5703125" style="2" bestFit="1" customWidth="1"/>
    <col min="8464" max="8464" width="11.140625" style="2" bestFit="1" customWidth="1"/>
    <col min="8465" max="8465" width="13.28515625" style="2" bestFit="1" customWidth="1"/>
    <col min="8466" max="8466" width="49.85546875" style="2" customWidth="1"/>
    <col min="8467" max="8704" width="11.42578125" style="2"/>
    <col min="8705" max="8705" width="19.42578125" style="2" customWidth="1"/>
    <col min="8706" max="8706" width="16.5703125" style="2" bestFit="1" customWidth="1"/>
    <col min="8707" max="8707" width="12.28515625" style="2" customWidth="1"/>
    <col min="8708" max="8708" width="14.85546875" style="2" customWidth="1"/>
    <col min="8709" max="8709" width="12.140625" style="2" customWidth="1"/>
    <col min="8710" max="8710" width="10.7109375" style="2" bestFit="1" customWidth="1"/>
    <col min="8711" max="8711" width="11.140625" style="2" bestFit="1" customWidth="1"/>
    <col min="8712" max="8712" width="13.140625" style="2" bestFit="1" customWidth="1"/>
    <col min="8713" max="8713" width="13.7109375" style="2" customWidth="1"/>
    <col min="8714" max="8714" width="12.7109375" style="2" bestFit="1" customWidth="1"/>
    <col min="8715" max="8715" width="14.42578125" style="2" bestFit="1" customWidth="1"/>
    <col min="8716" max="8716" width="9.140625" style="2" bestFit="1" customWidth="1"/>
    <col min="8717" max="8717" width="11.5703125" style="2" bestFit="1" customWidth="1"/>
    <col min="8718" max="8718" width="11.140625" style="2" customWidth="1"/>
    <col min="8719" max="8719" width="11.5703125" style="2" bestFit="1" customWidth="1"/>
    <col min="8720" max="8720" width="11.140625" style="2" bestFit="1" customWidth="1"/>
    <col min="8721" max="8721" width="13.28515625" style="2" bestFit="1" customWidth="1"/>
    <col min="8722" max="8722" width="49.85546875" style="2" customWidth="1"/>
    <col min="8723" max="8960" width="11.42578125" style="2"/>
    <col min="8961" max="8961" width="19.42578125" style="2" customWidth="1"/>
    <col min="8962" max="8962" width="16.5703125" style="2" bestFit="1" customWidth="1"/>
    <col min="8963" max="8963" width="12.28515625" style="2" customWidth="1"/>
    <col min="8964" max="8964" width="14.85546875" style="2" customWidth="1"/>
    <col min="8965" max="8965" width="12.140625" style="2" customWidth="1"/>
    <col min="8966" max="8966" width="10.7109375" style="2" bestFit="1" customWidth="1"/>
    <col min="8967" max="8967" width="11.140625" style="2" bestFit="1" customWidth="1"/>
    <col min="8968" max="8968" width="13.140625" style="2" bestFit="1" customWidth="1"/>
    <col min="8969" max="8969" width="13.7109375" style="2" customWidth="1"/>
    <col min="8970" max="8970" width="12.7109375" style="2" bestFit="1" customWidth="1"/>
    <col min="8971" max="8971" width="14.42578125" style="2" bestFit="1" customWidth="1"/>
    <col min="8972" max="8972" width="9.140625" style="2" bestFit="1" customWidth="1"/>
    <col min="8973" max="8973" width="11.5703125" style="2" bestFit="1" customWidth="1"/>
    <col min="8974" max="8974" width="11.140625" style="2" customWidth="1"/>
    <col min="8975" max="8975" width="11.5703125" style="2" bestFit="1" customWidth="1"/>
    <col min="8976" max="8976" width="11.140625" style="2" bestFit="1" customWidth="1"/>
    <col min="8977" max="8977" width="13.28515625" style="2" bestFit="1" customWidth="1"/>
    <col min="8978" max="8978" width="49.85546875" style="2" customWidth="1"/>
    <col min="8979" max="9216" width="11.42578125" style="2"/>
    <col min="9217" max="9217" width="19.42578125" style="2" customWidth="1"/>
    <col min="9218" max="9218" width="16.5703125" style="2" bestFit="1" customWidth="1"/>
    <col min="9219" max="9219" width="12.28515625" style="2" customWidth="1"/>
    <col min="9220" max="9220" width="14.85546875" style="2" customWidth="1"/>
    <col min="9221" max="9221" width="12.140625" style="2" customWidth="1"/>
    <col min="9222" max="9222" width="10.7109375" style="2" bestFit="1" customWidth="1"/>
    <col min="9223" max="9223" width="11.140625" style="2" bestFit="1" customWidth="1"/>
    <col min="9224" max="9224" width="13.140625" style="2" bestFit="1" customWidth="1"/>
    <col min="9225" max="9225" width="13.7109375" style="2" customWidth="1"/>
    <col min="9226" max="9226" width="12.7109375" style="2" bestFit="1" customWidth="1"/>
    <col min="9227" max="9227" width="14.42578125" style="2" bestFit="1" customWidth="1"/>
    <col min="9228" max="9228" width="9.140625" style="2" bestFit="1" customWidth="1"/>
    <col min="9229" max="9229" width="11.5703125" style="2" bestFit="1" customWidth="1"/>
    <col min="9230" max="9230" width="11.140625" style="2" customWidth="1"/>
    <col min="9231" max="9231" width="11.5703125" style="2" bestFit="1" customWidth="1"/>
    <col min="9232" max="9232" width="11.140625" style="2" bestFit="1" customWidth="1"/>
    <col min="9233" max="9233" width="13.28515625" style="2" bestFit="1" customWidth="1"/>
    <col min="9234" max="9234" width="49.85546875" style="2" customWidth="1"/>
    <col min="9235" max="9472" width="11.42578125" style="2"/>
    <col min="9473" max="9473" width="19.42578125" style="2" customWidth="1"/>
    <col min="9474" max="9474" width="16.5703125" style="2" bestFit="1" customWidth="1"/>
    <col min="9475" max="9475" width="12.28515625" style="2" customWidth="1"/>
    <col min="9476" max="9476" width="14.85546875" style="2" customWidth="1"/>
    <col min="9477" max="9477" width="12.140625" style="2" customWidth="1"/>
    <col min="9478" max="9478" width="10.7109375" style="2" bestFit="1" customWidth="1"/>
    <col min="9479" max="9479" width="11.140625" style="2" bestFit="1" customWidth="1"/>
    <col min="9480" max="9480" width="13.140625" style="2" bestFit="1" customWidth="1"/>
    <col min="9481" max="9481" width="13.7109375" style="2" customWidth="1"/>
    <col min="9482" max="9482" width="12.7109375" style="2" bestFit="1" customWidth="1"/>
    <col min="9483" max="9483" width="14.42578125" style="2" bestFit="1" customWidth="1"/>
    <col min="9484" max="9484" width="9.140625" style="2" bestFit="1" customWidth="1"/>
    <col min="9485" max="9485" width="11.5703125" style="2" bestFit="1" customWidth="1"/>
    <col min="9486" max="9486" width="11.140625" style="2" customWidth="1"/>
    <col min="9487" max="9487" width="11.5703125" style="2" bestFit="1" customWidth="1"/>
    <col min="9488" max="9488" width="11.140625" style="2" bestFit="1" customWidth="1"/>
    <col min="9489" max="9489" width="13.28515625" style="2" bestFit="1" customWidth="1"/>
    <col min="9490" max="9490" width="49.85546875" style="2" customWidth="1"/>
    <col min="9491" max="9728" width="11.42578125" style="2"/>
    <col min="9729" max="9729" width="19.42578125" style="2" customWidth="1"/>
    <col min="9730" max="9730" width="16.5703125" style="2" bestFit="1" customWidth="1"/>
    <col min="9731" max="9731" width="12.28515625" style="2" customWidth="1"/>
    <col min="9732" max="9732" width="14.85546875" style="2" customWidth="1"/>
    <col min="9733" max="9733" width="12.140625" style="2" customWidth="1"/>
    <col min="9734" max="9734" width="10.7109375" style="2" bestFit="1" customWidth="1"/>
    <col min="9735" max="9735" width="11.140625" style="2" bestFit="1" customWidth="1"/>
    <col min="9736" max="9736" width="13.140625" style="2" bestFit="1" customWidth="1"/>
    <col min="9737" max="9737" width="13.7109375" style="2" customWidth="1"/>
    <col min="9738" max="9738" width="12.7109375" style="2" bestFit="1" customWidth="1"/>
    <col min="9739" max="9739" width="14.42578125" style="2" bestFit="1" customWidth="1"/>
    <col min="9740" max="9740" width="9.140625" style="2" bestFit="1" customWidth="1"/>
    <col min="9741" max="9741" width="11.5703125" style="2" bestFit="1" customWidth="1"/>
    <col min="9742" max="9742" width="11.140625" style="2" customWidth="1"/>
    <col min="9743" max="9743" width="11.5703125" style="2" bestFit="1" customWidth="1"/>
    <col min="9744" max="9744" width="11.140625" style="2" bestFit="1" customWidth="1"/>
    <col min="9745" max="9745" width="13.28515625" style="2" bestFit="1" customWidth="1"/>
    <col min="9746" max="9746" width="49.85546875" style="2" customWidth="1"/>
    <col min="9747" max="9984" width="11.42578125" style="2"/>
    <col min="9985" max="9985" width="19.42578125" style="2" customWidth="1"/>
    <col min="9986" max="9986" width="16.5703125" style="2" bestFit="1" customWidth="1"/>
    <col min="9987" max="9987" width="12.28515625" style="2" customWidth="1"/>
    <col min="9988" max="9988" width="14.85546875" style="2" customWidth="1"/>
    <col min="9989" max="9989" width="12.140625" style="2" customWidth="1"/>
    <col min="9990" max="9990" width="10.7109375" style="2" bestFit="1" customWidth="1"/>
    <col min="9991" max="9991" width="11.140625" style="2" bestFit="1" customWidth="1"/>
    <col min="9992" max="9992" width="13.140625" style="2" bestFit="1" customWidth="1"/>
    <col min="9993" max="9993" width="13.7109375" style="2" customWidth="1"/>
    <col min="9994" max="9994" width="12.7109375" style="2" bestFit="1" customWidth="1"/>
    <col min="9995" max="9995" width="14.42578125" style="2" bestFit="1" customWidth="1"/>
    <col min="9996" max="9996" width="9.140625" style="2" bestFit="1" customWidth="1"/>
    <col min="9997" max="9997" width="11.5703125" style="2" bestFit="1" customWidth="1"/>
    <col min="9998" max="9998" width="11.140625" style="2" customWidth="1"/>
    <col min="9999" max="9999" width="11.5703125" style="2" bestFit="1" customWidth="1"/>
    <col min="10000" max="10000" width="11.140625" style="2" bestFit="1" customWidth="1"/>
    <col min="10001" max="10001" width="13.28515625" style="2" bestFit="1" customWidth="1"/>
    <col min="10002" max="10002" width="49.85546875" style="2" customWidth="1"/>
    <col min="10003" max="10240" width="11.42578125" style="2"/>
    <col min="10241" max="10241" width="19.42578125" style="2" customWidth="1"/>
    <col min="10242" max="10242" width="16.5703125" style="2" bestFit="1" customWidth="1"/>
    <col min="10243" max="10243" width="12.28515625" style="2" customWidth="1"/>
    <col min="10244" max="10244" width="14.85546875" style="2" customWidth="1"/>
    <col min="10245" max="10245" width="12.140625" style="2" customWidth="1"/>
    <col min="10246" max="10246" width="10.7109375" style="2" bestFit="1" customWidth="1"/>
    <col min="10247" max="10247" width="11.140625" style="2" bestFit="1" customWidth="1"/>
    <col min="10248" max="10248" width="13.140625" style="2" bestFit="1" customWidth="1"/>
    <col min="10249" max="10249" width="13.7109375" style="2" customWidth="1"/>
    <col min="10250" max="10250" width="12.7109375" style="2" bestFit="1" customWidth="1"/>
    <col min="10251" max="10251" width="14.42578125" style="2" bestFit="1" customWidth="1"/>
    <col min="10252" max="10252" width="9.140625" style="2" bestFit="1" customWidth="1"/>
    <col min="10253" max="10253" width="11.5703125" style="2" bestFit="1" customWidth="1"/>
    <col min="10254" max="10254" width="11.140625" style="2" customWidth="1"/>
    <col min="10255" max="10255" width="11.5703125" style="2" bestFit="1" customWidth="1"/>
    <col min="10256" max="10256" width="11.140625" style="2" bestFit="1" customWidth="1"/>
    <col min="10257" max="10257" width="13.28515625" style="2" bestFit="1" customWidth="1"/>
    <col min="10258" max="10258" width="49.85546875" style="2" customWidth="1"/>
    <col min="10259" max="10496" width="11.42578125" style="2"/>
    <col min="10497" max="10497" width="19.42578125" style="2" customWidth="1"/>
    <col min="10498" max="10498" width="16.5703125" style="2" bestFit="1" customWidth="1"/>
    <col min="10499" max="10499" width="12.28515625" style="2" customWidth="1"/>
    <col min="10500" max="10500" width="14.85546875" style="2" customWidth="1"/>
    <col min="10501" max="10501" width="12.140625" style="2" customWidth="1"/>
    <col min="10502" max="10502" width="10.7109375" style="2" bestFit="1" customWidth="1"/>
    <col min="10503" max="10503" width="11.140625" style="2" bestFit="1" customWidth="1"/>
    <col min="10504" max="10504" width="13.140625" style="2" bestFit="1" customWidth="1"/>
    <col min="10505" max="10505" width="13.7109375" style="2" customWidth="1"/>
    <col min="10506" max="10506" width="12.7109375" style="2" bestFit="1" customWidth="1"/>
    <col min="10507" max="10507" width="14.42578125" style="2" bestFit="1" customWidth="1"/>
    <col min="10508" max="10508" width="9.140625" style="2" bestFit="1" customWidth="1"/>
    <col min="10509" max="10509" width="11.5703125" style="2" bestFit="1" customWidth="1"/>
    <col min="10510" max="10510" width="11.140625" style="2" customWidth="1"/>
    <col min="10511" max="10511" width="11.5703125" style="2" bestFit="1" customWidth="1"/>
    <col min="10512" max="10512" width="11.140625" style="2" bestFit="1" customWidth="1"/>
    <col min="10513" max="10513" width="13.28515625" style="2" bestFit="1" customWidth="1"/>
    <col min="10514" max="10514" width="49.85546875" style="2" customWidth="1"/>
    <col min="10515" max="10752" width="11.42578125" style="2"/>
    <col min="10753" max="10753" width="19.42578125" style="2" customWidth="1"/>
    <col min="10754" max="10754" width="16.5703125" style="2" bestFit="1" customWidth="1"/>
    <col min="10755" max="10755" width="12.28515625" style="2" customWidth="1"/>
    <col min="10756" max="10756" width="14.85546875" style="2" customWidth="1"/>
    <col min="10757" max="10757" width="12.140625" style="2" customWidth="1"/>
    <col min="10758" max="10758" width="10.7109375" style="2" bestFit="1" customWidth="1"/>
    <col min="10759" max="10759" width="11.140625" style="2" bestFit="1" customWidth="1"/>
    <col min="10760" max="10760" width="13.140625" style="2" bestFit="1" customWidth="1"/>
    <col min="10761" max="10761" width="13.7109375" style="2" customWidth="1"/>
    <col min="10762" max="10762" width="12.7109375" style="2" bestFit="1" customWidth="1"/>
    <col min="10763" max="10763" width="14.42578125" style="2" bestFit="1" customWidth="1"/>
    <col min="10764" max="10764" width="9.140625" style="2" bestFit="1" customWidth="1"/>
    <col min="10765" max="10765" width="11.5703125" style="2" bestFit="1" customWidth="1"/>
    <col min="10766" max="10766" width="11.140625" style="2" customWidth="1"/>
    <col min="10767" max="10767" width="11.5703125" style="2" bestFit="1" customWidth="1"/>
    <col min="10768" max="10768" width="11.140625" style="2" bestFit="1" customWidth="1"/>
    <col min="10769" max="10769" width="13.28515625" style="2" bestFit="1" customWidth="1"/>
    <col min="10770" max="10770" width="49.85546875" style="2" customWidth="1"/>
    <col min="10771" max="11008" width="11.42578125" style="2"/>
    <col min="11009" max="11009" width="19.42578125" style="2" customWidth="1"/>
    <col min="11010" max="11010" width="16.5703125" style="2" bestFit="1" customWidth="1"/>
    <col min="11011" max="11011" width="12.28515625" style="2" customWidth="1"/>
    <col min="11012" max="11012" width="14.85546875" style="2" customWidth="1"/>
    <col min="11013" max="11013" width="12.140625" style="2" customWidth="1"/>
    <col min="11014" max="11014" width="10.7109375" style="2" bestFit="1" customWidth="1"/>
    <col min="11015" max="11015" width="11.140625" style="2" bestFit="1" customWidth="1"/>
    <col min="11016" max="11016" width="13.140625" style="2" bestFit="1" customWidth="1"/>
    <col min="11017" max="11017" width="13.7109375" style="2" customWidth="1"/>
    <col min="11018" max="11018" width="12.7109375" style="2" bestFit="1" customWidth="1"/>
    <col min="11019" max="11019" width="14.42578125" style="2" bestFit="1" customWidth="1"/>
    <col min="11020" max="11020" width="9.140625" style="2" bestFit="1" customWidth="1"/>
    <col min="11021" max="11021" width="11.5703125" style="2" bestFit="1" customWidth="1"/>
    <col min="11022" max="11022" width="11.140625" style="2" customWidth="1"/>
    <col min="11023" max="11023" width="11.5703125" style="2" bestFit="1" customWidth="1"/>
    <col min="11024" max="11024" width="11.140625" style="2" bestFit="1" customWidth="1"/>
    <col min="11025" max="11025" width="13.28515625" style="2" bestFit="1" customWidth="1"/>
    <col min="11026" max="11026" width="49.85546875" style="2" customWidth="1"/>
    <col min="11027" max="11264" width="11.42578125" style="2"/>
    <col min="11265" max="11265" width="19.42578125" style="2" customWidth="1"/>
    <col min="11266" max="11266" width="16.5703125" style="2" bestFit="1" customWidth="1"/>
    <col min="11267" max="11267" width="12.28515625" style="2" customWidth="1"/>
    <col min="11268" max="11268" width="14.85546875" style="2" customWidth="1"/>
    <col min="11269" max="11269" width="12.140625" style="2" customWidth="1"/>
    <col min="11270" max="11270" width="10.7109375" style="2" bestFit="1" customWidth="1"/>
    <col min="11271" max="11271" width="11.140625" style="2" bestFit="1" customWidth="1"/>
    <col min="11272" max="11272" width="13.140625" style="2" bestFit="1" customWidth="1"/>
    <col min="11273" max="11273" width="13.7109375" style="2" customWidth="1"/>
    <col min="11274" max="11274" width="12.7109375" style="2" bestFit="1" customWidth="1"/>
    <col min="11275" max="11275" width="14.42578125" style="2" bestFit="1" customWidth="1"/>
    <col min="11276" max="11276" width="9.140625" style="2" bestFit="1" customWidth="1"/>
    <col min="11277" max="11277" width="11.5703125" style="2" bestFit="1" customWidth="1"/>
    <col min="11278" max="11278" width="11.140625" style="2" customWidth="1"/>
    <col min="11279" max="11279" width="11.5703125" style="2" bestFit="1" customWidth="1"/>
    <col min="11280" max="11280" width="11.140625" style="2" bestFit="1" customWidth="1"/>
    <col min="11281" max="11281" width="13.28515625" style="2" bestFit="1" customWidth="1"/>
    <col min="11282" max="11282" width="49.85546875" style="2" customWidth="1"/>
    <col min="11283" max="11520" width="11.42578125" style="2"/>
    <col min="11521" max="11521" width="19.42578125" style="2" customWidth="1"/>
    <col min="11522" max="11522" width="16.5703125" style="2" bestFit="1" customWidth="1"/>
    <col min="11523" max="11523" width="12.28515625" style="2" customWidth="1"/>
    <col min="11524" max="11524" width="14.85546875" style="2" customWidth="1"/>
    <col min="11525" max="11525" width="12.140625" style="2" customWidth="1"/>
    <col min="11526" max="11526" width="10.7109375" style="2" bestFit="1" customWidth="1"/>
    <col min="11527" max="11527" width="11.140625" style="2" bestFit="1" customWidth="1"/>
    <col min="11528" max="11528" width="13.140625" style="2" bestFit="1" customWidth="1"/>
    <col min="11529" max="11529" width="13.7109375" style="2" customWidth="1"/>
    <col min="11530" max="11530" width="12.7109375" style="2" bestFit="1" customWidth="1"/>
    <col min="11531" max="11531" width="14.42578125" style="2" bestFit="1" customWidth="1"/>
    <col min="11532" max="11532" width="9.140625" style="2" bestFit="1" customWidth="1"/>
    <col min="11533" max="11533" width="11.5703125" style="2" bestFit="1" customWidth="1"/>
    <col min="11534" max="11534" width="11.140625" style="2" customWidth="1"/>
    <col min="11535" max="11535" width="11.5703125" style="2" bestFit="1" customWidth="1"/>
    <col min="11536" max="11536" width="11.140625" style="2" bestFit="1" customWidth="1"/>
    <col min="11537" max="11537" width="13.28515625" style="2" bestFit="1" customWidth="1"/>
    <col min="11538" max="11538" width="49.85546875" style="2" customWidth="1"/>
    <col min="11539" max="11776" width="11.42578125" style="2"/>
    <col min="11777" max="11777" width="19.42578125" style="2" customWidth="1"/>
    <col min="11778" max="11778" width="16.5703125" style="2" bestFit="1" customWidth="1"/>
    <col min="11779" max="11779" width="12.28515625" style="2" customWidth="1"/>
    <col min="11780" max="11780" width="14.85546875" style="2" customWidth="1"/>
    <col min="11781" max="11781" width="12.140625" style="2" customWidth="1"/>
    <col min="11782" max="11782" width="10.7109375" style="2" bestFit="1" customWidth="1"/>
    <col min="11783" max="11783" width="11.140625" style="2" bestFit="1" customWidth="1"/>
    <col min="11784" max="11784" width="13.140625" style="2" bestFit="1" customWidth="1"/>
    <col min="11785" max="11785" width="13.7109375" style="2" customWidth="1"/>
    <col min="11786" max="11786" width="12.7109375" style="2" bestFit="1" customWidth="1"/>
    <col min="11787" max="11787" width="14.42578125" style="2" bestFit="1" customWidth="1"/>
    <col min="11788" max="11788" width="9.140625" style="2" bestFit="1" customWidth="1"/>
    <col min="11789" max="11789" width="11.5703125" style="2" bestFit="1" customWidth="1"/>
    <col min="11790" max="11790" width="11.140625" style="2" customWidth="1"/>
    <col min="11791" max="11791" width="11.5703125" style="2" bestFit="1" customWidth="1"/>
    <col min="11792" max="11792" width="11.140625" style="2" bestFit="1" customWidth="1"/>
    <col min="11793" max="11793" width="13.28515625" style="2" bestFit="1" customWidth="1"/>
    <col min="11794" max="11794" width="49.85546875" style="2" customWidth="1"/>
    <col min="11795" max="12032" width="11.42578125" style="2"/>
    <col min="12033" max="12033" width="19.42578125" style="2" customWidth="1"/>
    <col min="12034" max="12034" width="16.5703125" style="2" bestFit="1" customWidth="1"/>
    <col min="12035" max="12035" width="12.28515625" style="2" customWidth="1"/>
    <col min="12036" max="12036" width="14.85546875" style="2" customWidth="1"/>
    <col min="12037" max="12037" width="12.140625" style="2" customWidth="1"/>
    <col min="12038" max="12038" width="10.7109375" style="2" bestFit="1" customWidth="1"/>
    <col min="12039" max="12039" width="11.140625" style="2" bestFit="1" customWidth="1"/>
    <col min="12040" max="12040" width="13.140625" style="2" bestFit="1" customWidth="1"/>
    <col min="12041" max="12041" width="13.7109375" style="2" customWidth="1"/>
    <col min="12042" max="12042" width="12.7109375" style="2" bestFit="1" customWidth="1"/>
    <col min="12043" max="12043" width="14.42578125" style="2" bestFit="1" customWidth="1"/>
    <col min="12044" max="12044" width="9.140625" style="2" bestFit="1" customWidth="1"/>
    <col min="12045" max="12045" width="11.5703125" style="2" bestFit="1" customWidth="1"/>
    <col min="12046" max="12046" width="11.140625" style="2" customWidth="1"/>
    <col min="12047" max="12047" width="11.5703125" style="2" bestFit="1" customWidth="1"/>
    <col min="12048" max="12048" width="11.140625" style="2" bestFit="1" customWidth="1"/>
    <col min="12049" max="12049" width="13.28515625" style="2" bestFit="1" customWidth="1"/>
    <col min="12050" max="12050" width="49.85546875" style="2" customWidth="1"/>
    <col min="12051" max="12288" width="11.42578125" style="2"/>
    <col min="12289" max="12289" width="19.42578125" style="2" customWidth="1"/>
    <col min="12290" max="12290" width="16.5703125" style="2" bestFit="1" customWidth="1"/>
    <col min="12291" max="12291" width="12.28515625" style="2" customWidth="1"/>
    <col min="12292" max="12292" width="14.85546875" style="2" customWidth="1"/>
    <col min="12293" max="12293" width="12.140625" style="2" customWidth="1"/>
    <col min="12294" max="12294" width="10.7109375" style="2" bestFit="1" customWidth="1"/>
    <col min="12295" max="12295" width="11.140625" style="2" bestFit="1" customWidth="1"/>
    <col min="12296" max="12296" width="13.140625" style="2" bestFit="1" customWidth="1"/>
    <col min="12297" max="12297" width="13.7109375" style="2" customWidth="1"/>
    <col min="12298" max="12298" width="12.7109375" style="2" bestFit="1" customWidth="1"/>
    <col min="12299" max="12299" width="14.42578125" style="2" bestFit="1" customWidth="1"/>
    <col min="12300" max="12300" width="9.140625" style="2" bestFit="1" customWidth="1"/>
    <col min="12301" max="12301" width="11.5703125" style="2" bestFit="1" customWidth="1"/>
    <col min="12302" max="12302" width="11.140625" style="2" customWidth="1"/>
    <col min="12303" max="12303" width="11.5703125" style="2" bestFit="1" customWidth="1"/>
    <col min="12304" max="12304" width="11.140625" style="2" bestFit="1" customWidth="1"/>
    <col min="12305" max="12305" width="13.28515625" style="2" bestFit="1" customWidth="1"/>
    <col min="12306" max="12306" width="49.85546875" style="2" customWidth="1"/>
    <col min="12307" max="12544" width="11.42578125" style="2"/>
    <col min="12545" max="12545" width="19.42578125" style="2" customWidth="1"/>
    <col min="12546" max="12546" width="16.5703125" style="2" bestFit="1" customWidth="1"/>
    <col min="12547" max="12547" width="12.28515625" style="2" customWidth="1"/>
    <col min="12548" max="12548" width="14.85546875" style="2" customWidth="1"/>
    <col min="12549" max="12549" width="12.140625" style="2" customWidth="1"/>
    <col min="12550" max="12550" width="10.7109375" style="2" bestFit="1" customWidth="1"/>
    <col min="12551" max="12551" width="11.140625" style="2" bestFit="1" customWidth="1"/>
    <col min="12552" max="12552" width="13.140625" style="2" bestFit="1" customWidth="1"/>
    <col min="12553" max="12553" width="13.7109375" style="2" customWidth="1"/>
    <col min="12554" max="12554" width="12.7109375" style="2" bestFit="1" customWidth="1"/>
    <col min="12555" max="12555" width="14.42578125" style="2" bestFit="1" customWidth="1"/>
    <col min="12556" max="12556" width="9.140625" style="2" bestFit="1" customWidth="1"/>
    <col min="12557" max="12557" width="11.5703125" style="2" bestFit="1" customWidth="1"/>
    <col min="12558" max="12558" width="11.140625" style="2" customWidth="1"/>
    <col min="12559" max="12559" width="11.5703125" style="2" bestFit="1" customWidth="1"/>
    <col min="12560" max="12560" width="11.140625" style="2" bestFit="1" customWidth="1"/>
    <col min="12561" max="12561" width="13.28515625" style="2" bestFit="1" customWidth="1"/>
    <col min="12562" max="12562" width="49.85546875" style="2" customWidth="1"/>
    <col min="12563" max="12800" width="11.42578125" style="2"/>
    <col min="12801" max="12801" width="19.42578125" style="2" customWidth="1"/>
    <col min="12802" max="12802" width="16.5703125" style="2" bestFit="1" customWidth="1"/>
    <col min="12803" max="12803" width="12.28515625" style="2" customWidth="1"/>
    <col min="12804" max="12804" width="14.85546875" style="2" customWidth="1"/>
    <col min="12805" max="12805" width="12.140625" style="2" customWidth="1"/>
    <col min="12806" max="12806" width="10.7109375" style="2" bestFit="1" customWidth="1"/>
    <col min="12807" max="12807" width="11.140625" style="2" bestFit="1" customWidth="1"/>
    <col min="12808" max="12808" width="13.140625" style="2" bestFit="1" customWidth="1"/>
    <col min="12809" max="12809" width="13.7109375" style="2" customWidth="1"/>
    <col min="12810" max="12810" width="12.7109375" style="2" bestFit="1" customWidth="1"/>
    <col min="12811" max="12811" width="14.42578125" style="2" bestFit="1" customWidth="1"/>
    <col min="12812" max="12812" width="9.140625" style="2" bestFit="1" customWidth="1"/>
    <col min="12813" max="12813" width="11.5703125" style="2" bestFit="1" customWidth="1"/>
    <col min="12814" max="12814" width="11.140625" style="2" customWidth="1"/>
    <col min="12815" max="12815" width="11.5703125" style="2" bestFit="1" customWidth="1"/>
    <col min="12816" max="12816" width="11.140625" style="2" bestFit="1" customWidth="1"/>
    <col min="12817" max="12817" width="13.28515625" style="2" bestFit="1" customWidth="1"/>
    <col min="12818" max="12818" width="49.85546875" style="2" customWidth="1"/>
    <col min="12819" max="13056" width="11.42578125" style="2"/>
    <col min="13057" max="13057" width="19.42578125" style="2" customWidth="1"/>
    <col min="13058" max="13058" width="16.5703125" style="2" bestFit="1" customWidth="1"/>
    <col min="13059" max="13059" width="12.28515625" style="2" customWidth="1"/>
    <col min="13060" max="13060" width="14.85546875" style="2" customWidth="1"/>
    <col min="13061" max="13061" width="12.140625" style="2" customWidth="1"/>
    <col min="13062" max="13062" width="10.7109375" style="2" bestFit="1" customWidth="1"/>
    <col min="13063" max="13063" width="11.140625" style="2" bestFit="1" customWidth="1"/>
    <col min="13064" max="13064" width="13.140625" style="2" bestFit="1" customWidth="1"/>
    <col min="13065" max="13065" width="13.7109375" style="2" customWidth="1"/>
    <col min="13066" max="13066" width="12.7109375" style="2" bestFit="1" customWidth="1"/>
    <col min="13067" max="13067" width="14.42578125" style="2" bestFit="1" customWidth="1"/>
    <col min="13068" max="13068" width="9.140625" style="2" bestFit="1" customWidth="1"/>
    <col min="13069" max="13069" width="11.5703125" style="2" bestFit="1" customWidth="1"/>
    <col min="13070" max="13070" width="11.140625" style="2" customWidth="1"/>
    <col min="13071" max="13071" width="11.5703125" style="2" bestFit="1" customWidth="1"/>
    <col min="13072" max="13072" width="11.140625" style="2" bestFit="1" customWidth="1"/>
    <col min="13073" max="13073" width="13.28515625" style="2" bestFit="1" customWidth="1"/>
    <col min="13074" max="13074" width="49.85546875" style="2" customWidth="1"/>
    <col min="13075" max="13312" width="11.42578125" style="2"/>
    <col min="13313" max="13313" width="19.42578125" style="2" customWidth="1"/>
    <col min="13314" max="13314" width="16.5703125" style="2" bestFit="1" customWidth="1"/>
    <col min="13315" max="13315" width="12.28515625" style="2" customWidth="1"/>
    <col min="13316" max="13316" width="14.85546875" style="2" customWidth="1"/>
    <col min="13317" max="13317" width="12.140625" style="2" customWidth="1"/>
    <col min="13318" max="13318" width="10.7109375" style="2" bestFit="1" customWidth="1"/>
    <col min="13319" max="13319" width="11.140625" style="2" bestFit="1" customWidth="1"/>
    <col min="13320" max="13320" width="13.140625" style="2" bestFit="1" customWidth="1"/>
    <col min="13321" max="13321" width="13.7109375" style="2" customWidth="1"/>
    <col min="13322" max="13322" width="12.7109375" style="2" bestFit="1" customWidth="1"/>
    <col min="13323" max="13323" width="14.42578125" style="2" bestFit="1" customWidth="1"/>
    <col min="13324" max="13324" width="9.140625" style="2" bestFit="1" customWidth="1"/>
    <col min="13325" max="13325" width="11.5703125" style="2" bestFit="1" customWidth="1"/>
    <col min="13326" max="13326" width="11.140625" style="2" customWidth="1"/>
    <col min="13327" max="13327" width="11.5703125" style="2" bestFit="1" customWidth="1"/>
    <col min="13328" max="13328" width="11.140625" style="2" bestFit="1" customWidth="1"/>
    <col min="13329" max="13329" width="13.28515625" style="2" bestFit="1" customWidth="1"/>
    <col min="13330" max="13330" width="49.85546875" style="2" customWidth="1"/>
    <col min="13331" max="13568" width="11.42578125" style="2"/>
    <col min="13569" max="13569" width="19.42578125" style="2" customWidth="1"/>
    <col min="13570" max="13570" width="16.5703125" style="2" bestFit="1" customWidth="1"/>
    <col min="13571" max="13571" width="12.28515625" style="2" customWidth="1"/>
    <col min="13572" max="13572" width="14.85546875" style="2" customWidth="1"/>
    <col min="13573" max="13573" width="12.140625" style="2" customWidth="1"/>
    <col min="13574" max="13574" width="10.7109375" style="2" bestFit="1" customWidth="1"/>
    <col min="13575" max="13575" width="11.140625" style="2" bestFit="1" customWidth="1"/>
    <col min="13576" max="13576" width="13.140625" style="2" bestFit="1" customWidth="1"/>
    <col min="13577" max="13577" width="13.7109375" style="2" customWidth="1"/>
    <col min="13578" max="13578" width="12.7109375" style="2" bestFit="1" customWidth="1"/>
    <col min="13579" max="13579" width="14.42578125" style="2" bestFit="1" customWidth="1"/>
    <col min="13580" max="13580" width="9.140625" style="2" bestFit="1" customWidth="1"/>
    <col min="13581" max="13581" width="11.5703125" style="2" bestFit="1" customWidth="1"/>
    <col min="13582" max="13582" width="11.140625" style="2" customWidth="1"/>
    <col min="13583" max="13583" width="11.5703125" style="2" bestFit="1" customWidth="1"/>
    <col min="13584" max="13584" width="11.140625" style="2" bestFit="1" customWidth="1"/>
    <col min="13585" max="13585" width="13.28515625" style="2" bestFit="1" customWidth="1"/>
    <col min="13586" max="13586" width="49.85546875" style="2" customWidth="1"/>
    <col min="13587" max="13824" width="11.42578125" style="2"/>
    <col min="13825" max="13825" width="19.42578125" style="2" customWidth="1"/>
    <col min="13826" max="13826" width="16.5703125" style="2" bestFit="1" customWidth="1"/>
    <col min="13827" max="13827" width="12.28515625" style="2" customWidth="1"/>
    <col min="13828" max="13828" width="14.85546875" style="2" customWidth="1"/>
    <col min="13829" max="13829" width="12.140625" style="2" customWidth="1"/>
    <col min="13830" max="13830" width="10.7109375" style="2" bestFit="1" customWidth="1"/>
    <col min="13831" max="13831" width="11.140625" style="2" bestFit="1" customWidth="1"/>
    <col min="13832" max="13832" width="13.140625" style="2" bestFit="1" customWidth="1"/>
    <col min="13833" max="13833" width="13.7109375" style="2" customWidth="1"/>
    <col min="13834" max="13834" width="12.7109375" style="2" bestFit="1" customWidth="1"/>
    <col min="13835" max="13835" width="14.42578125" style="2" bestFit="1" customWidth="1"/>
    <col min="13836" max="13836" width="9.140625" style="2" bestFit="1" customWidth="1"/>
    <col min="13837" max="13837" width="11.5703125" style="2" bestFit="1" customWidth="1"/>
    <col min="13838" max="13838" width="11.140625" style="2" customWidth="1"/>
    <col min="13839" max="13839" width="11.5703125" style="2" bestFit="1" customWidth="1"/>
    <col min="13840" max="13840" width="11.140625" style="2" bestFit="1" customWidth="1"/>
    <col min="13841" max="13841" width="13.28515625" style="2" bestFit="1" customWidth="1"/>
    <col min="13842" max="13842" width="49.85546875" style="2" customWidth="1"/>
    <col min="13843" max="14080" width="11.42578125" style="2"/>
    <col min="14081" max="14081" width="19.42578125" style="2" customWidth="1"/>
    <col min="14082" max="14082" width="16.5703125" style="2" bestFit="1" customWidth="1"/>
    <col min="14083" max="14083" width="12.28515625" style="2" customWidth="1"/>
    <col min="14084" max="14084" width="14.85546875" style="2" customWidth="1"/>
    <col min="14085" max="14085" width="12.140625" style="2" customWidth="1"/>
    <col min="14086" max="14086" width="10.7109375" style="2" bestFit="1" customWidth="1"/>
    <col min="14087" max="14087" width="11.140625" style="2" bestFit="1" customWidth="1"/>
    <col min="14088" max="14088" width="13.140625" style="2" bestFit="1" customWidth="1"/>
    <col min="14089" max="14089" width="13.7109375" style="2" customWidth="1"/>
    <col min="14090" max="14090" width="12.7109375" style="2" bestFit="1" customWidth="1"/>
    <col min="14091" max="14091" width="14.42578125" style="2" bestFit="1" customWidth="1"/>
    <col min="14092" max="14092" width="9.140625" style="2" bestFit="1" customWidth="1"/>
    <col min="14093" max="14093" width="11.5703125" style="2" bestFit="1" customWidth="1"/>
    <col min="14094" max="14094" width="11.140625" style="2" customWidth="1"/>
    <col min="14095" max="14095" width="11.5703125" style="2" bestFit="1" customWidth="1"/>
    <col min="14096" max="14096" width="11.140625" style="2" bestFit="1" customWidth="1"/>
    <col min="14097" max="14097" width="13.28515625" style="2" bestFit="1" customWidth="1"/>
    <col min="14098" max="14098" width="49.85546875" style="2" customWidth="1"/>
    <col min="14099" max="14336" width="11.42578125" style="2"/>
    <col min="14337" max="14337" width="19.42578125" style="2" customWidth="1"/>
    <col min="14338" max="14338" width="16.5703125" style="2" bestFit="1" customWidth="1"/>
    <col min="14339" max="14339" width="12.28515625" style="2" customWidth="1"/>
    <col min="14340" max="14340" width="14.85546875" style="2" customWidth="1"/>
    <col min="14341" max="14341" width="12.140625" style="2" customWidth="1"/>
    <col min="14342" max="14342" width="10.7109375" style="2" bestFit="1" customWidth="1"/>
    <col min="14343" max="14343" width="11.140625" style="2" bestFit="1" customWidth="1"/>
    <col min="14344" max="14344" width="13.140625" style="2" bestFit="1" customWidth="1"/>
    <col min="14345" max="14345" width="13.7109375" style="2" customWidth="1"/>
    <col min="14346" max="14346" width="12.7109375" style="2" bestFit="1" customWidth="1"/>
    <col min="14347" max="14347" width="14.42578125" style="2" bestFit="1" customWidth="1"/>
    <col min="14348" max="14348" width="9.140625" style="2" bestFit="1" customWidth="1"/>
    <col min="14349" max="14349" width="11.5703125" style="2" bestFit="1" customWidth="1"/>
    <col min="14350" max="14350" width="11.140625" style="2" customWidth="1"/>
    <col min="14351" max="14351" width="11.5703125" style="2" bestFit="1" customWidth="1"/>
    <col min="14352" max="14352" width="11.140625" style="2" bestFit="1" customWidth="1"/>
    <col min="14353" max="14353" width="13.28515625" style="2" bestFit="1" customWidth="1"/>
    <col min="14354" max="14354" width="49.85546875" style="2" customWidth="1"/>
    <col min="14355" max="14592" width="11.42578125" style="2"/>
    <col min="14593" max="14593" width="19.42578125" style="2" customWidth="1"/>
    <col min="14594" max="14594" width="16.5703125" style="2" bestFit="1" customWidth="1"/>
    <col min="14595" max="14595" width="12.28515625" style="2" customWidth="1"/>
    <col min="14596" max="14596" width="14.85546875" style="2" customWidth="1"/>
    <col min="14597" max="14597" width="12.140625" style="2" customWidth="1"/>
    <col min="14598" max="14598" width="10.7109375" style="2" bestFit="1" customWidth="1"/>
    <col min="14599" max="14599" width="11.140625" style="2" bestFit="1" customWidth="1"/>
    <col min="14600" max="14600" width="13.140625" style="2" bestFit="1" customWidth="1"/>
    <col min="14601" max="14601" width="13.7109375" style="2" customWidth="1"/>
    <col min="14602" max="14602" width="12.7109375" style="2" bestFit="1" customWidth="1"/>
    <col min="14603" max="14603" width="14.42578125" style="2" bestFit="1" customWidth="1"/>
    <col min="14604" max="14604" width="9.140625" style="2" bestFit="1" customWidth="1"/>
    <col min="14605" max="14605" width="11.5703125" style="2" bestFit="1" customWidth="1"/>
    <col min="14606" max="14606" width="11.140625" style="2" customWidth="1"/>
    <col min="14607" max="14607" width="11.5703125" style="2" bestFit="1" customWidth="1"/>
    <col min="14608" max="14608" width="11.140625" style="2" bestFit="1" customWidth="1"/>
    <col min="14609" max="14609" width="13.28515625" style="2" bestFit="1" customWidth="1"/>
    <col min="14610" max="14610" width="49.85546875" style="2" customWidth="1"/>
    <col min="14611" max="14848" width="11.42578125" style="2"/>
    <col min="14849" max="14849" width="19.42578125" style="2" customWidth="1"/>
    <col min="14850" max="14850" width="16.5703125" style="2" bestFit="1" customWidth="1"/>
    <col min="14851" max="14851" width="12.28515625" style="2" customWidth="1"/>
    <col min="14852" max="14852" width="14.85546875" style="2" customWidth="1"/>
    <col min="14853" max="14853" width="12.140625" style="2" customWidth="1"/>
    <col min="14854" max="14854" width="10.7109375" style="2" bestFit="1" customWidth="1"/>
    <col min="14855" max="14855" width="11.140625" style="2" bestFit="1" customWidth="1"/>
    <col min="14856" max="14856" width="13.140625" style="2" bestFit="1" customWidth="1"/>
    <col min="14857" max="14857" width="13.7109375" style="2" customWidth="1"/>
    <col min="14858" max="14858" width="12.7109375" style="2" bestFit="1" customWidth="1"/>
    <col min="14859" max="14859" width="14.42578125" style="2" bestFit="1" customWidth="1"/>
    <col min="14860" max="14860" width="9.140625" style="2" bestFit="1" customWidth="1"/>
    <col min="14861" max="14861" width="11.5703125" style="2" bestFit="1" customWidth="1"/>
    <col min="14862" max="14862" width="11.140625" style="2" customWidth="1"/>
    <col min="14863" max="14863" width="11.5703125" style="2" bestFit="1" customWidth="1"/>
    <col min="14864" max="14864" width="11.140625" style="2" bestFit="1" customWidth="1"/>
    <col min="14865" max="14865" width="13.28515625" style="2" bestFit="1" customWidth="1"/>
    <col min="14866" max="14866" width="49.85546875" style="2" customWidth="1"/>
    <col min="14867" max="15104" width="11.42578125" style="2"/>
    <col min="15105" max="15105" width="19.42578125" style="2" customWidth="1"/>
    <col min="15106" max="15106" width="16.5703125" style="2" bestFit="1" customWidth="1"/>
    <col min="15107" max="15107" width="12.28515625" style="2" customWidth="1"/>
    <col min="15108" max="15108" width="14.85546875" style="2" customWidth="1"/>
    <col min="15109" max="15109" width="12.140625" style="2" customWidth="1"/>
    <col min="15110" max="15110" width="10.7109375" style="2" bestFit="1" customWidth="1"/>
    <col min="15111" max="15111" width="11.140625" style="2" bestFit="1" customWidth="1"/>
    <col min="15112" max="15112" width="13.140625" style="2" bestFit="1" customWidth="1"/>
    <col min="15113" max="15113" width="13.7109375" style="2" customWidth="1"/>
    <col min="15114" max="15114" width="12.7109375" style="2" bestFit="1" customWidth="1"/>
    <col min="15115" max="15115" width="14.42578125" style="2" bestFit="1" customWidth="1"/>
    <col min="15116" max="15116" width="9.140625" style="2" bestFit="1" customWidth="1"/>
    <col min="15117" max="15117" width="11.5703125" style="2" bestFit="1" customWidth="1"/>
    <col min="15118" max="15118" width="11.140625" style="2" customWidth="1"/>
    <col min="15119" max="15119" width="11.5703125" style="2" bestFit="1" customWidth="1"/>
    <col min="15120" max="15120" width="11.140625" style="2" bestFit="1" customWidth="1"/>
    <col min="15121" max="15121" width="13.28515625" style="2" bestFit="1" customWidth="1"/>
    <col min="15122" max="15122" width="49.85546875" style="2" customWidth="1"/>
    <col min="15123" max="15360" width="11.42578125" style="2"/>
    <col min="15361" max="15361" width="19.42578125" style="2" customWidth="1"/>
    <col min="15362" max="15362" width="16.5703125" style="2" bestFit="1" customWidth="1"/>
    <col min="15363" max="15363" width="12.28515625" style="2" customWidth="1"/>
    <col min="15364" max="15364" width="14.85546875" style="2" customWidth="1"/>
    <col min="15365" max="15365" width="12.140625" style="2" customWidth="1"/>
    <col min="15366" max="15366" width="10.7109375" style="2" bestFit="1" customWidth="1"/>
    <col min="15367" max="15367" width="11.140625" style="2" bestFit="1" customWidth="1"/>
    <col min="15368" max="15368" width="13.140625" style="2" bestFit="1" customWidth="1"/>
    <col min="15369" max="15369" width="13.7109375" style="2" customWidth="1"/>
    <col min="15370" max="15370" width="12.7109375" style="2" bestFit="1" customWidth="1"/>
    <col min="15371" max="15371" width="14.42578125" style="2" bestFit="1" customWidth="1"/>
    <col min="15372" max="15372" width="9.140625" style="2" bestFit="1" customWidth="1"/>
    <col min="15373" max="15373" width="11.5703125" style="2" bestFit="1" customWidth="1"/>
    <col min="15374" max="15374" width="11.140625" style="2" customWidth="1"/>
    <col min="15375" max="15375" width="11.5703125" style="2" bestFit="1" customWidth="1"/>
    <col min="15376" max="15376" width="11.140625" style="2" bestFit="1" customWidth="1"/>
    <col min="15377" max="15377" width="13.28515625" style="2" bestFit="1" customWidth="1"/>
    <col min="15378" max="15378" width="49.85546875" style="2" customWidth="1"/>
    <col min="15379" max="15616" width="11.42578125" style="2"/>
    <col min="15617" max="15617" width="19.42578125" style="2" customWidth="1"/>
    <col min="15618" max="15618" width="16.5703125" style="2" bestFit="1" customWidth="1"/>
    <col min="15619" max="15619" width="12.28515625" style="2" customWidth="1"/>
    <col min="15620" max="15620" width="14.85546875" style="2" customWidth="1"/>
    <col min="15621" max="15621" width="12.140625" style="2" customWidth="1"/>
    <col min="15622" max="15622" width="10.7109375" style="2" bestFit="1" customWidth="1"/>
    <col min="15623" max="15623" width="11.140625" style="2" bestFit="1" customWidth="1"/>
    <col min="15624" max="15624" width="13.140625" style="2" bestFit="1" customWidth="1"/>
    <col min="15625" max="15625" width="13.7109375" style="2" customWidth="1"/>
    <col min="15626" max="15626" width="12.7109375" style="2" bestFit="1" customWidth="1"/>
    <col min="15627" max="15627" width="14.42578125" style="2" bestFit="1" customWidth="1"/>
    <col min="15628" max="15628" width="9.140625" style="2" bestFit="1" customWidth="1"/>
    <col min="15629" max="15629" width="11.5703125" style="2" bestFit="1" customWidth="1"/>
    <col min="15630" max="15630" width="11.140625" style="2" customWidth="1"/>
    <col min="15631" max="15631" width="11.5703125" style="2" bestFit="1" customWidth="1"/>
    <col min="15632" max="15632" width="11.140625" style="2" bestFit="1" customWidth="1"/>
    <col min="15633" max="15633" width="13.28515625" style="2" bestFit="1" customWidth="1"/>
    <col min="15634" max="15634" width="49.85546875" style="2" customWidth="1"/>
    <col min="15635" max="15872" width="11.42578125" style="2"/>
    <col min="15873" max="15873" width="19.42578125" style="2" customWidth="1"/>
    <col min="15874" max="15874" width="16.5703125" style="2" bestFit="1" customWidth="1"/>
    <col min="15875" max="15875" width="12.28515625" style="2" customWidth="1"/>
    <col min="15876" max="15876" width="14.85546875" style="2" customWidth="1"/>
    <col min="15877" max="15877" width="12.140625" style="2" customWidth="1"/>
    <col min="15878" max="15878" width="10.7109375" style="2" bestFit="1" customWidth="1"/>
    <col min="15879" max="15879" width="11.140625" style="2" bestFit="1" customWidth="1"/>
    <col min="15880" max="15880" width="13.140625" style="2" bestFit="1" customWidth="1"/>
    <col min="15881" max="15881" width="13.7109375" style="2" customWidth="1"/>
    <col min="15882" max="15882" width="12.7109375" style="2" bestFit="1" customWidth="1"/>
    <col min="15883" max="15883" width="14.42578125" style="2" bestFit="1" customWidth="1"/>
    <col min="15884" max="15884" width="9.140625" style="2" bestFit="1" customWidth="1"/>
    <col min="15885" max="15885" width="11.5703125" style="2" bestFit="1" customWidth="1"/>
    <col min="15886" max="15886" width="11.140625" style="2" customWidth="1"/>
    <col min="15887" max="15887" width="11.5703125" style="2" bestFit="1" customWidth="1"/>
    <col min="15888" max="15888" width="11.140625" style="2" bestFit="1" customWidth="1"/>
    <col min="15889" max="15889" width="13.28515625" style="2" bestFit="1" customWidth="1"/>
    <col min="15890" max="15890" width="49.85546875" style="2" customWidth="1"/>
    <col min="15891" max="16128" width="11.42578125" style="2"/>
    <col min="16129" max="16129" width="19.42578125" style="2" customWidth="1"/>
    <col min="16130" max="16130" width="16.5703125" style="2" bestFit="1" customWidth="1"/>
    <col min="16131" max="16131" width="12.28515625" style="2" customWidth="1"/>
    <col min="16132" max="16132" width="14.85546875" style="2" customWidth="1"/>
    <col min="16133" max="16133" width="12.140625" style="2" customWidth="1"/>
    <col min="16134" max="16134" width="10.7109375" style="2" bestFit="1" customWidth="1"/>
    <col min="16135" max="16135" width="11.140625" style="2" bestFit="1" customWidth="1"/>
    <col min="16136" max="16136" width="13.140625" style="2" bestFit="1" customWidth="1"/>
    <col min="16137" max="16137" width="13.7109375" style="2" customWidth="1"/>
    <col min="16138" max="16138" width="12.7109375" style="2" bestFit="1" customWidth="1"/>
    <col min="16139" max="16139" width="14.42578125" style="2" bestFit="1" customWidth="1"/>
    <col min="16140" max="16140" width="9.140625" style="2" bestFit="1" customWidth="1"/>
    <col min="16141" max="16141" width="11.5703125" style="2" bestFit="1" customWidth="1"/>
    <col min="16142" max="16142" width="11.140625" style="2" customWidth="1"/>
    <col min="16143" max="16143" width="11.5703125" style="2" bestFit="1" customWidth="1"/>
    <col min="16144" max="16144" width="11.140625" style="2" bestFit="1" customWidth="1"/>
    <col min="16145" max="16145" width="13.28515625" style="2" bestFit="1" customWidth="1"/>
    <col min="16146" max="16146" width="49.85546875" style="2" customWidth="1"/>
    <col min="16147" max="16384" width="11.42578125" style="2"/>
  </cols>
  <sheetData>
    <row r="1" spans="1:18" x14ac:dyDescent="0.2">
      <c r="A1" s="327" t="s">
        <v>64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9"/>
      <c r="R1" s="1"/>
    </row>
    <row r="2" spans="1:18" ht="13.5" thickBot="1" x14ac:dyDescent="0.25">
      <c r="A2" s="3" t="s">
        <v>79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6"/>
    </row>
    <row r="3" spans="1:18" x14ac:dyDescent="0.2">
      <c r="A3" s="7" t="s">
        <v>2</v>
      </c>
      <c r="B3" s="8" t="s">
        <v>3</v>
      </c>
      <c r="C3" s="9"/>
      <c r="D3" s="10" t="s">
        <v>4</v>
      </c>
      <c r="E3" s="10"/>
      <c r="F3" s="10"/>
      <c r="G3" s="10"/>
      <c r="H3" s="10"/>
      <c r="I3" s="11" t="s">
        <v>5</v>
      </c>
      <c r="J3" s="12" t="s">
        <v>6</v>
      </c>
      <c r="K3" s="13"/>
      <c r="L3" s="13"/>
      <c r="M3" s="13"/>
      <c r="N3" s="13"/>
      <c r="O3" s="13"/>
      <c r="P3" s="14" t="s">
        <v>5</v>
      </c>
      <c r="Q3" s="15" t="s">
        <v>7</v>
      </c>
      <c r="R3" s="16" t="s">
        <v>8</v>
      </c>
    </row>
    <row r="4" spans="1:18" ht="12.75" customHeight="1" x14ac:dyDescent="0.2">
      <c r="A4" s="17"/>
      <c r="B4" s="18"/>
      <c r="C4" s="19"/>
      <c r="D4" s="20"/>
      <c r="E4" s="84" t="s">
        <v>40</v>
      </c>
      <c r="F4" s="330" t="s">
        <v>41</v>
      </c>
      <c r="G4" s="331"/>
      <c r="H4" s="118" t="s">
        <v>63</v>
      </c>
      <c r="I4" s="21"/>
      <c r="J4" s="22"/>
      <c r="K4" s="23"/>
      <c r="L4" s="23"/>
      <c r="M4" s="23"/>
      <c r="N4" s="23"/>
      <c r="O4" s="23"/>
      <c r="P4" s="24"/>
      <c r="Q4" s="25"/>
      <c r="R4" s="26"/>
    </row>
    <row r="5" spans="1:18" ht="13.5" thickBot="1" x14ac:dyDescent="0.25">
      <c r="A5" s="27" t="s">
        <v>10</v>
      </c>
      <c r="B5" s="28" t="s">
        <v>11</v>
      </c>
      <c r="C5" s="29" t="s">
        <v>12</v>
      </c>
      <c r="D5" s="30" t="s">
        <v>13</v>
      </c>
      <c r="E5" s="30" t="s">
        <v>42</v>
      </c>
      <c r="F5" s="86" t="s">
        <v>12</v>
      </c>
      <c r="G5" s="87" t="s">
        <v>15</v>
      </c>
      <c r="H5" s="119"/>
      <c r="I5" s="32" t="s">
        <v>16</v>
      </c>
      <c r="J5" s="33" t="s">
        <v>17</v>
      </c>
      <c r="K5" s="34" t="s">
        <v>18</v>
      </c>
      <c r="L5" s="35" t="s">
        <v>19</v>
      </c>
      <c r="M5" s="35" t="s">
        <v>20</v>
      </c>
      <c r="N5" s="35" t="s">
        <v>21</v>
      </c>
      <c r="O5" s="36" t="s">
        <v>22</v>
      </c>
      <c r="P5" s="37" t="s">
        <v>23</v>
      </c>
      <c r="Q5" s="38" t="s">
        <v>24</v>
      </c>
      <c r="R5" s="39" t="s">
        <v>25</v>
      </c>
    </row>
    <row r="6" spans="1:18" ht="25.5" x14ac:dyDescent="0.2">
      <c r="A6" s="40" t="s">
        <v>26</v>
      </c>
      <c r="B6" s="41">
        <v>3500000</v>
      </c>
      <c r="C6" s="42">
        <v>30</v>
      </c>
      <c r="D6" s="43">
        <f>+B6/30*C6</f>
        <v>3500000</v>
      </c>
      <c r="E6" s="43"/>
      <c r="F6" s="44"/>
      <c r="G6" s="87"/>
      <c r="H6" s="120">
        <v>0</v>
      </c>
      <c r="I6" s="43">
        <f t="shared" ref="I6:I13" si="0">D6+E6+G6+H6</f>
        <v>3500000</v>
      </c>
      <c r="J6" s="46">
        <f>(B6*0.04)</f>
        <v>140000</v>
      </c>
      <c r="K6" s="46">
        <f>(B6*0.04)</f>
        <v>140000</v>
      </c>
      <c r="L6" s="46"/>
      <c r="M6" s="46"/>
      <c r="N6" s="46"/>
      <c r="O6" s="46"/>
      <c r="P6" s="46">
        <f t="shared" ref="P6:P13" si="1">SUM(J6:O6)</f>
        <v>280000</v>
      </c>
      <c r="Q6" s="47">
        <f t="shared" ref="Q6:Q13" si="2">+I6-P6</f>
        <v>3220000</v>
      </c>
      <c r="R6" s="48"/>
    </row>
    <row r="7" spans="1:18" ht="25.5" x14ac:dyDescent="0.2">
      <c r="A7" s="40" t="s">
        <v>27</v>
      </c>
      <c r="B7" s="41">
        <v>3500000</v>
      </c>
      <c r="C7" s="42">
        <v>30</v>
      </c>
      <c r="D7" s="43">
        <f t="shared" ref="D7:D13" si="3">+B7/30*C7</f>
        <v>3500000</v>
      </c>
      <c r="E7" s="43"/>
      <c r="F7" s="42"/>
      <c r="G7" s="44"/>
      <c r="H7" s="120">
        <v>0</v>
      </c>
      <c r="I7" s="43">
        <f t="shared" si="0"/>
        <v>3500000</v>
      </c>
      <c r="J7" s="46">
        <f t="shared" ref="J7:J12" si="4">(B7*0.04)</f>
        <v>140000</v>
      </c>
      <c r="K7" s="46">
        <f>(B7*0.04)</f>
        <v>140000</v>
      </c>
      <c r="L7" s="46"/>
      <c r="M7" s="46"/>
      <c r="N7" s="46"/>
      <c r="O7" s="46"/>
      <c r="P7" s="46">
        <f t="shared" si="1"/>
        <v>280000</v>
      </c>
      <c r="Q7" s="47">
        <f t="shared" si="2"/>
        <v>3220000</v>
      </c>
      <c r="R7" s="48"/>
    </row>
    <row r="8" spans="1:18" ht="25.5" x14ac:dyDescent="0.2">
      <c r="A8" s="40" t="s">
        <v>28</v>
      </c>
      <c r="B8" s="41">
        <v>730000</v>
      </c>
      <c r="C8" s="42">
        <v>15</v>
      </c>
      <c r="D8" s="43">
        <f t="shared" si="3"/>
        <v>365000</v>
      </c>
      <c r="E8" s="43"/>
      <c r="F8" s="42"/>
      <c r="G8" s="42">
        <f>70500/30*15</f>
        <v>35250</v>
      </c>
      <c r="H8" s="120">
        <v>0</v>
      </c>
      <c r="I8" s="43">
        <f t="shared" si="0"/>
        <v>400250</v>
      </c>
      <c r="J8" s="46">
        <f t="shared" si="4"/>
        <v>29200</v>
      </c>
      <c r="K8" s="46">
        <f>(B8*0.04)</f>
        <v>29200</v>
      </c>
      <c r="L8" s="43"/>
      <c r="M8" s="43"/>
      <c r="N8" s="43"/>
      <c r="O8" s="43"/>
      <c r="P8" s="46">
        <f t="shared" si="1"/>
        <v>58400</v>
      </c>
      <c r="Q8" s="47">
        <f t="shared" si="2"/>
        <v>341850</v>
      </c>
      <c r="R8" s="48"/>
    </row>
    <row r="9" spans="1:18" x14ac:dyDescent="0.2">
      <c r="A9" s="60" t="s">
        <v>29</v>
      </c>
      <c r="B9" s="61">
        <v>650000</v>
      </c>
      <c r="C9" s="42">
        <v>15</v>
      </c>
      <c r="D9" s="43">
        <f t="shared" si="3"/>
        <v>325000</v>
      </c>
      <c r="E9" s="43"/>
      <c r="F9" s="42"/>
      <c r="G9" s="42">
        <f>70500/30*15</f>
        <v>35250</v>
      </c>
      <c r="H9" s="120">
        <v>0</v>
      </c>
      <c r="I9" s="43">
        <f t="shared" si="0"/>
        <v>360250</v>
      </c>
      <c r="J9" s="46">
        <f t="shared" si="4"/>
        <v>26000</v>
      </c>
      <c r="K9" s="46">
        <f>(B9*0.04)</f>
        <v>26000</v>
      </c>
      <c r="L9" s="43"/>
      <c r="M9" s="43"/>
      <c r="N9" s="43"/>
      <c r="O9" s="43"/>
      <c r="P9" s="46">
        <f t="shared" si="1"/>
        <v>52000</v>
      </c>
      <c r="Q9" s="47">
        <f t="shared" si="2"/>
        <v>308250</v>
      </c>
      <c r="R9" s="48"/>
    </row>
    <row r="10" spans="1:18" ht="25.5" x14ac:dyDescent="0.2">
      <c r="A10" s="60" t="s">
        <v>30</v>
      </c>
      <c r="B10" s="61">
        <v>1500000</v>
      </c>
      <c r="C10" s="42">
        <v>30</v>
      </c>
      <c r="D10" s="43">
        <f t="shared" si="3"/>
        <v>1500000</v>
      </c>
      <c r="E10" s="63"/>
      <c r="F10" s="62"/>
      <c r="G10" s="62"/>
      <c r="H10" s="120">
        <v>0</v>
      </c>
      <c r="I10" s="43">
        <f t="shared" si="0"/>
        <v>1500000</v>
      </c>
      <c r="J10" s="46">
        <f t="shared" si="4"/>
        <v>60000</v>
      </c>
      <c r="K10" s="46">
        <v>0</v>
      </c>
      <c r="L10" s="63"/>
      <c r="M10" s="63"/>
      <c r="N10" s="63"/>
      <c r="O10" s="63"/>
      <c r="P10" s="46">
        <f t="shared" si="1"/>
        <v>60000</v>
      </c>
      <c r="Q10" s="47">
        <f t="shared" si="2"/>
        <v>1440000</v>
      </c>
      <c r="R10" s="48"/>
    </row>
    <row r="11" spans="1:18" ht="25.5" x14ac:dyDescent="0.2">
      <c r="A11" s="40" t="s">
        <v>31</v>
      </c>
      <c r="B11" s="41">
        <v>1500000</v>
      </c>
      <c r="C11" s="42">
        <v>30</v>
      </c>
      <c r="D11" s="43">
        <f>+B11/30*C11</f>
        <v>1500000</v>
      </c>
      <c r="E11" s="43"/>
      <c r="F11" s="42"/>
      <c r="G11" s="42"/>
      <c r="H11" s="120">
        <v>0</v>
      </c>
      <c r="I11" s="43">
        <f t="shared" si="0"/>
        <v>1500000</v>
      </c>
      <c r="J11" s="46">
        <f t="shared" si="4"/>
        <v>60000</v>
      </c>
      <c r="K11" s="46">
        <v>0</v>
      </c>
      <c r="L11" s="43"/>
      <c r="M11" s="43"/>
      <c r="N11" s="90"/>
      <c r="O11" s="43"/>
      <c r="P11" s="46">
        <f t="shared" si="1"/>
        <v>60000</v>
      </c>
      <c r="Q11" s="47">
        <f t="shared" si="2"/>
        <v>1440000</v>
      </c>
    </row>
    <row r="12" spans="1:18" ht="25.5" x14ac:dyDescent="0.2">
      <c r="A12" s="60" t="s">
        <v>59</v>
      </c>
      <c r="B12" s="61">
        <v>1500000</v>
      </c>
      <c r="C12" s="62">
        <v>30</v>
      </c>
      <c r="D12" s="43">
        <f t="shared" si="3"/>
        <v>1500000</v>
      </c>
      <c r="E12" s="63"/>
      <c r="F12" s="62"/>
      <c r="G12" s="62"/>
      <c r="H12" s="152">
        <v>0</v>
      </c>
      <c r="I12" s="43">
        <f t="shared" si="0"/>
        <v>1500000</v>
      </c>
      <c r="J12" s="65">
        <f t="shared" si="4"/>
        <v>60000</v>
      </c>
      <c r="K12" s="46">
        <f>(B12*0.04)</f>
        <v>60000</v>
      </c>
      <c r="L12" s="63"/>
      <c r="M12" s="63"/>
      <c r="N12" s="92"/>
      <c r="O12" s="63"/>
      <c r="P12" s="46">
        <f t="shared" si="1"/>
        <v>120000</v>
      </c>
      <c r="Q12" s="47">
        <f t="shared" si="2"/>
        <v>1380000</v>
      </c>
    </row>
    <row r="13" spans="1:18" ht="25.5" x14ac:dyDescent="0.2">
      <c r="A13" s="146" t="s">
        <v>74</v>
      </c>
      <c r="B13" s="61">
        <v>1300000</v>
      </c>
      <c r="C13" s="62">
        <v>30</v>
      </c>
      <c r="D13" s="63">
        <f t="shared" si="3"/>
        <v>1300000</v>
      </c>
      <c r="E13" s="63"/>
      <c r="F13" s="62"/>
      <c r="G13" s="62"/>
      <c r="H13" s="121"/>
      <c r="I13" s="43">
        <f t="shared" si="0"/>
        <v>1300000</v>
      </c>
      <c r="J13" s="43">
        <f>B13*0.04</f>
        <v>52000</v>
      </c>
      <c r="K13" s="65">
        <f>B13*0.04</f>
        <v>52000</v>
      </c>
      <c r="L13" s="63"/>
      <c r="M13" s="63"/>
      <c r="N13" s="92"/>
      <c r="O13" s="63"/>
      <c r="P13" s="46">
        <f t="shared" si="1"/>
        <v>104000</v>
      </c>
      <c r="Q13" s="47">
        <f t="shared" si="2"/>
        <v>1196000</v>
      </c>
    </row>
    <row r="14" spans="1:18" ht="13.5" thickBot="1" x14ac:dyDescent="0.25">
      <c r="A14" s="66" t="s">
        <v>33</v>
      </c>
      <c r="B14" s="67">
        <f>SUM(B6:B13)</f>
        <v>14180000</v>
      </c>
      <c r="C14" s="67"/>
      <c r="D14" s="67">
        <f>SUM(D6:D13)</f>
        <v>13490000</v>
      </c>
      <c r="E14" s="67">
        <f>SUM(E6:E12)</f>
        <v>0</v>
      </c>
      <c r="F14" s="67">
        <f>SUM(F6:F11)</f>
        <v>0</v>
      </c>
      <c r="G14" s="67">
        <f>SUM(G6:G13)</f>
        <v>70500</v>
      </c>
      <c r="H14" s="67">
        <f t="shared" ref="H14" si="5">SUM(H6:H12)</f>
        <v>0</v>
      </c>
      <c r="I14" s="67">
        <f t="shared" ref="I14:P14" si="6">SUM(I6:I13)</f>
        <v>13560500</v>
      </c>
      <c r="J14" s="67">
        <f t="shared" si="6"/>
        <v>567200</v>
      </c>
      <c r="K14" s="67">
        <f t="shared" si="6"/>
        <v>447200</v>
      </c>
      <c r="L14" s="67">
        <f t="shared" si="6"/>
        <v>0</v>
      </c>
      <c r="M14" s="67">
        <f t="shared" si="6"/>
        <v>0</v>
      </c>
      <c r="N14" s="67">
        <f t="shared" si="6"/>
        <v>0</v>
      </c>
      <c r="O14" s="67">
        <f t="shared" si="6"/>
        <v>0</v>
      </c>
      <c r="P14" s="67">
        <f t="shared" si="6"/>
        <v>1014400</v>
      </c>
      <c r="Q14" s="67">
        <f>SUM(Q6:Q13)</f>
        <v>12546100</v>
      </c>
      <c r="R14" s="68"/>
    </row>
    <row r="15" spans="1:18" s="93" customFormat="1" x14ac:dyDescent="0.2"/>
    <row r="16" spans="1:18" s="93" customFormat="1" x14ac:dyDescent="0.2">
      <c r="A16" s="136" t="s">
        <v>68</v>
      </c>
      <c r="C16" s="101">
        <v>70500</v>
      </c>
    </row>
    <row r="17" spans="1:15" s="93" customFormat="1" x14ac:dyDescent="0.2"/>
    <row r="18" spans="1:15" s="93" customFormat="1" ht="15.75" x14ac:dyDescent="0.25">
      <c r="A18" s="94" t="s">
        <v>44</v>
      </c>
      <c r="B18" s="95" t="s">
        <v>45</v>
      </c>
      <c r="C18" s="95" t="s">
        <v>46</v>
      </c>
      <c r="D18" s="95" t="s">
        <v>47</v>
      </c>
      <c r="E18" s="95" t="s">
        <v>5</v>
      </c>
      <c r="G18" s="126"/>
      <c r="H18" s="95" t="s">
        <v>34</v>
      </c>
      <c r="I18" s="95" t="s">
        <v>35</v>
      </c>
      <c r="J18" s="2"/>
      <c r="K18" s="2"/>
    </row>
    <row r="19" spans="1:15" s="93" customFormat="1" ht="25.5" x14ac:dyDescent="0.25">
      <c r="A19" s="96" t="s">
        <v>26</v>
      </c>
      <c r="B19" s="97" t="s">
        <v>48</v>
      </c>
      <c r="C19" s="98">
        <v>100000</v>
      </c>
      <c r="D19" s="98">
        <v>200000</v>
      </c>
      <c r="E19" s="99">
        <f t="shared" ref="E19:E25" si="7">+C19+D19</f>
        <v>300000</v>
      </c>
      <c r="G19" s="76"/>
      <c r="H19" s="128">
        <v>3500000</v>
      </c>
      <c r="I19" s="129">
        <v>0</v>
      </c>
      <c r="J19" s="2"/>
      <c r="K19" s="2"/>
    </row>
    <row r="20" spans="1:15" s="93" customFormat="1" ht="25.5" x14ac:dyDescent="0.25">
      <c r="A20" s="96" t="s">
        <v>27</v>
      </c>
      <c r="B20" s="97" t="s">
        <v>50</v>
      </c>
      <c r="C20" s="98">
        <v>100000</v>
      </c>
      <c r="D20" s="98">
        <v>200000</v>
      </c>
      <c r="E20" s="99">
        <f t="shared" si="7"/>
        <v>300000</v>
      </c>
      <c r="G20" s="76"/>
      <c r="H20" s="128">
        <v>3500000</v>
      </c>
      <c r="I20" s="129">
        <v>0</v>
      </c>
      <c r="J20" s="2"/>
      <c r="K20" s="2"/>
    </row>
    <row r="21" spans="1:15" s="93" customFormat="1" ht="25.5" x14ac:dyDescent="0.25">
      <c r="A21" s="96" t="s">
        <v>28</v>
      </c>
      <c r="B21" s="102" t="s">
        <v>51</v>
      </c>
      <c r="C21" s="98"/>
      <c r="D21" s="98">
        <v>140000</v>
      </c>
      <c r="E21" s="99">
        <f t="shared" si="7"/>
        <v>140000</v>
      </c>
      <c r="G21" s="76"/>
      <c r="H21" s="130">
        <v>730000</v>
      </c>
      <c r="I21" s="131">
        <v>70500</v>
      </c>
      <c r="J21" s="2"/>
      <c r="K21" s="2"/>
    </row>
    <row r="22" spans="1:15" s="93" customFormat="1" ht="15" x14ac:dyDescent="0.25">
      <c r="A22" s="103" t="s">
        <v>29</v>
      </c>
      <c r="B22" s="102" t="s">
        <v>52</v>
      </c>
      <c r="C22" s="98"/>
      <c r="D22" s="98"/>
      <c r="E22" s="99">
        <f t="shared" si="7"/>
        <v>0</v>
      </c>
      <c r="G22" s="76"/>
      <c r="H22" s="130">
        <v>650000</v>
      </c>
      <c r="I22" s="131">
        <v>70500</v>
      </c>
      <c r="J22" s="2" t="s">
        <v>57</v>
      </c>
      <c r="K22" s="112">
        <v>41183</v>
      </c>
      <c r="O22" s="114"/>
    </row>
    <row r="23" spans="1:15" s="93" customFormat="1" ht="25.5" x14ac:dyDescent="0.25">
      <c r="A23" s="103" t="s">
        <v>30</v>
      </c>
      <c r="B23" s="97" t="s">
        <v>53</v>
      </c>
      <c r="C23" s="98">
        <v>600000</v>
      </c>
      <c r="D23" s="98">
        <v>200000</v>
      </c>
      <c r="E23" s="99">
        <f t="shared" si="7"/>
        <v>800000</v>
      </c>
      <c r="G23" s="76"/>
      <c r="H23" s="132">
        <v>1500000</v>
      </c>
      <c r="I23" s="133"/>
      <c r="J23" s="2"/>
      <c r="K23" s="112"/>
      <c r="O23" s="114"/>
    </row>
    <row r="24" spans="1:15" s="93" customFormat="1" ht="25.5" x14ac:dyDescent="0.25">
      <c r="A24" s="103" t="s">
        <v>65</v>
      </c>
      <c r="B24" s="97" t="s">
        <v>55</v>
      </c>
      <c r="C24" s="98">
        <v>200000</v>
      </c>
      <c r="D24" s="98"/>
      <c r="E24" s="99">
        <f t="shared" si="7"/>
        <v>200000</v>
      </c>
      <c r="G24" s="76"/>
      <c r="H24" s="132">
        <v>1500000</v>
      </c>
      <c r="I24" s="133"/>
      <c r="J24" s="2" t="s">
        <v>57</v>
      </c>
      <c r="K24" s="112">
        <v>41219</v>
      </c>
      <c r="O24" s="114"/>
    </row>
    <row r="25" spans="1:15" s="93" customFormat="1" ht="25.5" x14ac:dyDescent="0.25">
      <c r="A25" s="96" t="s">
        <v>31</v>
      </c>
      <c r="B25" s="97" t="s">
        <v>56</v>
      </c>
      <c r="C25" s="98">
        <v>400000</v>
      </c>
      <c r="D25" s="98">
        <v>400000</v>
      </c>
      <c r="E25" s="99">
        <f t="shared" si="7"/>
        <v>800000</v>
      </c>
      <c r="G25" s="127"/>
      <c r="H25" s="147">
        <v>1500000</v>
      </c>
      <c r="I25" s="148"/>
      <c r="J25" s="2" t="s">
        <v>57</v>
      </c>
      <c r="K25" s="112">
        <v>41061</v>
      </c>
      <c r="O25" s="114"/>
    </row>
    <row r="26" spans="1:15" s="93" customFormat="1" ht="31.5" customHeight="1" x14ac:dyDescent="0.25">
      <c r="A26" s="146" t="s">
        <v>74</v>
      </c>
      <c r="B26" s="150" t="s">
        <v>75</v>
      </c>
      <c r="C26" s="98"/>
      <c r="D26" s="98">
        <v>200000</v>
      </c>
      <c r="E26" s="99"/>
      <c r="G26" s="127"/>
      <c r="H26" s="149">
        <v>1300000</v>
      </c>
      <c r="I26" s="149"/>
      <c r="J26" s="2" t="s">
        <v>57</v>
      </c>
      <c r="K26" s="112">
        <v>41368</v>
      </c>
      <c r="O26" s="114"/>
    </row>
    <row r="27" spans="1:15" s="93" customFormat="1" ht="15" x14ac:dyDescent="0.25">
      <c r="A27" s="71"/>
      <c r="B27" s="123" t="s">
        <v>5</v>
      </c>
      <c r="C27" s="124">
        <f>SUM(C19:C25)</f>
        <v>1400000</v>
      </c>
      <c r="D27" s="124">
        <f>SUM(D19:D26)</f>
        <v>1340000</v>
      </c>
      <c r="E27" s="124">
        <f>SUM(E19:E25)</f>
        <v>2540000</v>
      </c>
      <c r="G27" s="123" t="s">
        <v>5</v>
      </c>
      <c r="H27" s="125">
        <f>SUM(H19:H26)</f>
        <v>14180000</v>
      </c>
      <c r="I27" s="125">
        <f>SUM(I19:I25)</f>
        <v>141000</v>
      </c>
      <c r="O27" s="114"/>
    </row>
    <row r="28" spans="1:15" s="93" customFormat="1" x14ac:dyDescent="0.2">
      <c r="J28" s="76"/>
      <c r="K28" s="122"/>
      <c r="L28" s="113"/>
      <c r="M28" s="114"/>
      <c r="N28" s="110"/>
      <c r="O28" s="114"/>
    </row>
    <row r="29" spans="1:15" s="93" customFormat="1" x14ac:dyDescent="0.2">
      <c r="J29" s="76"/>
      <c r="K29" s="122"/>
      <c r="L29" s="113"/>
      <c r="M29" s="114"/>
      <c r="N29" s="110"/>
      <c r="O29" s="114"/>
    </row>
    <row r="30" spans="1:15" s="93" customFormat="1" x14ac:dyDescent="0.2">
      <c r="O30" s="110"/>
    </row>
    <row r="31" spans="1:15" s="93" customFormat="1" x14ac:dyDescent="0.2"/>
    <row r="32" spans="1:15" s="93" customFormat="1" x14ac:dyDescent="0.2"/>
    <row r="33" spans="6:11" s="93" customFormat="1" x14ac:dyDescent="0.2"/>
    <row r="34" spans="6:11" s="93" customFormat="1" x14ac:dyDescent="0.2">
      <c r="K34" s="108"/>
    </row>
    <row r="35" spans="6:11" s="93" customFormat="1" x14ac:dyDescent="0.2">
      <c r="F35" s="109"/>
      <c r="K35" s="108"/>
    </row>
    <row r="36" spans="6:11" s="93" customFormat="1" x14ac:dyDescent="0.2">
      <c r="F36" s="109"/>
      <c r="K36" s="108"/>
    </row>
    <row r="37" spans="6:11" s="93" customFormat="1" x14ac:dyDescent="0.2">
      <c r="F37" s="109"/>
      <c r="K37" s="108"/>
    </row>
    <row r="38" spans="6:11" s="93" customFormat="1" x14ac:dyDescent="0.2">
      <c r="F38" s="109"/>
      <c r="K38" s="108"/>
    </row>
    <row r="39" spans="6:11" s="93" customFormat="1" x14ac:dyDescent="0.2">
      <c r="K39" s="108"/>
    </row>
    <row r="40" spans="6:11" s="93" customFormat="1" x14ac:dyDescent="0.2">
      <c r="F40" s="109"/>
      <c r="K40" s="108"/>
    </row>
    <row r="41" spans="6:11" s="93" customFormat="1" x14ac:dyDescent="0.2">
      <c r="K41" s="111"/>
    </row>
    <row r="42" spans="6:11" s="93" customFormat="1" x14ac:dyDescent="0.2"/>
    <row r="43" spans="6:11" s="93" customFormat="1" x14ac:dyDescent="0.2"/>
    <row r="44" spans="6:11" s="93" customFormat="1" x14ac:dyDescent="0.2"/>
    <row r="45" spans="6:11" s="93" customFormat="1" x14ac:dyDescent="0.2"/>
    <row r="46" spans="6:11" s="93" customFormat="1" x14ac:dyDescent="0.2"/>
    <row r="47" spans="6:11" s="93" customFormat="1" x14ac:dyDescent="0.2"/>
    <row r="48" spans="6:11" s="93" customFormat="1" x14ac:dyDescent="0.2"/>
    <row r="49" s="93" customFormat="1" x14ac:dyDescent="0.2"/>
    <row r="50" s="93" customFormat="1" x14ac:dyDescent="0.2"/>
    <row r="51" s="93" customFormat="1" x14ac:dyDescent="0.2"/>
    <row r="52" s="93" customFormat="1" x14ac:dyDescent="0.2"/>
    <row r="53" s="93" customFormat="1" x14ac:dyDescent="0.2"/>
    <row r="54" s="93" customFormat="1" x14ac:dyDescent="0.2"/>
    <row r="55" s="93" customFormat="1" x14ac:dyDescent="0.2"/>
    <row r="56" s="93" customFormat="1" x14ac:dyDescent="0.2"/>
    <row r="57" s="93" customFormat="1" x14ac:dyDescent="0.2"/>
    <row r="58" s="93" customFormat="1" x14ac:dyDescent="0.2"/>
  </sheetData>
  <mergeCells count="2">
    <mergeCell ref="A1:Q1"/>
    <mergeCell ref="F4:G4"/>
  </mergeCells>
  <pageMargins left="7.874015748031496E-2" right="0.11811023622047245" top="0.39370078740157483" bottom="0.98425196850393704" header="0" footer="0"/>
  <pageSetup scale="47" orientation="landscape" horizontalDpi="720" verticalDpi="72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5"/>
  <sheetViews>
    <sheetView zoomScale="85" zoomScaleNormal="85" workbookViewId="0">
      <selection activeCell="B20" sqref="B20"/>
    </sheetView>
  </sheetViews>
  <sheetFormatPr defaultColWidth="11.42578125" defaultRowHeight="12.75" x14ac:dyDescent="0.2"/>
  <cols>
    <col min="1" max="1" width="26" style="2" customWidth="1"/>
    <col min="2" max="2" width="15.5703125" style="2" bestFit="1" customWidth="1"/>
    <col min="3" max="3" width="12.7109375" style="2" bestFit="1" customWidth="1"/>
    <col min="4" max="5" width="14" style="2" customWidth="1"/>
    <col min="6" max="6" width="12.42578125" style="2" bestFit="1" customWidth="1"/>
    <col min="7" max="7" width="12.5703125" style="2" customWidth="1"/>
    <col min="8" max="8" width="14.7109375" style="2" customWidth="1"/>
    <col min="9" max="9" width="12.140625" style="2" bestFit="1" customWidth="1"/>
    <col min="10" max="10" width="11.7109375" style="2" customWidth="1"/>
    <col min="11" max="11" width="11.7109375" style="2" bestFit="1" customWidth="1"/>
    <col min="12" max="14" width="11.5703125" style="2" bestFit="1" customWidth="1"/>
    <col min="15" max="15" width="9.85546875" style="2" bestFit="1" customWidth="1"/>
    <col min="16" max="16" width="12" style="2" bestFit="1" customWidth="1"/>
    <col min="17" max="17" width="49.85546875" style="2" customWidth="1"/>
    <col min="18" max="37" width="11.42578125" style="2"/>
    <col min="38" max="38" width="14.85546875" style="2" bestFit="1" customWidth="1"/>
    <col min="39" max="256" width="11.42578125" style="2"/>
    <col min="257" max="257" width="26" style="2" customWidth="1"/>
    <col min="258" max="258" width="15.5703125" style="2" bestFit="1" customWidth="1"/>
    <col min="259" max="259" width="12.7109375" style="2" bestFit="1" customWidth="1"/>
    <col min="260" max="260" width="12.140625" style="2" bestFit="1" customWidth="1"/>
    <col min="261" max="261" width="14" style="2" customWidth="1"/>
    <col min="262" max="262" width="12.42578125" style="2" bestFit="1" customWidth="1"/>
    <col min="263" max="263" width="12.5703125" style="2" customWidth="1"/>
    <col min="264" max="264" width="14.7109375" style="2" customWidth="1"/>
    <col min="265" max="265" width="12.140625" style="2" bestFit="1" customWidth="1"/>
    <col min="266" max="266" width="11.7109375" style="2" customWidth="1"/>
    <col min="267" max="267" width="11.7109375" style="2" bestFit="1" customWidth="1"/>
    <col min="268" max="270" width="11.5703125" style="2" bestFit="1" customWidth="1"/>
    <col min="271" max="271" width="9.85546875" style="2" bestFit="1" customWidth="1"/>
    <col min="272" max="272" width="12" style="2" bestFit="1" customWidth="1"/>
    <col min="273" max="273" width="49.85546875" style="2" customWidth="1"/>
    <col min="274" max="512" width="11.42578125" style="2"/>
    <col min="513" max="513" width="26" style="2" customWidth="1"/>
    <col min="514" max="514" width="15.5703125" style="2" bestFit="1" customWidth="1"/>
    <col min="515" max="515" width="12.7109375" style="2" bestFit="1" customWidth="1"/>
    <col min="516" max="516" width="12.140625" style="2" bestFit="1" customWidth="1"/>
    <col min="517" max="517" width="14" style="2" customWidth="1"/>
    <col min="518" max="518" width="12.42578125" style="2" bestFit="1" customWidth="1"/>
    <col min="519" max="519" width="12.5703125" style="2" customWidth="1"/>
    <col min="520" max="520" width="14.7109375" style="2" customWidth="1"/>
    <col min="521" max="521" width="12.140625" style="2" bestFit="1" customWidth="1"/>
    <col min="522" max="522" width="11.7109375" style="2" customWidth="1"/>
    <col min="523" max="523" width="11.7109375" style="2" bestFit="1" customWidth="1"/>
    <col min="524" max="526" width="11.5703125" style="2" bestFit="1" customWidth="1"/>
    <col min="527" max="527" width="9.85546875" style="2" bestFit="1" customWidth="1"/>
    <col min="528" max="528" width="12" style="2" bestFit="1" customWidth="1"/>
    <col min="529" max="529" width="49.85546875" style="2" customWidth="1"/>
    <col min="530" max="768" width="11.42578125" style="2"/>
    <col min="769" max="769" width="26" style="2" customWidth="1"/>
    <col min="770" max="770" width="15.5703125" style="2" bestFit="1" customWidth="1"/>
    <col min="771" max="771" width="12.7109375" style="2" bestFit="1" customWidth="1"/>
    <col min="772" max="772" width="12.140625" style="2" bestFit="1" customWidth="1"/>
    <col min="773" max="773" width="14" style="2" customWidth="1"/>
    <col min="774" max="774" width="12.42578125" style="2" bestFit="1" customWidth="1"/>
    <col min="775" max="775" width="12.5703125" style="2" customWidth="1"/>
    <col min="776" max="776" width="14.7109375" style="2" customWidth="1"/>
    <col min="777" max="777" width="12.140625" style="2" bestFit="1" customWidth="1"/>
    <col min="778" max="778" width="11.7109375" style="2" customWidth="1"/>
    <col min="779" max="779" width="11.7109375" style="2" bestFit="1" customWidth="1"/>
    <col min="780" max="782" width="11.5703125" style="2" bestFit="1" customWidth="1"/>
    <col min="783" max="783" width="9.85546875" style="2" bestFit="1" customWidth="1"/>
    <col min="784" max="784" width="12" style="2" bestFit="1" customWidth="1"/>
    <col min="785" max="785" width="49.85546875" style="2" customWidth="1"/>
    <col min="786" max="1024" width="11.42578125" style="2"/>
    <col min="1025" max="1025" width="26" style="2" customWidth="1"/>
    <col min="1026" max="1026" width="15.5703125" style="2" bestFit="1" customWidth="1"/>
    <col min="1027" max="1027" width="12.7109375" style="2" bestFit="1" customWidth="1"/>
    <col min="1028" max="1028" width="12.140625" style="2" bestFit="1" customWidth="1"/>
    <col min="1029" max="1029" width="14" style="2" customWidth="1"/>
    <col min="1030" max="1030" width="12.42578125" style="2" bestFit="1" customWidth="1"/>
    <col min="1031" max="1031" width="12.5703125" style="2" customWidth="1"/>
    <col min="1032" max="1032" width="14.7109375" style="2" customWidth="1"/>
    <col min="1033" max="1033" width="12.140625" style="2" bestFit="1" customWidth="1"/>
    <col min="1034" max="1034" width="11.7109375" style="2" customWidth="1"/>
    <col min="1035" max="1035" width="11.7109375" style="2" bestFit="1" customWidth="1"/>
    <col min="1036" max="1038" width="11.5703125" style="2" bestFit="1" customWidth="1"/>
    <col min="1039" max="1039" width="9.85546875" style="2" bestFit="1" customWidth="1"/>
    <col min="1040" max="1040" width="12" style="2" bestFit="1" customWidth="1"/>
    <col min="1041" max="1041" width="49.85546875" style="2" customWidth="1"/>
    <col min="1042" max="1280" width="11.42578125" style="2"/>
    <col min="1281" max="1281" width="26" style="2" customWidth="1"/>
    <col min="1282" max="1282" width="15.5703125" style="2" bestFit="1" customWidth="1"/>
    <col min="1283" max="1283" width="12.7109375" style="2" bestFit="1" customWidth="1"/>
    <col min="1284" max="1284" width="12.140625" style="2" bestFit="1" customWidth="1"/>
    <col min="1285" max="1285" width="14" style="2" customWidth="1"/>
    <col min="1286" max="1286" width="12.42578125" style="2" bestFit="1" customWidth="1"/>
    <col min="1287" max="1287" width="12.5703125" style="2" customWidth="1"/>
    <col min="1288" max="1288" width="14.7109375" style="2" customWidth="1"/>
    <col min="1289" max="1289" width="12.140625" style="2" bestFit="1" customWidth="1"/>
    <col min="1290" max="1290" width="11.7109375" style="2" customWidth="1"/>
    <col min="1291" max="1291" width="11.7109375" style="2" bestFit="1" customWidth="1"/>
    <col min="1292" max="1294" width="11.5703125" style="2" bestFit="1" customWidth="1"/>
    <col min="1295" max="1295" width="9.85546875" style="2" bestFit="1" customWidth="1"/>
    <col min="1296" max="1296" width="12" style="2" bestFit="1" customWidth="1"/>
    <col min="1297" max="1297" width="49.85546875" style="2" customWidth="1"/>
    <col min="1298" max="1536" width="11.42578125" style="2"/>
    <col min="1537" max="1537" width="26" style="2" customWidth="1"/>
    <col min="1538" max="1538" width="15.5703125" style="2" bestFit="1" customWidth="1"/>
    <col min="1539" max="1539" width="12.7109375" style="2" bestFit="1" customWidth="1"/>
    <col min="1540" max="1540" width="12.140625" style="2" bestFit="1" customWidth="1"/>
    <col min="1541" max="1541" width="14" style="2" customWidth="1"/>
    <col min="1542" max="1542" width="12.42578125" style="2" bestFit="1" customWidth="1"/>
    <col min="1543" max="1543" width="12.5703125" style="2" customWidth="1"/>
    <col min="1544" max="1544" width="14.7109375" style="2" customWidth="1"/>
    <col min="1545" max="1545" width="12.140625" style="2" bestFit="1" customWidth="1"/>
    <col min="1546" max="1546" width="11.7109375" style="2" customWidth="1"/>
    <col min="1547" max="1547" width="11.7109375" style="2" bestFit="1" customWidth="1"/>
    <col min="1548" max="1550" width="11.5703125" style="2" bestFit="1" customWidth="1"/>
    <col min="1551" max="1551" width="9.85546875" style="2" bestFit="1" customWidth="1"/>
    <col min="1552" max="1552" width="12" style="2" bestFit="1" customWidth="1"/>
    <col min="1553" max="1553" width="49.85546875" style="2" customWidth="1"/>
    <col min="1554" max="1792" width="11.42578125" style="2"/>
    <col min="1793" max="1793" width="26" style="2" customWidth="1"/>
    <col min="1794" max="1794" width="15.5703125" style="2" bestFit="1" customWidth="1"/>
    <col min="1795" max="1795" width="12.7109375" style="2" bestFit="1" customWidth="1"/>
    <col min="1796" max="1796" width="12.140625" style="2" bestFit="1" customWidth="1"/>
    <col min="1797" max="1797" width="14" style="2" customWidth="1"/>
    <col min="1798" max="1798" width="12.42578125" style="2" bestFit="1" customWidth="1"/>
    <col min="1799" max="1799" width="12.5703125" style="2" customWidth="1"/>
    <col min="1800" max="1800" width="14.7109375" style="2" customWidth="1"/>
    <col min="1801" max="1801" width="12.140625" style="2" bestFit="1" customWidth="1"/>
    <col min="1802" max="1802" width="11.7109375" style="2" customWidth="1"/>
    <col min="1803" max="1803" width="11.7109375" style="2" bestFit="1" customWidth="1"/>
    <col min="1804" max="1806" width="11.5703125" style="2" bestFit="1" customWidth="1"/>
    <col min="1807" max="1807" width="9.85546875" style="2" bestFit="1" customWidth="1"/>
    <col min="1808" max="1808" width="12" style="2" bestFit="1" customWidth="1"/>
    <col min="1809" max="1809" width="49.85546875" style="2" customWidth="1"/>
    <col min="1810" max="2048" width="11.42578125" style="2"/>
    <col min="2049" max="2049" width="26" style="2" customWidth="1"/>
    <col min="2050" max="2050" width="15.5703125" style="2" bestFit="1" customWidth="1"/>
    <col min="2051" max="2051" width="12.7109375" style="2" bestFit="1" customWidth="1"/>
    <col min="2052" max="2052" width="12.140625" style="2" bestFit="1" customWidth="1"/>
    <col min="2053" max="2053" width="14" style="2" customWidth="1"/>
    <col min="2054" max="2054" width="12.42578125" style="2" bestFit="1" customWidth="1"/>
    <col min="2055" max="2055" width="12.5703125" style="2" customWidth="1"/>
    <col min="2056" max="2056" width="14.7109375" style="2" customWidth="1"/>
    <col min="2057" max="2057" width="12.140625" style="2" bestFit="1" customWidth="1"/>
    <col min="2058" max="2058" width="11.7109375" style="2" customWidth="1"/>
    <col min="2059" max="2059" width="11.7109375" style="2" bestFit="1" customWidth="1"/>
    <col min="2060" max="2062" width="11.5703125" style="2" bestFit="1" customWidth="1"/>
    <col min="2063" max="2063" width="9.85546875" style="2" bestFit="1" customWidth="1"/>
    <col min="2064" max="2064" width="12" style="2" bestFit="1" customWidth="1"/>
    <col min="2065" max="2065" width="49.85546875" style="2" customWidth="1"/>
    <col min="2066" max="2304" width="11.42578125" style="2"/>
    <col min="2305" max="2305" width="26" style="2" customWidth="1"/>
    <col min="2306" max="2306" width="15.5703125" style="2" bestFit="1" customWidth="1"/>
    <col min="2307" max="2307" width="12.7109375" style="2" bestFit="1" customWidth="1"/>
    <col min="2308" max="2308" width="12.140625" style="2" bestFit="1" customWidth="1"/>
    <col min="2309" max="2309" width="14" style="2" customWidth="1"/>
    <col min="2310" max="2310" width="12.42578125" style="2" bestFit="1" customWidth="1"/>
    <col min="2311" max="2311" width="12.5703125" style="2" customWidth="1"/>
    <col min="2312" max="2312" width="14.7109375" style="2" customWidth="1"/>
    <col min="2313" max="2313" width="12.140625" style="2" bestFit="1" customWidth="1"/>
    <col min="2314" max="2314" width="11.7109375" style="2" customWidth="1"/>
    <col min="2315" max="2315" width="11.7109375" style="2" bestFit="1" customWidth="1"/>
    <col min="2316" max="2318" width="11.5703125" style="2" bestFit="1" customWidth="1"/>
    <col min="2319" max="2319" width="9.85546875" style="2" bestFit="1" customWidth="1"/>
    <col min="2320" max="2320" width="12" style="2" bestFit="1" customWidth="1"/>
    <col min="2321" max="2321" width="49.85546875" style="2" customWidth="1"/>
    <col min="2322" max="2560" width="11.42578125" style="2"/>
    <col min="2561" max="2561" width="26" style="2" customWidth="1"/>
    <col min="2562" max="2562" width="15.5703125" style="2" bestFit="1" customWidth="1"/>
    <col min="2563" max="2563" width="12.7109375" style="2" bestFit="1" customWidth="1"/>
    <col min="2564" max="2564" width="12.140625" style="2" bestFit="1" customWidth="1"/>
    <col min="2565" max="2565" width="14" style="2" customWidth="1"/>
    <col min="2566" max="2566" width="12.42578125" style="2" bestFit="1" customWidth="1"/>
    <col min="2567" max="2567" width="12.5703125" style="2" customWidth="1"/>
    <col min="2568" max="2568" width="14.7109375" style="2" customWidth="1"/>
    <col min="2569" max="2569" width="12.140625" style="2" bestFit="1" customWidth="1"/>
    <col min="2570" max="2570" width="11.7109375" style="2" customWidth="1"/>
    <col min="2571" max="2571" width="11.7109375" style="2" bestFit="1" customWidth="1"/>
    <col min="2572" max="2574" width="11.5703125" style="2" bestFit="1" customWidth="1"/>
    <col min="2575" max="2575" width="9.85546875" style="2" bestFit="1" customWidth="1"/>
    <col min="2576" max="2576" width="12" style="2" bestFit="1" customWidth="1"/>
    <col min="2577" max="2577" width="49.85546875" style="2" customWidth="1"/>
    <col min="2578" max="2816" width="11.42578125" style="2"/>
    <col min="2817" max="2817" width="26" style="2" customWidth="1"/>
    <col min="2818" max="2818" width="15.5703125" style="2" bestFit="1" customWidth="1"/>
    <col min="2819" max="2819" width="12.7109375" style="2" bestFit="1" customWidth="1"/>
    <col min="2820" max="2820" width="12.140625" style="2" bestFit="1" customWidth="1"/>
    <col min="2821" max="2821" width="14" style="2" customWidth="1"/>
    <col min="2822" max="2822" width="12.42578125" style="2" bestFit="1" customWidth="1"/>
    <col min="2823" max="2823" width="12.5703125" style="2" customWidth="1"/>
    <col min="2824" max="2824" width="14.7109375" style="2" customWidth="1"/>
    <col min="2825" max="2825" width="12.140625" style="2" bestFit="1" customWidth="1"/>
    <col min="2826" max="2826" width="11.7109375" style="2" customWidth="1"/>
    <col min="2827" max="2827" width="11.7109375" style="2" bestFit="1" customWidth="1"/>
    <col min="2828" max="2830" width="11.5703125" style="2" bestFit="1" customWidth="1"/>
    <col min="2831" max="2831" width="9.85546875" style="2" bestFit="1" customWidth="1"/>
    <col min="2832" max="2832" width="12" style="2" bestFit="1" customWidth="1"/>
    <col min="2833" max="2833" width="49.85546875" style="2" customWidth="1"/>
    <col min="2834" max="3072" width="11.42578125" style="2"/>
    <col min="3073" max="3073" width="26" style="2" customWidth="1"/>
    <col min="3074" max="3074" width="15.5703125" style="2" bestFit="1" customWidth="1"/>
    <col min="3075" max="3075" width="12.7109375" style="2" bestFit="1" customWidth="1"/>
    <col min="3076" max="3076" width="12.140625" style="2" bestFit="1" customWidth="1"/>
    <col min="3077" max="3077" width="14" style="2" customWidth="1"/>
    <col min="3078" max="3078" width="12.42578125" style="2" bestFit="1" customWidth="1"/>
    <col min="3079" max="3079" width="12.5703125" style="2" customWidth="1"/>
    <col min="3080" max="3080" width="14.7109375" style="2" customWidth="1"/>
    <col min="3081" max="3081" width="12.140625" style="2" bestFit="1" customWidth="1"/>
    <col min="3082" max="3082" width="11.7109375" style="2" customWidth="1"/>
    <col min="3083" max="3083" width="11.7109375" style="2" bestFit="1" customWidth="1"/>
    <col min="3084" max="3086" width="11.5703125" style="2" bestFit="1" customWidth="1"/>
    <col min="3087" max="3087" width="9.85546875" style="2" bestFit="1" customWidth="1"/>
    <col min="3088" max="3088" width="12" style="2" bestFit="1" customWidth="1"/>
    <col min="3089" max="3089" width="49.85546875" style="2" customWidth="1"/>
    <col min="3090" max="3328" width="11.42578125" style="2"/>
    <col min="3329" max="3329" width="26" style="2" customWidth="1"/>
    <col min="3330" max="3330" width="15.5703125" style="2" bestFit="1" customWidth="1"/>
    <col min="3331" max="3331" width="12.7109375" style="2" bestFit="1" customWidth="1"/>
    <col min="3332" max="3332" width="12.140625" style="2" bestFit="1" customWidth="1"/>
    <col min="3333" max="3333" width="14" style="2" customWidth="1"/>
    <col min="3334" max="3334" width="12.42578125" style="2" bestFit="1" customWidth="1"/>
    <col min="3335" max="3335" width="12.5703125" style="2" customWidth="1"/>
    <col min="3336" max="3336" width="14.7109375" style="2" customWidth="1"/>
    <col min="3337" max="3337" width="12.140625" style="2" bestFit="1" customWidth="1"/>
    <col min="3338" max="3338" width="11.7109375" style="2" customWidth="1"/>
    <col min="3339" max="3339" width="11.7109375" style="2" bestFit="1" customWidth="1"/>
    <col min="3340" max="3342" width="11.5703125" style="2" bestFit="1" customWidth="1"/>
    <col min="3343" max="3343" width="9.85546875" style="2" bestFit="1" customWidth="1"/>
    <col min="3344" max="3344" width="12" style="2" bestFit="1" customWidth="1"/>
    <col min="3345" max="3345" width="49.85546875" style="2" customWidth="1"/>
    <col min="3346" max="3584" width="11.42578125" style="2"/>
    <col min="3585" max="3585" width="26" style="2" customWidth="1"/>
    <col min="3586" max="3586" width="15.5703125" style="2" bestFit="1" customWidth="1"/>
    <col min="3587" max="3587" width="12.7109375" style="2" bestFit="1" customWidth="1"/>
    <col min="3588" max="3588" width="12.140625" style="2" bestFit="1" customWidth="1"/>
    <col min="3589" max="3589" width="14" style="2" customWidth="1"/>
    <col min="3590" max="3590" width="12.42578125" style="2" bestFit="1" customWidth="1"/>
    <col min="3591" max="3591" width="12.5703125" style="2" customWidth="1"/>
    <col min="3592" max="3592" width="14.7109375" style="2" customWidth="1"/>
    <col min="3593" max="3593" width="12.140625" style="2" bestFit="1" customWidth="1"/>
    <col min="3594" max="3594" width="11.7109375" style="2" customWidth="1"/>
    <col min="3595" max="3595" width="11.7109375" style="2" bestFit="1" customWidth="1"/>
    <col min="3596" max="3598" width="11.5703125" style="2" bestFit="1" customWidth="1"/>
    <col min="3599" max="3599" width="9.85546875" style="2" bestFit="1" customWidth="1"/>
    <col min="3600" max="3600" width="12" style="2" bestFit="1" customWidth="1"/>
    <col min="3601" max="3601" width="49.85546875" style="2" customWidth="1"/>
    <col min="3602" max="3840" width="11.42578125" style="2"/>
    <col min="3841" max="3841" width="26" style="2" customWidth="1"/>
    <col min="3842" max="3842" width="15.5703125" style="2" bestFit="1" customWidth="1"/>
    <col min="3843" max="3843" width="12.7109375" style="2" bestFit="1" customWidth="1"/>
    <col min="3844" max="3844" width="12.140625" style="2" bestFit="1" customWidth="1"/>
    <col min="3845" max="3845" width="14" style="2" customWidth="1"/>
    <col min="3846" max="3846" width="12.42578125" style="2" bestFit="1" customWidth="1"/>
    <col min="3847" max="3847" width="12.5703125" style="2" customWidth="1"/>
    <col min="3848" max="3848" width="14.7109375" style="2" customWidth="1"/>
    <col min="3849" max="3849" width="12.140625" style="2" bestFit="1" customWidth="1"/>
    <col min="3850" max="3850" width="11.7109375" style="2" customWidth="1"/>
    <col min="3851" max="3851" width="11.7109375" style="2" bestFit="1" customWidth="1"/>
    <col min="3852" max="3854" width="11.5703125" style="2" bestFit="1" customWidth="1"/>
    <col min="3855" max="3855" width="9.85546875" style="2" bestFit="1" customWidth="1"/>
    <col min="3856" max="3856" width="12" style="2" bestFit="1" customWidth="1"/>
    <col min="3857" max="3857" width="49.85546875" style="2" customWidth="1"/>
    <col min="3858" max="4096" width="11.42578125" style="2"/>
    <col min="4097" max="4097" width="26" style="2" customWidth="1"/>
    <col min="4098" max="4098" width="15.5703125" style="2" bestFit="1" customWidth="1"/>
    <col min="4099" max="4099" width="12.7109375" style="2" bestFit="1" customWidth="1"/>
    <col min="4100" max="4100" width="12.140625" style="2" bestFit="1" customWidth="1"/>
    <col min="4101" max="4101" width="14" style="2" customWidth="1"/>
    <col min="4102" max="4102" width="12.42578125" style="2" bestFit="1" customWidth="1"/>
    <col min="4103" max="4103" width="12.5703125" style="2" customWidth="1"/>
    <col min="4104" max="4104" width="14.7109375" style="2" customWidth="1"/>
    <col min="4105" max="4105" width="12.140625" style="2" bestFit="1" customWidth="1"/>
    <col min="4106" max="4106" width="11.7109375" style="2" customWidth="1"/>
    <col min="4107" max="4107" width="11.7109375" style="2" bestFit="1" customWidth="1"/>
    <col min="4108" max="4110" width="11.5703125" style="2" bestFit="1" customWidth="1"/>
    <col min="4111" max="4111" width="9.85546875" style="2" bestFit="1" customWidth="1"/>
    <col min="4112" max="4112" width="12" style="2" bestFit="1" customWidth="1"/>
    <col min="4113" max="4113" width="49.85546875" style="2" customWidth="1"/>
    <col min="4114" max="4352" width="11.42578125" style="2"/>
    <col min="4353" max="4353" width="26" style="2" customWidth="1"/>
    <col min="4354" max="4354" width="15.5703125" style="2" bestFit="1" customWidth="1"/>
    <col min="4355" max="4355" width="12.7109375" style="2" bestFit="1" customWidth="1"/>
    <col min="4356" max="4356" width="12.140625" style="2" bestFit="1" customWidth="1"/>
    <col min="4357" max="4357" width="14" style="2" customWidth="1"/>
    <col min="4358" max="4358" width="12.42578125" style="2" bestFit="1" customWidth="1"/>
    <col min="4359" max="4359" width="12.5703125" style="2" customWidth="1"/>
    <col min="4360" max="4360" width="14.7109375" style="2" customWidth="1"/>
    <col min="4361" max="4361" width="12.140625" style="2" bestFit="1" customWidth="1"/>
    <col min="4362" max="4362" width="11.7109375" style="2" customWidth="1"/>
    <col min="4363" max="4363" width="11.7109375" style="2" bestFit="1" customWidth="1"/>
    <col min="4364" max="4366" width="11.5703125" style="2" bestFit="1" customWidth="1"/>
    <col min="4367" max="4367" width="9.85546875" style="2" bestFit="1" customWidth="1"/>
    <col min="4368" max="4368" width="12" style="2" bestFit="1" customWidth="1"/>
    <col min="4369" max="4369" width="49.85546875" style="2" customWidth="1"/>
    <col min="4370" max="4608" width="11.42578125" style="2"/>
    <col min="4609" max="4609" width="26" style="2" customWidth="1"/>
    <col min="4610" max="4610" width="15.5703125" style="2" bestFit="1" customWidth="1"/>
    <col min="4611" max="4611" width="12.7109375" style="2" bestFit="1" customWidth="1"/>
    <col min="4612" max="4612" width="12.140625" style="2" bestFit="1" customWidth="1"/>
    <col min="4613" max="4613" width="14" style="2" customWidth="1"/>
    <col min="4614" max="4614" width="12.42578125" style="2" bestFit="1" customWidth="1"/>
    <col min="4615" max="4615" width="12.5703125" style="2" customWidth="1"/>
    <col min="4616" max="4616" width="14.7109375" style="2" customWidth="1"/>
    <col min="4617" max="4617" width="12.140625" style="2" bestFit="1" customWidth="1"/>
    <col min="4618" max="4618" width="11.7109375" style="2" customWidth="1"/>
    <col min="4619" max="4619" width="11.7109375" style="2" bestFit="1" customWidth="1"/>
    <col min="4620" max="4622" width="11.5703125" style="2" bestFit="1" customWidth="1"/>
    <col min="4623" max="4623" width="9.85546875" style="2" bestFit="1" customWidth="1"/>
    <col min="4624" max="4624" width="12" style="2" bestFit="1" customWidth="1"/>
    <col min="4625" max="4625" width="49.85546875" style="2" customWidth="1"/>
    <col min="4626" max="4864" width="11.42578125" style="2"/>
    <col min="4865" max="4865" width="26" style="2" customWidth="1"/>
    <col min="4866" max="4866" width="15.5703125" style="2" bestFit="1" customWidth="1"/>
    <col min="4867" max="4867" width="12.7109375" style="2" bestFit="1" customWidth="1"/>
    <col min="4868" max="4868" width="12.140625" style="2" bestFit="1" customWidth="1"/>
    <col min="4869" max="4869" width="14" style="2" customWidth="1"/>
    <col min="4870" max="4870" width="12.42578125" style="2" bestFit="1" customWidth="1"/>
    <col min="4871" max="4871" width="12.5703125" style="2" customWidth="1"/>
    <col min="4872" max="4872" width="14.7109375" style="2" customWidth="1"/>
    <col min="4873" max="4873" width="12.140625" style="2" bestFit="1" customWidth="1"/>
    <col min="4874" max="4874" width="11.7109375" style="2" customWidth="1"/>
    <col min="4875" max="4875" width="11.7109375" style="2" bestFit="1" customWidth="1"/>
    <col min="4876" max="4878" width="11.5703125" style="2" bestFit="1" customWidth="1"/>
    <col min="4879" max="4879" width="9.85546875" style="2" bestFit="1" customWidth="1"/>
    <col min="4880" max="4880" width="12" style="2" bestFit="1" customWidth="1"/>
    <col min="4881" max="4881" width="49.85546875" style="2" customWidth="1"/>
    <col min="4882" max="5120" width="11.42578125" style="2"/>
    <col min="5121" max="5121" width="26" style="2" customWidth="1"/>
    <col min="5122" max="5122" width="15.5703125" style="2" bestFit="1" customWidth="1"/>
    <col min="5123" max="5123" width="12.7109375" style="2" bestFit="1" customWidth="1"/>
    <col min="5124" max="5124" width="12.140625" style="2" bestFit="1" customWidth="1"/>
    <col min="5125" max="5125" width="14" style="2" customWidth="1"/>
    <col min="5126" max="5126" width="12.42578125" style="2" bestFit="1" customWidth="1"/>
    <col min="5127" max="5127" width="12.5703125" style="2" customWidth="1"/>
    <col min="5128" max="5128" width="14.7109375" style="2" customWidth="1"/>
    <col min="5129" max="5129" width="12.140625" style="2" bestFit="1" customWidth="1"/>
    <col min="5130" max="5130" width="11.7109375" style="2" customWidth="1"/>
    <col min="5131" max="5131" width="11.7109375" style="2" bestFit="1" customWidth="1"/>
    <col min="5132" max="5134" width="11.5703125" style="2" bestFit="1" customWidth="1"/>
    <col min="5135" max="5135" width="9.85546875" style="2" bestFit="1" customWidth="1"/>
    <col min="5136" max="5136" width="12" style="2" bestFit="1" customWidth="1"/>
    <col min="5137" max="5137" width="49.85546875" style="2" customWidth="1"/>
    <col min="5138" max="5376" width="11.42578125" style="2"/>
    <col min="5377" max="5377" width="26" style="2" customWidth="1"/>
    <col min="5378" max="5378" width="15.5703125" style="2" bestFit="1" customWidth="1"/>
    <col min="5379" max="5379" width="12.7109375" style="2" bestFit="1" customWidth="1"/>
    <col min="5380" max="5380" width="12.140625" style="2" bestFit="1" customWidth="1"/>
    <col min="5381" max="5381" width="14" style="2" customWidth="1"/>
    <col min="5382" max="5382" width="12.42578125" style="2" bestFit="1" customWidth="1"/>
    <col min="5383" max="5383" width="12.5703125" style="2" customWidth="1"/>
    <col min="5384" max="5384" width="14.7109375" style="2" customWidth="1"/>
    <col min="5385" max="5385" width="12.140625" style="2" bestFit="1" customWidth="1"/>
    <col min="5386" max="5386" width="11.7109375" style="2" customWidth="1"/>
    <col min="5387" max="5387" width="11.7109375" style="2" bestFit="1" customWidth="1"/>
    <col min="5388" max="5390" width="11.5703125" style="2" bestFit="1" customWidth="1"/>
    <col min="5391" max="5391" width="9.85546875" style="2" bestFit="1" customWidth="1"/>
    <col min="5392" max="5392" width="12" style="2" bestFit="1" customWidth="1"/>
    <col min="5393" max="5393" width="49.85546875" style="2" customWidth="1"/>
    <col min="5394" max="5632" width="11.42578125" style="2"/>
    <col min="5633" max="5633" width="26" style="2" customWidth="1"/>
    <col min="5634" max="5634" width="15.5703125" style="2" bestFit="1" customWidth="1"/>
    <col min="5635" max="5635" width="12.7109375" style="2" bestFit="1" customWidth="1"/>
    <col min="5636" max="5636" width="12.140625" style="2" bestFit="1" customWidth="1"/>
    <col min="5637" max="5637" width="14" style="2" customWidth="1"/>
    <col min="5638" max="5638" width="12.42578125" style="2" bestFit="1" customWidth="1"/>
    <col min="5639" max="5639" width="12.5703125" style="2" customWidth="1"/>
    <col min="5640" max="5640" width="14.7109375" style="2" customWidth="1"/>
    <col min="5641" max="5641" width="12.140625" style="2" bestFit="1" customWidth="1"/>
    <col min="5642" max="5642" width="11.7109375" style="2" customWidth="1"/>
    <col min="5643" max="5643" width="11.7109375" style="2" bestFit="1" customWidth="1"/>
    <col min="5644" max="5646" width="11.5703125" style="2" bestFit="1" customWidth="1"/>
    <col min="5647" max="5647" width="9.85546875" style="2" bestFit="1" customWidth="1"/>
    <col min="5648" max="5648" width="12" style="2" bestFit="1" customWidth="1"/>
    <col min="5649" max="5649" width="49.85546875" style="2" customWidth="1"/>
    <col min="5650" max="5888" width="11.42578125" style="2"/>
    <col min="5889" max="5889" width="26" style="2" customWidth="1"/>
    <col min="5890" max="5890" width="15.5703125" style="2" bestFit="1" customWidth="1"/>
    <col min="5891" max="5891" width="12.7109375" style="2" bestFit="1" customWidth="1"/>
    <col min="5892" max="5892" width="12.140625" style="2" bestFit="1" customWidth="1"/>
    <col min="5893" max="5893" width="14" style="2" customWidth="1"/>
    <col min="5894" max="5894" width="12.42578125" style="2" bestFit="1" customWidth="1"/>
    <col min="5895" max="5895" width="12.5703125" style="2" customWidth="1"/>
    <col min="5896" max="5896" width="14.7109375" style="2" customWidth="1"/>
    <col min="5897" max="5897" width="12.140625" style="2" bestFit="1" customWidth="1"/>
    <col min="5898" max="5898" width="11.7109375" style="2" customWidth="1"/>
    <col min="5899" max="5899" width="11.7109375" style="2" bestFit="1" customWidth="1"/>
    <col min="5900" max="5902" width="11.5703125" style="2" bestFit="1" customWidth="1"/>
    <col min="5903" max="5903" width="9.85546875" style="2" bestFit="1" customWidth="1"/>
    <col min="5904" max="5904" width="12" style="2" bestFit="1" customWidth="1"/>
    <col min="5905" max="5905" width="49.85546875" style="2" customWidth="1"/>
    <col min="5906" max="6144" width="11.42578125" style="2"/>
    <col min="6145" max="6145" width="26" style="2" customWidth="1"/>
    <col min="6146" max="6146" width="15.5703125" style="2" bestFit="1" customWidth="1"/>
    <col min="6147" max="6147" width="12.7109375" style="2" bestFit="1" customWidth="1"/>
    <col min="6148" max="6148" width="12.140625" style="2" bestFit="1" customWidth="1"/>
    <col min="6149" max="6149" width="14" style="2" customWidth="1"/>
    <col min="6150" max="6150" width="12.42578125" style="2" bestFit="1" customWidth="1"/>
    <col min="6151" max="6151" width="12.5703125" style="2" customWidth="1"/>
    <col min="6152" max="6152" width="14.7109375" style="2" customWidth="1"/>
    <col min="6153" max="6153" width="12.140625" style="2" bestFit="1" customWidth="1"/>
    <col min="6154" max="6154" width="11.7109375" style="2" customWidth="1"/>
    <col min="6155" max="6155" width="11.7109375" style="2" bestFit="1" customWidth="1"/>
    <col min="6156" max="6158" width="11.5703125" style="2" bestFit="1" customWidth="1"/>
    <col min="6159" max="6159" width="9.85546875" style="2" bestFit="1" customWidth="1"/>
    <col min="6160" max="6160" width="12" style="2" bestFit="1" customWidth="1"/>
    <col min="6161" max="6161" width="49.85546875" style="2" customWidth="1"/>
    <col min="6162" max="6400" width="11.42578125" style="2"/>
    <col min="6401" max="6401" width="26" style="2" customWidth="1"/>
    <col min="6402" max="6402" width="15.5703125" style="2" bestFit="1" customWidth="1"/>
    <col min="6403" max="6403" width="12.7109375" style="2" bestFit="1" customWidth="1"/>
    <col min="6404" max="6404" width="12.140625" style="2" bestFit="1" customWidth="1"/>
    <col min="6405" max="6405" width="14" style="2" customWidth="1"/>
    <col min="6406" max="6406" width="12.42578125" style="2" bestFit="1" customWidth="1"/>
    <col min="6407" max="6407" width="12.5703125" style="2" customWidth="1"/>
    <col min="6408" max="6408" width="14.7109375" style="2" customWidth="1"/>
    <col min="6409" max="6409" width="12.140625" style="2" bestFit="1" customWidth="1"/>
    <col min="6410" max="6410" width="11.7109375" style="2" customWidth="1"/>
    <col min="6411" max="6411" width="11.7109375" style="2" bestFit="1" customWidth="1"/>
    <col min="6412" max="6414" width="11.5703125" style="2" bestFit="1" customWidth="1"/>
    <col min="6415" max="6415" width="9.85546875" style="2" bestFit="1" customWidth="1"/>
    <col min="6416" max="6416" width="12" style="2" bestFit="1" customWidth="1"/>
    <col min="6417" max="6417" width="49.85546875" style="2" customWidth="1"/>
    <col min="6418" max="6656" width="11.42578125" style="2"/>
    <col min="6657" max="6657" width="26" style="2" customWidth="1"/>
    <col min="6658" max="6658" width="15.5703125" style="2" bestFit="1" customWidth="1"/>
    <col min="6659" max="6659" width="12.7109375" style="2" bestFit="1" customWidth="1"/>
    <col min="6660" max="6660" width="12.140625" style="2" bestFit="1" customWidth="1"/>
    <col min="6661" max="6661" width="14" style="2" customWidth="1"/>
    <col min="6662" max="6662" width="12.42578125" style="2" bestFit="1" customWidth="1"/>
    <col min="6663" max="6663" width="12.5703125" style="2" customWidth="1"/>
    <col min="6664" max="6664" width="14.7109375" style="2" customWidth="1"/>
    <col min="6665" max="6665" width="12.140625" style="2" bestFit="1" customWidth="1"/>
    <col min="6666" max="6666" width="11.7109375" style="2" customWidth="1"/>
    <col min="6667" max="6667" width="11.7109375" style="2" bestFit="1" customWidth="1"/>
    <col min="6668" max="6670" width="11.5703125" style="2" bestFit="1" customWidth="1"/>
    <col min="6671" max="6671" width="9.85546875" style="2" bestFit="1" customWidth="1"/>
    <col min="6672" max="6672" width="12" style="2" bestFit="1" customWidth="1"/>
    <col min="6673" max="6673" width="49.85546875" style="2" customWidth="1"/>
    <col min="6674" max="6912" width="11.42578125" style="2"/>
    <col min="6913" max="6913" width="26" style="2" customWidth="1"/>
    <col min="6914" max="6914" width="15.5703125" style="2" bestFit="1" customWidth="1"/>
    <col min="6915" max="6915" width="12.7109375" style="2" bestFit="1" customWidth="1"/>
    <col min="6916" max="6916" width="12.140625" style="2" bestFit="1" customWidth="1"/>
    <col min="6917" max="6917" width="14" style="2" customWidth="1"/>
    <col min="6918" max="6918" width="12.42578125" style="2" bestFit="1" customWidth="1"/>
    <col min="6919" max="6919" width="12.5703125" style="2" customWidth="1"/>
    <col min="6920" max="6920" width="14.7109375" style="2" customWidth="1"/>
    <col min="6921" max="6921" width="12.140625" style="2" bestFit="1" customWidth="1"/>
    <col min="6922" max="6922" width="11.7109375" style="2" customWidth="1"/>
    <col min="6923" max="6923" width="11.7109375" style="2" bestFit="1" customWidth="1"/>
    <col min="6924" max="6926" width="11.5703125" style="2" bestFit="1" customWidth="1"/>
    <col min="6927" max="6927" width="9.85546875" style="2" bestFit="1" customWidth="1"/>
    <col min="6928" max="6928" width="12" style="2" bestFit="1" customWidth="1"/>
    <col min="6929" max="6929" width="49.85546875" style="2" customWidth="1"/>
    <col min="6930" max="7168" width="11.42578125" style="2"/>
    <col min="7169" max="7169" width="26" style="2" customWidth="1"/>
    <col min="7170" max="7170" width="15.5703125" style="2" bestFit="1" customWidth="1"/>
    <col min="7171" max="7171" width="12.7109375" style="2" bestFit="1" customWidth="1"/>
    <col min="7172" max="7172" width="12.140625" style="2" bestFit="1" customWidth="1"/>
    <col min="7173" max="7173" width="14" style="2" customWidth="1"/>
    <col min="7174" max="7174" width="12.42578125" style="2" bestFit="1" customWidth="1"/>
    <col min="7175" max="7175" width="12.5703125" style="2" customWidth="1"/>
    <col min="7176" max="7176" width="14.7109375" style="2" customWidth="1"/>
    <col min="7177" max="7177" width="12.140625" style="2" bestFit="1" customWidth="1"/>
    <col min="7178" max="7178" width="11.7109375" style="2" customWidth="1"/>
    <col min="7179" max="7179" width="11.7109375" style="2" bestFit="1" customWidth="1"/>
    <col min="7180" max="7182" width="11.5703125" style="2" bestFit="1" customWidth="1"/>
    <col min="7183" max="7183" width="9.85546875" style="2" bestFit="1" customWidth="1"/>
    <col min="7184" max="7184" width="12" style="2" bestFit="1" customWidth="1"/>
    <col min="7185" max="7185" width="49.85546875" style="2" customWidth="1"/>
    <col min="7186" max="7424" width="11.42578125" style="2"/>
    <col min="7425" max="7425" width="26" style="2" customWidth="1"/>
    <col min="7426" max="7426" width="15.5703125" style="2" bestFit="1" customWidth="1"/>
    <col min="7427" max="7427" width="12.7109375" style="2" bestFit="1" customWidth="1"/>
    <col min="7428" max="7428" width="12.140625" style="2" bestFit="1" customWidth="1"/>
    <col min="7429" max="7429" width="14" style="2" customWidth="1"/>
    <col min="7430" max="7430" width="12.42578125" style="2" bestFit="1" customWidth="1"/>
    <col min="7431" max="7431" width="12.5703125" style="2" customWidth="1"/>
    <col min="7432" max="7432" width="14.7109375" style="2" customWidth="1"/>
    <col min="7433" max="7433" width="12.140625" style="2" bestFit="1" customWidth="1"/>
    <col min="7434" max="7434" width="11.7109375" style="2" customWidth="1"/>
    <col min="7435" max="7435" width="11.7109375" style="2" bestFit="1" customWidth="1"/>
    <col min="7436" max="7438" width="11.5703125" style="2" bestFit="1" customWidth="1"/>
    <col min="7439" max="7439" width="9.85546875" style="2" bestFit="1" customWidth="1"/>
    <col min="7440" max="7440" width="12" style="2" bestFit="1" customWidth="1"/>
    <col min="7441" max="7441" width="49.85546875" style="2" customWidth="1"/>
    <col min="7442" max="7680" width="11.42578125" style="2"/>
    <col min="7681" max="7681" width="26" style="2" customWidth="1"/>
    <col min="7682" max="7682" width="15.5703125" style="2" bestFit="1" customWidth="1"/>
    <col min="7683" max="7683" width="12.7109375" style="2" bestFit="1" customWidth="1"/>
    <col min="7684" max="7684" width="12.140625" style="2" bestFit="1" customWidth="1"/>
    <col min="7685" max="7685" width="14" style="2" customWidth="1"/>
    <col min="7686" max="7686" width="12.42578125" style="2" bestFit="1" customWidth="1"/>
    <col min="7687" max="7687" width="12.5703125" style="2" customWidth="1"/>
    <col min="7688" max="7688" width="14.7109375" style="2" customWidth="1"/>
    <col min="7689" max="7689" width="12.140625" style="2" bestFit="1" customWidth="1"/>
    <col min="7690" max="7690" width="11.7109375" style="2" customWidth="1"/>
    <col min="7691" max="7691" width="11.7109375" style="2" bestFit="1" customWidth="1"/>
    <col min="7692" max="7694" width="11.5703125" style="2" bestFit="1" customWidth="1"/>
    <col min="7695" max="7695" width="9.85546875" style="2" bestFit="1" customWidth="1"/>
    <col min="7696" max="7696" width="12" style="2" bestFit="1" customWidth="1"/>
    <col min="7697" max="7697" width="49.85546875" style="2" customWidth="1"/>
    <col min="7698" max="7936" width="11.42578125" style="2"/>
    <col min="7937" max="7937" width="26" style="2" customWidth="1"/>
    <col min="7938" max="7938" width="15.5703125" style="2" bestFit="1" customWidth="1"/>
    <col min="7939" max="7939" width="12.7109375" style="2" bestFit="1" customWidth="1"/>
    <col min="7940" max="7940" width="12.140625" style="2" bestFit="1" customWidth="1"/>
    <col min="7941" max="7941" width="14" style="2" customWidth="1"/>
    <col min="7942" max="7942" width="12.42578125" style="2" bestFit="1" customWidth="1"/>
    <col min="7943" max="7943" width="12.5703125" style="2" customWidth="1"/>
    <col min="7944" max="7944" width="14.7109375" style="2" customWidth="1"/>
    <col min="7945" max="7945" width="12.140625" style="2" bestFit="1" customWidth="1"/>
    <col min="7946" max="7946" width="11.7109375" style="2" customWidth="1"/>
    <col min="7947" max="7947" width="11.7109375" style="2" bestFit="1" customWidth="1"/>
    <col min="7948" max="7950" width="11.5703125" style="2" bestFit="1" customWidth="1"/>
    <col min="7951" max="7951" width="9.85546875" style="2" bestFit="1" customWidth="1"/>
    <col min="7952" max="7952" width="12" style="2" bestFit="1" customWidth="1"/>
    <col min="7953" max="7953" width="49.85546875" style="2" customWidth="1"/>
    <col min="7954" max="8192" width="11.42578125" style="2"/>
    <col min="8193" max="8193" width="26" style="2" customWidth="1"/>
    <col min="8194" max="8194" width="15.5703125" style="2" bestFit="1" customWidth="1"/>
    <col min="8195" max="8195" width="12.7109375" style="2" bestFit="1" customWidth="1"/>
    <col min="8196" max="8196" width="12.140625" style="2" bestFit="1" customWidth="1"/>
    <col min="8197" max="8197" width="14" style="2" customWidth="1"/>
    <col min="8198" max="8198" width="12.42578125" style="2" bestFit="1" customWidth="1"/>
    <col min="8199" max="8199" width="12.5703125" style="2" customWidth="1"/>
    <col min="8200" max="8200" width="14.7109375" style="2" customWidth="1"/>
    <col min="8201" max="8201" width="12.140625" style="2" bestFit="1" customWidth="1"/>
    <col min="8202" max="8202" width="11.7109375" style="2" customWidth="1"/>
    <col min="8203" max="8203" width="11.7109375" style="2" bestFit="1" customWidth="1"/>
    <col min="8204" max="8206" width="11.5703125" style="2" bestFit="1" customWidth="1"/>
    <col min="8207" max="8207" width="9.85546875" style="2" bestFit="1" customWidth="1"/>
    <col min="8208" max="8208" width="12" style="2" bestFit="1" customWidth="1"/>
    <col min="8209" max="8209" width="49.85546875" style="2" customWidth="1"/>
    <col min="8210" max="8448" width="11.42578125" style="2"/>
    <col min="8449" max="8449" width="26" style="2" customWidth="1"/>
    <col min="8450" max="8450" width="15.5703125" style="2" bestFit="1" customWidth="1"/>
    <col min="8451" max="8451" width="12.7109375" style="2" bestFit="1" customWidth="1"/>
    <col min="8452" max="8452" width="12.140625" style="2" bestFit="1" customWidth="1"/>
    <col min="8453" max="8453" width="14" style="2" customWidth="1"/>
    <col min="8454" max="8454" width="12.42578125" style="2" bestFit="1" customWidth="1"/>
    <col min="8455" max="8455" width="12.5703125" style="2" customWidth="1"/>
    <col min="8456" max="8456" width="14.7109375" style="2" customWidth="1"/>
    <col min="8457" max="8457" width="12.140625" style="2" bestFit="1" customWidth="1"/>
    <col min="8458" max="8458" width="11.7109375" style="2" customWidth="1"/>
    <col min="8459" max="8459" width="11.7109375" style="2" bestFit="1" customWidth="1"/>
    <col min="8460" max="8462" width="11.5703125" style="2" bestFit="1" customWidth="1"/>
    <col min="8463" max="8463" width="9.85546875" style="2" bestFit="1" customWidth="1"/>
    <col min="8464" max="8464" width="12" style="2" bestFit="1" customWidth="1"/>
    <col min="8465" max="8465" width="49.85546875" style="2" customWidth="1"/>
    <col min="8466" max="8704" width="11.42578125" style="2"/>
    <col min="8705" max="8705" width="26" style="2" customWidth="1"/>
    <col min="8706" max="8706" width="15.5703125" style="2" bestFit="1" customWidth="1"/>
    <col min="8707" max="8707" width="12.7109375" style="2" bestFit="1" customWidth="1"/>
    <col min="8708" max="8708" width="12.140625" style="2" bestFit="1" customWidth="1"/>
    <col min="8709" max="8709" width="14" style="2" customWidth="1"/>
    <col min="8710" max="8710" width="12.42578125" style="2" bestFit="1" customWidth="1"/>
    <col min="8711" max="8711" width="12.5703125" style="2" customWidth="1"/>
    <col min="8712" max="8712" width="14.7109375" style="2" customWidth="1"/>
    <col min="8713" max="8713" width="12.140625" style="2" bestFit="1" customWidth="1"/>
    <col min="8714" max="8714" width="11.7109375" style="2" customWidth="1"/>
    <col min="8715" max="8715" width="11.7109375" style="2" bestFit="1" customWidth="1"/>
    <col min="8716" max="8718" width="11.5703125" style="2" bestFit="1" customWidth="1"/>
    <col min="8719" max="8719" width="9.85546875" style="2" bestFit="1" customWidth="1"/>
    <col min="8720" max="8720" width="12" style="2" bestFit="1" customWidth="1"/>
    <col min="8721" max="8721" width="49.85546875" style="2" customWidth="1"/>
    <col min="8722" max="8960" width="11.42578125" style="2"/>
    <col min="8961" max="8961" width="26" style="2" customWidth="1"/>
    <col min="8962" max="8962" width="15.5703125" style="2" bestFit="1" customWidth="1"/>
    <col min="8963" max="8963" width="12.7109375" style="2" bestFit="1" customWidth="1"/>
    <col min="8964" max="8964" width="12.140625" style="2" bestFit="1" customWidth="1"/>
    <col min="8965" max="8965" width="14" style="2" customWidth="1"/>
    <col min="8966" max="8966" width="12.42578125" style="2" bestFit="1" customWidth="1"/>
    <col min="8967" max="8967" width="12.5703125" style="2" customWidth="1"/>
    <col min="8968" max="8968" width="14.7109375" style="2" customWidth="1"/>
    <col min="8969" max="8969" width="12.140625" style="2" bestFit="1" customWidth="1"/>
    <col min="8970" max="8970" width="11.7109375" style="2" customWidth="1"/>
    <col min="8971" max="8971" width="11.7109375" style="2" bestFit="1" customWidth="1"/>
    <col min="8972" max="8974" width="11.5703125" style="2" bestFit="1" customWidth="1"/>
    <col min="8975" max="8975" width="9.85546875" style="2" bestFit="1" customWidth="1"/>
    <col min="8976" max="8976" width="12" style="2" bestFit="1" customWidth="1"/>
    <col min="8977" max="8977" width="49.85546875" style="2" customWidth="1"/>
    <col min="8978" max="9216" width="11.42578125" style="2"/>
    <col min="9217" max="9217" width="26" style="2" customWidth="1"/>
    <col min="9218" max="9218" width="15.5703125" style="2" bestFit="1" customWidth="1"/>
    <col min="9219" max="9219" width="12.7109375" style="2" bestFit="1" customWidth="1"/>
    <col min="9220" max="9220" width="12.140625" style="2" bestFit="1" customWidth="1"/>
    <col min="9221" max="9221" width="14" style="2" customWidth="1"/>
    <col min="9222" max="9222" width="12.42578125" style="2" bestFit="1" customWidth="1"/>
    <col min="9223" max="9223" width="12.5703125" style="2" customWidth="1"/>
    <col min="9224" max="9224" width="14.7109375" style="2" customWidth="1"/>
    <col min="9225" max="9225" width="12.140625" style="2" bestFit="1" customWidth="1"/>
    <col min="9226" max="9226" width="11.7109375" style="2" customWidth="1"/>
    <col min="9227" max="9227" width="11.7109375" style="2" bestFit="1" customWidth="1"/>
    <col min="9228" max="9230" width="11.5703125" style="2" bestFit="1" customWidth="1"/>
    <col min="9231" max="9231" width="9.85546875" style="2" bestFit="1" customWidth="1"/>
    <col min="9232" max="9232" width="12" style="2" bestFit="1" customWidth="1"/>
    <col min="9233" max="9233" width="49.85546875" style="2" customWidth="1"/>
    <col min="9234" max="9472" width="11.42578125" style="2"/>
    <col min="9473" max="9473" width="26" style="2" customWidth="1"/>
    <col min="9474" max="9474" width="15.5703125" style="2" bestFit="1" customWidth="1"/>
    <col min="9475" max="9475" width="12.7109375" style="2" bestFit="1" customWidth="1"/>
    <col min="9476" max="9476" width="12.140625" style="2" bestFit="1" customWidth="1"/>
    <col min="9477" max="9477" width="14" style="2" customWidth="1"/>
    <col min="9478" max="9478" width="12.42578125" style="2" bestFit="1" customWidth="1"/>
    <col min="9479" max="9479" width="12.5703125" style="2" customWidth="1"/>
    <col min="9480" max="9480" width="14.7109375" style="2" customWidth="1"/>
    <col min="9481" max="9481" width="12.140625" style="2" bestFit="1" customWidth="1"/>
    <col min="9482" max="9482" width="11.7109375" style="2" customWidth="1"/>
    <col min="9483" max="9483" width="11.7109375" style="2" bestFit="1" customWidth="1"/>
    <col min="9484" max="9486" width="11.5703125" style="2" bestFit="1" customWidth="1"/>
    <col min="9487" max="9487" width="9.85546875" style="2" bestFit="1" customWidth="1"/>
    <col min="9488" max="9488" width="12" style="2" bestFit="1" customWidth="1"/>
    <col min="9489" max="9489" width="49.85546875" style="2" customWidth="1"/>
    <col min="9490" max="9728" width="11.42578125" style="2"/>
    <col min="9729" max="9729" width="26" style="2" customWidth="1"/>
    <col min="9730" max="9730" width="15.5703125" style="2" bestFit="1" customWidth="1"/>
    <col min="9731" max="9731" width="12.7109375" style="2" bestFit="1" customWidth="1"/>
    <col min="9732" max="9732" width="12.140625" style="2" bestFit="1" customWidth="1"/>
    <col min="9733" max="9733" width="14" style="2" customWidth="1"/>
    <col min="9734" max="9734" width="12.42578125" style="2" bestFit="1" customWidth="1"/>
    <col min="9735" max="9735" width="12.5703125" style="2" customWidth="1"/>
    <col min="9736" max="9736" width="14.7109375" style="2" customWidth="1"/>
    <col min="9737" max="9737" width="12.140625" style="2" bestFit="1" customWidth="1"/>
    <col min="9738" max="9738" width="11.7109375" style="2" customWidth="1"/>
    <col min="9739" max="9739" width="11.7109375" style="2" bestFit="1" customWidth="1"/>
    <col min="9740" max="9742" width="11.5703125" style="2" bestFit="1" customWidth="1"/>
    <col min="9743" max="9743" width="9.85546875" style="2" bestFit="1" customWidth="1"/>
    <col min="9744" max="9744" width="12" style="2" bestFit="1" customWidth="1"/>
    <col min="9745" max="9745" width="49.85546875" style="2" customWidth="1"/>
    <col min="9746" max="9984" width="11.42578125" style="2"/>
    <col min="9985" max="9985" width="26" style="2" customWidth="1"/>
    <col min="9986" max="9986" width="15.5703125" style="2" bestFit="1" customWidth="1"/>
    <col min="9987" max="9987" width="12.7109375" style="2" bestFit="1" customWidth="1"/>
    <col min="9988" max="9988" width="12.140625" style="2" bestFit="1" customWidth="1"/>
    <col min="9989" max="9989" width="14" style="2" customWidth="1"/>
    <col min="9990" max="9990" width="12.42578125" style="2" bestFit="1" customWidth="1"/>
    <col min="9991" max="9991" width="12.5703125" style="2" customWidth="1"/>
    <col min="9992" max="9992" width="14.7109375" style="2" customWidth="1"/>
    <col min="9993" max="9993" width="12.140625" style="2" bestFit="1" customWidth="1"/>
    <col min="9994" max="9994" width="11.7109375" style="2" customWidth="1"/>
    <col min="9995" max="9995" width="11.7109375" style="2" bestFit="1" customWidth="1"/>
    <col min="9996" max="9998" width="11.5703125" style="2" bestFit="1" customWidth="1"/>
    <col min="9999" max="9999" width="9.85546875" style="2" bestFit="1" customWidth="1"/>
    <col min="10000" max="10000" width="12" style="2" bestFit="1" customWidth="1"/>
    <col min="10001" max="10001" width="49.85546875" style="2" customWidth="1"/>
    <col min="10002" max="10240" width="11.42578125" style="2"/>
    <col min="10241" max="10241" width="26" style="2" customWidth="1"/>
    <col min="10242" max="10242" width="15.5703125" style="2" bestFit="1" customWidth="1"/>
    <col min="10243" max="10243" width="12.7109375" style="2" bestFit="1" customWidth="1"/>
    <col min="10244" max="10244" width="12.140625" style="2" bestFit="1" customWidth="1"/>
    <col min="10245" max="10245" width="14" style="2" customWidth="1"/>
    <col min="10246" max="10246" width="12.42578125" style="2" bestFit="1" customWidth="1"/>
    <col min="10247" max="10247" width="12.5703125" style="2" customWidth="1"/>
    <col min="10248" max="10248" width="14.7109375" style="2" customWidth="1"/>
    <col min="10249" max="10249" width="12.140625" style="2" bestFit="1" customWidth="1"/>
    <col min="10250" max="10250" width="11.7109375" style="2" customWidth="1"/>
    <col min="10251" max="10251" width="11.7109375" style="2" bestFit="1" customWidth="1"/>
    <col min="10252" max="10254" width="11.5703125" style="2" bestFit="1" customWidth="1"/>
    <col min="10255" max="10255" width="9.85546875" style="2" bestFit="1" customWidth="1"/>
    <col min="10256" max="10256" width="12" style="2" bestFit="1" customWidth="1"/>
    <col min="10257" max="10257" width="49.85546875" style="2" customWidth="1"/>
    <col min="10258" max="10496" width="11.42578125" style="2"/>
    <col min="10497" max="10497" width="26" style="2" customWidth="1"/>
    <col min="10498" max="10498" width="15.5703125" style="2" bestFit="1" customWidth="1"/>
    <col min="10499" max="10499" width="12.7109375" style="2" bestFit="1" customWidth="1"/>
    <col min="10500" max="10500" width="12.140625" style="2" bestFit="1" customWidth="1"/>
    <col min="10501" max="10501" width="14" style="2" customWidth="1"/>
    <col min="10502" max="10502" width="12.42578125" style="2" bestFit="1" customWidth="1"/>
    <col min="10503" max="10503" width="12.5703125" style="2" customWidth="1"/>
    <col min="10504" max="10504" width="14.7109375" style="2" customWidth="1"/>
    <col min="10505" max="10505" width="12.140625" style="2" bestFit="1" customWidth="1"/>
    <col min="10506" max="10506" width="11.7109375" style="2" customWidth="1"/>
    <col min="10507" max="10507" width="11.7109375" style="2" bestFit="1" customWidth="1"/>
    <col min="10508" max="10510" width="11.5703125" style="2" bestFit="1" customWidth="1"/>
    <col min="10511" max="10511" width="9.85546875" style="2" bestFit="1" customWidth="1"/>
    <col min="10512" max="10512" width="12" style="2" bestFit="1" customWidth="1"/>
    <col min="10513" max="10513" width="49.85546875" style="2" customWidth="1"/>
    <col min="10514" max="10752" width="11.42578125" style="2"/>
    <col min="10753" max="10753" width="26" style="2" customWidth="1"/>
    <col min="10754" max="10754" width="15.5703125" style="2" bestFit="1" customWidth="1"/>
    <col min="10755" max="10755" width="12.7109375" style="2" bestFit="1" customWidth="1"/>
    <col min="10756" max="10756" width="12.140625" style="2" bestFit="1" customWidth="1"/>
    <col min="10757" max="10757" width="14" style="2" customWidth="1"/>
    <col min="10758" max="10758" width="12.42578125" style="2" bestFit="1" customWidth="1"/>
    <col min="10759" max="10759" width="12.5703125" style="2" customWidth="1"/>
    <col min="10760" max="10760" width="14.7109375" style="2" customWidth="1"/>
    <col min="10761" max="10761" width="12.140625" style="2" bestFit="1" customWidth="1"/>
    <col min="10762" max="10762" width="11.7109375" style="2" customWidth="1"/>
    <col min="10763" max="10763" width="11.7109375" style="2" bestFit="1" customWidth="1"/>
    <col min="10764" max="10766" width="11.5703125" style="2" bestFit="1" customWidth="1"/>
    <col min="10767" max="10767" width="9.85546875" style="2" bestFit="1" customWidth="1"/>
    <col min="10768" max="10768" width="12" style="2" bestFit="1" customWidth="1"/>
    <col min="10769" max="10769" width="49.85546875" style="2" customWidth="1"/>
    <col min="10770" max="11008" width="11.42578125" style="2"/>
    <col min="11009" max="11009" width="26" style="2" customWidth="1"/>
    <col min="11010" max="11010" width="15.5703125" style="2" bestFit="1" customWidth="1"/>
    <col min="11011" max="11011" width="12.7109375" style="2" bestFit="1" customWidth="1"/>
    <col min="11012" max="11012" width="12.140625" style="2" bestFit="1" customWidth="1"/>
    <col min="11013" max="11013" width="14" style="2" customWidth="1"/>
    <col min="11014" max="11014" width="12.42578125" style="2" bestFit="1" customWidth="1"/>
    <col min="11015" max="11015" width="12.5703125" style="2" customWidth="1"/>
    <col min="11016" max="11016" width="14.7109375" style="2" customWidth="1"/>
    <col min="11017" max="11017" width="12.140625" style="2" bestFit="1" customWidth="1"/>
    <col min="11018" max="11018" width="11.7109375" style="2" customWidth="1"/>
    <col min="11019" max="11019" width="11.7109375" style="2" bestFit="1" customWidth="1"/>
    <col min="11020" max="11022" width="11.5703125" style="2" bestFit="1" customWidth="1"/>
    <col min="11023" max="11023" width="9.85546875" style="2" bestFit="1" customWidth="1"/>
    <col min="11024" max="11024" width="12" style="2" bestFit="1" customWidth="1"/>
    <col min="11025" max="11025" width="49.85546875" style="2" customWidth="1"/>
    <col min="11026" max="11264" width="11.42578125" style="2"/>
    <col min="11265" max="11265" width="26" style="2" customWidth="1"/>
    <col min="11266" max="11266" width="15.5703125" style="2" bestFit="1" customWidth="1"/>
    <col min="11267" max="11267" width="12.7109375" style="2" bestFit="1" customWidth="1"/>
    <col min="11268" max="11268" width="12.140625" style="2" bestFit="1" customWidth="1"/>
    <col min="11269" max="11269" width="14" style="2" customWidth="1"/>
    <col min="11270" max="11270" width="12.42578125" style="2" bestFit="1" customWidth="1"/>
    <col min="11271" max="11271" width="12.5703125" style="2" customWidth="1"/>
    <col min="11272" max="11272" width="14.7109375" style="2" customWidth="1"/>
    <col min="11273" max="11273" width="12.140625" style="2" bestFit="1" customWidth="1"/>
    <col min="11274" max="11274" width="11.7109375" style="2" customWidth="1"/>
    <col min="11275" max="11275" width="11.7109375" style="2" bestFit="1" customWidth="1"/>
    <col min="11276" max="11278" width="11.5703125" style="2" bestFit="1" customWidth="1"/>
    <col min="11279" max="11279" width="9.85546875" style="2" bestFit="1" customWidth="1"/>
    <col min="11280" max="11280" width="12" style="2" bestFit="1" customWidth="1"/>
    <col min="11281" max="11281" width="49.85546875" style="2" customWidth="1"/>
    <col min="11282" max="11520" width="11.42578125" style="2"/>
    <col min="11521" max="11521" width="26" style="2" customWidth="1"/>
    <col min="11522" max="11522" width="15.5703125" style="2" bestFit="1" customWidth="1"/>
    <col min="11523" max="11523" width="12.7109375" style="2" bestFit="1" customWidth="1"/>
    <col min="11524" max="11524" width="12.140625" style="2" bestFit="1" customWidth="1"/>
    <col min="11525" max="11525" width="14" style="2" customWidth="1"/>
    <col min="11526" max="11526" width="12.42578125" style="2" bestFit="1" customWidth="1"/>
    <col min="11527" max="11527" width="12.5703125" style="2" customWidth="1"/>
    <col min="11528" max="11528" width="14.7109375" style="2" customWidth="1"/>
    <col min="11529" max="11529" width="12.140625" style="2" bestFit="1" customWidth="1"/>
    <col min="11530" max="11530" width="11.7109375" style="2" customWidth="1"/>
    <col min="11531" max="11531" width="11.7109375" style="2" bestFit="1" customWidth="1"/>
    <col min="11532" max="11534" width="11.5703125" style="2" bestFit="1" customWidth="1"/>
    <col min="11535" max="11535" width="9.85546875" style="2" bestFit="1" customWidth="1"/>
    <col min="11536" max="11536" width="12" style="2" bestFit="1" customWidth="1"/>
    <col min="11537" max="11537" width="49.85546875" style="2" customWidth="1"/>
    <col min="11538" max="11776" width="11.42578125" style="2"/>
    <col min="11777" max="11777" width="26" style="2" customWidth="1"/>
    <col min="11778" max="11778" width="15.5703125" style="2" bestFit="1" customWidth="1"/>
    <col min="11779" max="11779" width="12.7109375" style="2" bestFit="1" customWidth="1"/>
    <col min="11780" max="11780" width="12.140625" style="2" bestFit="1" customWidth="1"/>
    <col min="11781" max="11781" width="14" style="2" customWidth="1"/>
    <col min="11782" max="11782" width="12.42578125" style="2" bestFit="1" customWidth="1"/>
    <col min="11783" max="11783" width="12.5703125" style="2" customWidth="1"/>
    <col min="11784" max="11784" width="14.7109375" style="2" customWidth="1"/>
    <col min="11785" max="11785" width="12.140625" style="2" bestFit="1" customWidth="1"/>
    <col min="11786" max="11786" width="11.7109375" style="2" customWidth="1"/>
    <col min="11787" max="11787" width="11.7109375" style="2" bestFit="1" customWidth="1"/>
    <col min="11788" max="11790" width="11.5703125" style="2" bestFit="1" customWidth="1"/>
    <col min="11791" max="11791" width="9.85546875" style="2" bestFit="1" customWidth="1"/>
    <col min="11792" max="11792" width="12" style="2" bestFit="1" customWidth="1"/>
    <col min="11793" max="11793" width="49.85546875" style="2" customWidth="1"/>
    <col min="11794" max="12032" width="11.42578125" style="2"/>
    <col min="12033" max="12033" width="26" style="2" customWidth="1"/>
    <col min="12034" max="12034" width="15.5703125" style="2" bestFit="1" customWidth="1"/>
    <col min="12035" max="12035" width="12.7109375" style="2" bestFit="1" customWidth="1"/>
    <col min="12036" max="12036" width="12.140625" style="2" bestFit="1" customWidth="1"/>
    <col min="12037" max="12037" width="14" style="2" customWidth="1"/>
    <col min="12038" max="12038" width="12.42578125" style="2" bestFit="1" customWidth="1"/>
    <col min="12039" max="12039" width="12.5703125" style="2" customWidth="1"/>
    <col min="12040" max="12040" width="14.7109375" style="2" customWidth="1"/>
    <col min="12041" max="12041" width="12.140625" style="2" bestFit="1" customWidth="1"/>
    <col min="12042" max="12042" width="11.7109375" style="2" customWidth="1"/>
    <col min="12043" max="12043" width="11.7109375" style="2" bestFit="1" customWidth="1"/>
    <col min="12044" max="12046" width="11.5703125" style="2" bestFit="1" customWidth="1"/>
    <col min="12047" max="12047" width="9.85546875" style="2" bestFit="1" customWidth="1"/>
    <col min="12048" max="12048" width="12" style="2" bestFit="1" customWidth="1"/>
    <col min="12049" max="12049" width="49.85546875" style="2" customWidth="1"/>
    <col min="12050" max="12288" width="11.42578125" style="2"/>
    <col min="12289" max="12289" width="26" style="2" customWidth="1"/>
    <col min="12290" max="12290" width="15.5703125" style="2" bestFit="1" customWidth="1"/>
    <col min="12291" max="12291" width="12.7109375" style="2" bestFit="1" customWidth="1"/>
    <col min="12292" max="12292" width="12.140625" style="2" bestFit="1" customWidth="1"/>
    <col min="12293" max="12293" width="14" style="2" customWidth="1"/>
    <col min="12294" max="12294" width="12.42578125" style="2" bestFit="1" customWidth="1"/>
    <col min="12295" max="12295" width="12.5703125" style="2" customWidth="1"/>
    <col min="12296" max="12296" width="14.7109375" style="2" customWidth="1"/>
    <col min="12297" max="12297" width="12.140625" style="2" bestFit="1" customWidth="1"/>
    <col min="12298" max="12298" width="11.7109375" style="2" customWidth="1"/>
    <col min="12299" max="12299" width="11.7109375" style="2" bestFit="1" customWidth="1"/>
    <col min="12300" max="12302" width="11.5703125" style="2" bestFit="1" customWidth="1"/>
    <col min="12303" max="12303" width="9.85546875" style="2" bestFit="1" customWidth="1"/>
    <col min="12304" max="12304" width="12" style="2" bestFit="1" customWidth="1"/>
    <col min="12305" max="12305" width="49.85546875" style="2" customWidth="1"/>
    <col min="12306" max="12544" width="11.42578125" style="2"/>
    <col min="12545" max="12545" width="26" style="2" customWidth="1"/>
    <col min="12546" max="12546" width="15.5703125" style="2" bestFit="1" customWidth="1"/>
    <col min="12547" max="12547" width="12.7109375" style="2" bestFit="1" customWidth="1"/>
    <col min="12548" max="12548" width="12.140625" style="2" bestFit="1" customWidth="1"/>
    <col min="12549" max="12549" width="14" style="2" customWidth="1"/>
    <col min="12550" max="12550" width="12.42578125" style="2" bestFit="1" customWidth="1"/>
    <col min="12551" max="12551" width="12.5703125" style="2" customWidth="1"/>
    <col min="12552" max="12552" width="14.7109375" style="2" customWidth="1"/>
    <col min="12553" max="12553" width="12.140625" style="2" bestFit="1" customWidth="1"/>
    <col min="12554" max="12554" width="11.7109375" style="2" customWidth="1"/>
    <col min="12555" max="12555" width="11.7109375" style="2" bestFit="1" customWidth="1"/>
    <col min="12556" max="12558" width="11.5703125" style="2" bestFit="1" customWidth="1"/>
    <col min="12559" max="12559" width="9.85546875" style="2" bestFit="1" customWidth="1"/>
    <col min="12560" max="12560" width="12" style="2" bestFit="1" customWidth="1"/>
    <col min="12561" max="12561" width="49.85546875" style="2" customWidth="1"/>
    <col min="12562" max="12800" width="11.42578125" style="2"/>
    <col min="12801" max="12801" width="26" style="2" customWidth="1"/>
    <col min="12802" max="12802" width="15.5703125" style="2" bestFit="1" customWidth="1"/>
    <col min="12803" max="12803" width="12.7109375" style="2" bestFit="1" customWidth="1"/>
    <col min="12804" max="12804" width="12.140625" style="2" bestFit="1" customWidth="1"/>
    <col min="12805" max="12805" width="14" style="2" customWidth="1"/>
    <col min="12806" max="12806" width="12.42578125" style="2" bestFit="1" customWidth="1"/>
    <col min="12807" max="12807" width="12.5703125" style="2" customWidth="1"/>
    <col min="12808" max="12808" width="14.7109375" style="2" customWidth="1"/>
    <col min="12809" max="12809" width="12.140625" style="2" bestFit="1" customWidth="1"/>
    <col min="12810" max="12810" width="11.7109375" style="2" customWidth="1"/>
    <col min="12811" max="12811" width="11.7109375" style="2" bestFit="1" customWidth="1"/>
    <col min="12812" max="12814" width="11.5703125" style="2" bestFit="1" customWidth="1"/>
    <col min="12815" max="12815" width="9.85546875" style="2" bestFit="1" customWidth="1"/>
    <col min="12816" max="12816" width="12" style="2" bestFit="1" customWidth="1"/>
    <col min="12817" max="12817" width="49.85546875" style="2" customWidth="1"/>
    <col min="12818" max="13056" width="11.42578125" style="2"/>
    <col min="13057" max="13057" width="26" style="2" customWidth="1"/>
    <col min="13058" max="13058" width="15.5703125" style="2" bestFit="1" customWidth="1"/>
    <col min="13059" max="13059" width="12.7109375" style="2" bestFit="1" customWidth="1"/>
    <col min="13060" max="13060" width="12.140625" style="2" bestFit="1" customWidth="1"/>
    <col min="13061" max="13061" width="14" style="2" customWidth="1"/>
    <col min="13062" max="13062" width="12.42578125" style="2" bestFit="1" customWidth="1"/>
    <col min="13063" max="13063" width="12.5703125" style="2" customWidth="1"/>
    <col min="13064" max="13064" width="14.7109375" style="2" customWidth="1"/>
    <col min="13065" max="13065" width="12.140625" style="2" bestFit="1" customWidth="1"/>
    <col min="13066" max="13066" width="11.7109375" style="2" customWidth="1"/>
    <col min="13067" max="13067" width="11.7109375" style="2" bestFit="1" customWidth="1"/>
    <col min="13068" max="13070" width="11.5703125" style="2" bestFit="1" customWidth="1"/>
    <col min="13071" max="13071" width="9.85546875" style="2" bestFit="1" customWidth="1"/>
    <col min="13072" max="13072" width="12" style="2" bestFit="1" customWidth="1"/>
    <col min="13073" max="13073" width="49.85546875" style="2" customWidth="1"/>
    <col min="13074" max="13312" width="11.42578125" style="2"/>
    <col min="13313" max="13313" width="26" style="2" customWidth="1"/>
    <col min="13314" max="13314" width="15.5703125" style="2" bestFit="1" customWidth="1"/>
    <col min="13315" max="13315" width="12.7109375" style="2" bestFit="1" customWidth="1"/>
    <col min="13316" max="13316" width="12.140625" style="2" bestFit="1" customWidth="1"/>
    <col min="13317" max="13317" width="14" style="2" customWidth="1"/>
    <col min="13318" max="13318" width="12.42578125" style="2" bestFit="1" customWidth="1"/>
    <col min="13319" max="13319" width="12.5703125" style="2" customWidth="1"/>
    <col min="13320" max="13320" width="14.7109375" style="2" customWidth="1"/>
    <col min="13321" max="13321" width="12.140625" style="2" bestFit="1" customWidth="1"/>
    <col min="13322" max="13322" width="11.7109375" style="2" customWidth="1"/>
    <col min="13323" max="13323" width="11.7109375" style="2" bestFit="1" customWidth="1"/>
    <col min="13324" max="13326" width="11.5703125" style="2" bestFit="1" customWidth="1"/>
    <col min="13327" max="13327" width="9.85546875" style="2" bestFit="1" customWidth="1"/>
    <col min="13328" max="13328" width="12" style="2" bestFit="1" customWidth="1"/>
    <col min="13329" max="13329" width="49.85546875" style="2" customWidth="1"/>
    <col min="13330" max="13568" width="11.42578125" style="2"/>
    <col min="13569" max="13569" width="26" style="2" customWidth="1"/>
    <col min="13570" max="13570" width="15.5703125" style="2" bestFit="1" customWidth="1"/>
    <col min="13571" max="13571" width="12.7109375" style="2" bestFit="1" customWidth="1"/>
    <col min="13572" max="13572" width="12.140625" style="2" bestFit="1" customWidth="1"/>
    <col min="13573" max="13573" width="14" style="2" customWidth="1"/>
    <col min="13574" max="13574" width="12.42578125" style="2" bestFit="1" customWidth="1"/>
    <col min="13575" max="13575" width="12.5703125" style="2" customWidth="1"/>
    <col min="13576" max="13576" width="14.7109375" style="2" customWidth="1"/>
    <col min="13577" max="13577" width="12.140625" style="2" bestFit="1" customWidth="1"/>
    <col min="13578" max="13578" width="11.7109375" style="2" customWidth="1"/>
    <col min="13579" max="13579" width="11.7109375" style="2" bestFit="1" customWidth="1"/>
    <col min="13580" max="13582" width="11.5703125" style="2" bestFit="1" customWidth="1"/>
    <col min="13583" max="13583" width="9.85546875" style="2" bestFit="1" customWidth="1"/>
    <col min="13584" max="13584" width="12" style="2" bestFit="1" customWidth="1"/>
    <col min="13585" max="13585" width="49.85546875" style="2" customWidth="1"/>
    <col min="13586" max="13824" width="11.42578125" style="2"/>
    <col min="13825" max="13825" width="26" style="2" customWidth="1"/>
    <col min="13826" max="13826" width="15.5703125" style="2" bestFit="1" customWidth="1"/>
    <col min="13827" max="13827" width="12.7109375" style="2" bestFit="1" customWidth="1"/>
    <col min="13828" max="13828" width="12.140625" style="2" bestFit="1" customWidth="1"/>
    <col min="13829" max="13829" width="14" style="2" customWidth="1"/>
    <col min="13830" max="13830" width="12.42578125" style="2" bestFit="1" customWidth="1"/>
    <col min="13831" max="13831" width="12.5703125" style="2" customWidth="1"/>
    <col min="13832" max="13832" width="14.7109375" style="2" customWidth="1"/>
    <col min="13833" max="13833" width="12.140625" style="2" bestFit="1" customWidth="1"/>
    <col min="13834" max="13834" width="11.7109375" style="2" customWidth="1"/>
    <col min="13835" max="13835" width="11.7109375" style="2" bestFit="1" customWidth="1"/>
    <col min="13836" max="13838" width="11.5703125" style="2" bestFit="1" customWidth="1"/>
    <col min="13839" max="13839" width="9.85546875" style="2" bestFit="1" customWidth="1"/>
    <col min="13840" max="13840" width="12" style="2" bestFit="1" customWidth="1"/>
    <col min="13841" max="13841" width="49.85546875" style="2" customWidth="1"/>
    <col min="13842" max="14080" width="11.42578125" style="2"/>
    <col min="14081" max="14081" width="26" style="2" customWidth="1"/>
    <col min="14082" max="14082" width="15.5703125" style="2" bestFit="1" customWidth="1"/>
    <col min="14083" max="14083" width="12.7109375" style="2" bestFit="1" customWidth="1"/>
    <col min="14084" max="14084" width="12.140625" style="2" bestFit="1" customWidth="1"/>
    <col min="14085" max="14085" width="14" style="2" customWidth="1"/>
    <col min="14086" max="14086" width="12.42578125" style="2" bestFit="1" customWidth="1"/>
    <col min="14087" max="14087" width="12.5703125" style="2" customWidth="1"/>
    <col min="14088" max="14088" width="14.7109375" style="2" customWidth="1"/>
    <col min="14089" max="14089" width="12.140625" style="2" bestFit="1" customWidth="1"/>
    <col min="14090" max="14090" width="11.7109375" style="2" customWidth="1"/>
    <col min="14091" max="14091" width="11.7109375" style="2" bestFit="1" customWidth="1"/>
    <col min="14092" max="14094" width="11.5703125" style="2" bestFit="1" customWidth="1"/>
    <col min="14095" max="14095" width="9.85546875" style="2" bestFit="1" customWidth="1"/>
    <col min="14096" max="14096" width="12" style="2" bestFit="1" customWidth="1"/>
    <col min="14097" max="14097" width="49.85546875" style="2" customWidth="1"/>
    <col min="14098" max="14336" width="11.42578125" style="2"/>
    <col min="14337" max="14337" width="26" style="2" customWidth="1"/>
    <col min="14338" max="14338" width="15.5703125" style="2" bestFit="1" customWidth="1"/>
    <col min="14339" max="14339" width="12.7109375" style="2" bestFit="1" customWidth="1"/>
    <col min="14340" max="14340" width="12.140625" style="2" bestFit="1" customWidth="1"/>
    <col min="14341" max="14341" width="14" style="2" customWidth="1"/>
    <col min="14342" max="14342" width="12.42578125" style="2" bestFit="1" customWidth="1"/>
    <col min="14343" max="14343" width="12.5703125" style="2" customWidth="1"/>
    <col min="14344" max="14344" width="14.7109375" style="2" customWidth="1"/>
    <col min="14345" max="14345" width="12.140625" style="2" bestFit="1" customWidth="1"/>
    <col min="14346" max="14346" width="11.7109375" style="2" customWidth="1"/>
    <col min="14347" max="14347" width="11.7109375" style="2" bestFit="1" customWidth="1"/>
    <col min="14348" max="14350" width="11.5703125" style="2" bestFit="1" customWidth="1"/>
    <col min="14351" max="14351" width="9.85546875" style="2" bestFit="1" customWidth="1"/>
    <col min="14352" max="14352" width="12" style="2" bestFit="1" customWidth="1"/>
    <col min="14353" max="14353" width="49.85546875" style="2" customWidth="1"/>
    <col min="14354" max="14592" width="11.42578125" style="2"/>
    <col min="14593" max="14593" width="26" style="2" customWidth="1"/>
    <col min="14594" max="14594" width="15.5703125" style="2" bestFit="1" customWidth="1"/>
    <col min="14595" max="14595" width="12.7109375" style="2" bestFit="1" customWidth="1"/>
    <col min="14596" max="14596" width="12.140625" style="2" bestFit="1" customWidth="1"/>
    <col min="14597" max="14597" width="14" style="2" customWidth="1"/>
    <col min="14598" max="14598" width="12.42578125" style="2" bestFit="1" customWidth="1"/>
    <col min="14599" max="14599" width="12.5703125" style="2" customWidth="1"/>
    <col min="14600" max="14600" width="14.7109375" style="2" customWidth="1"/>
    <col min="14601" max="14601" width="12.140625" style="2" bestFit="1" customWidth="1"/>
    <col min="14602" max="14602" width="11.7109375" style="2" customWidth="1"/>
    <col min="14603" max="14603" width="11.7109375" style="2" bestFit="1" customWidth="1"/>
    <col min="14604" max="14606" width="11.5703125" style="2" bestFit="1" customWidth="1"/>
    <col min="14607" max="14607" width="9.85546875" style="2" bestFit="1" customWidth="1"/>
    <col min="14608" max="14608" width="12" style="2" bestFit="1" customWidth="1"/>
    <col min="14609" max="14609" width="49.85546875" style="2" customWidth="1"/>
    <col min="14610" max="14848" width="11.42578125" style="2"/>
    <col min="14849" max="14849" width="26" style="2" customWidth="1"/>
    <col min="14850" max="14850" width="15.5703125" style="2" bestFit="1" customWidth="1"/>
    <col min="14851" max="14851" width="12.7109375" style="2" bestFit="1" customWidth="1"/>
    <col min="14852" max="14852" width="12.140625" style="2" bestFit="1" customWidth="1"/>
    <col min="14853" max="14853" width="14" style="2" customWidth="1"/>
    <col min="14854" max="14854" width="12.42578125" style="2" bestFit="1" customWidth="1"/>
    <col min="14855" max="14855" width="12.5703125" style="2" customWidth="1"/>
    <col min="14856" max="14856" width="14.7109375" style="2" customWidth="1"/>
    <col min="14857" max="14857" width="12.140625" style="2" bestFit="1" customWidth="1"/>
    <col min="14858" max="14858" width="11.7109375" style="2" customWidth="1"/>
    <col min="14859" max="14859" width="11.7109375" style="2" bestFit="1" customWidth="1"/>
    <col min="14860" max="14862" width="11.5703125" style="2" bestFit="1" customWidth="1"/>
    <col min="14863" max="14863" width="9.85546875" style="2" bestFit="1" customWidth="1"/>
    <col min="14864" max="14864" width="12" style="2" bestFit="1" customWidth="1"/>
    <col min="14865" max="14865" width="49.85546875" style="2" customWidth="1"/>
    <col min="14866" max="15104" width="11.42578125" style="2"/>
    <col min="15105" max="15105" width="26" style="2" customWidth="1"/>
    <col min="15106" max="15106" width="15.5703125" style="2" bestFit="1" customWidth="1"/>
    <col min="15107" max="15107" width="12.7109375" style="2" bestFit="1" customWidth="1"/>
    <col min="15108" max="15108" width="12.140625" style="2" bestFit="1" customWidth="1"/>
    <col min="15109" max="15109" width="14" style="2" customWidth="1"/>
    <col min="15110" max="15110" width="12.42578125" style="2" bestFit="1" customWidth="1"/>
    <col min="15111" max="15111" width="12.5703125" style="2" customWidth="1"/>
    <col min="15112" max="15112" width="14.7109375" style="2" customWidth="1"/>
    <col min="15113" max="15113" width="12.140625" style="2" bestFit="1" customWidth="1"/>
    <col min="15114" max="15114" width="11.7109375" style="2" customWidth="1"/>
    <col min="15115" max="15115" width="11.7109375" style="2" bestFit="1" customWidth="1"/>
    <col min="15116" max="15118" width="11.5703125" style="2" bestFit="1" customWidth="1"/>
    <col min="15119" max="15119" width="9.85546875" style="2" bestFit="1" customWidth="1"/>
    <col min="15120" max="15120" width="12" style="2" bestFit="1" customWidth="1"/>
    <col min="15121" max="15121" width="49.85546875" style="2" customWidth="1"/>
    <col min="15122" max="15360" width="11.42578125" style="2"/>
    <col min="15361" max="15361" width="26" style="2" customWidth="1"/>
    <col min="15362" max="15362" width="15.5703125" style="2" bestFit="1" customWidth="1"/>
    <col min="15363" max="15363" width="12.7109375" style="2" bestFit="1" customWidth="1"/>
    <col min="15364" max="15364" width="12.140625" style="2" bestFit="1" customWidth="1"/>
    <col min="15365" max="15365" width="14" style="2" customWidth="1"/>
    <col min="15366" max="15366" width="12.42578125" style="2" bestFit="1" customWidth="1"/>
    <col min="15367" max="15367" width="12.5703125" style="2" customWidth="1"/>
    <col min="15368" max="15368" width="14.7109375" style="2" customWidth="1"/>
    <col min="15369" max="15369" width="12.140625" style="2" bestFit="1" customWidth="1"/>
    <col min="15370" max="15370" width="11.7109375" style="2" customWidth="1"/>
    <col min="15371" max="15371" width="11.7109375" style="2" bestFit="1" customWidth="1"/>
    <col min="15372" max="15374" width="11.5703125" style="2" bestFit="1" customWidth="1"/>
    <col min="15375" max="15375" width="9.85546875" style="2" bestFit="1" customWidth="1"/>
    <col min="15376" max="15376" width="12" style="2" bestFit="1" customWidth="1"/>
    <col min="15377" max="15377" width="49.85546875" style="2" customWidth="1"/>
    <col min="15378" max="15616" width="11.42578125" style="2"/>
    <col min="15617" max="15617" width="26" style="2" customWidth="1"/>
    <col min="15618" max="15618" width="15.5703125" style="2" bestFit="1" customWidth="1"/>
    <col min="15619" max="15619" width="12.7109375" style="2" bestFit="1" customWidth="1"/>
    <col min="15620" max="15620" width="12.140625" style="2" bestFit="1" customWidth="1"/>
    <col min="15621" max="15621" width="14" style="2" customWidth="1"/>
    <col min="15622" max="15622" width="12.42578125" style="2" bestFit="1" customWidth="1"/>
    <col min="15623" max="15623" width="12.5703125" style="2" customWidth="1"/>
    <col min="15624" max="15624" width="14.7109375" style="2" customWidth="1"/>
    <col min="15625" max="15625" width="12.140625" style="2" bestFit="1" customWidth="1"/>
    <col min="15626" max="15626" width="11.7109375" style="2" customWidth="1"/>
    <col min="15627" max="15627" width="11.7109375" style="2" bestFit="1" customWidth="1"/>
    <col min="15628" max="15630" width="11.5703125" style="2" bestFit="1" customWidth="1"/>
    <col min="15631" max="15631" width="9.85546875" style="2" bestFit="1" customWidth="1"/>
    <col min="15632" max="15632" width="12" style="2" bestFit="1" customWidth="1"/>
    <col min="15633" max="15633" width="49.85546875" style="2" customWidth="1"/>
    <col min="15634" max="15872" width="11.42578125" style="2"/>
    <col min="15873" max="15873" width="26" style="2" customWidth="1"/>
    <col min="15874" max="15874" width="15.5703125" style="2" bestFit="1" customWidth="1"/>
    <col min="15875" max="15875" width="12.7109375" style="2" bestFit="1" customWidth="1"/>
    <col min="15876" max="15876" width="12.140625" style="2" bestFit="1" customWidth="1"/>
    <col min="15877" max="15877" width="14" style="2" customWidth="1"/>
    <col min="15878" max="15878" width="12.42578125" style="2" bestFit="1" customWidth="1"/>
    <col min="15879" max="15879" width="12.5703125" style="2" customWidth="1"/>
    <col min="15880" max="15880" width="14.7109375" style="2" customWidth="1"/>
    <col min="15881" max="15881" width="12.140625" style="2" bestFit="1" customWidth="1"/>
    <col min="15882" max="15882" width="11.7109375" style="2" customWidth="1"/>
    <col min="15883" max="15883" width="11.7109375" style="2" bestFit="1" customWidth="1"/>
    <col min="15884" max="15886" width="11.5703125" style="2" bestFit="1" customWidth="1"/>
    <col min="15887" max="15887" width="9.85546875" style="2" bestFit="1" customWidth="1"/>
    <col min="15888" max="15888" width="12" style="2" bestFit="1" customWidth="1"/>
    <col min="15889" max="15889" width="49.85546875" style="2" customWidth="1"/>
    <col min="15890" max="16128" width="11.42578125" style="2"/>
    <col min="16129" max="16129" width="26" style="2" customWidth="1"/>
    <col min="16130" max="16130" width="15.5703125" style="2" bestFit="1" customWidth="1"/>
    <col min="16131" max="16131" width="12.7109375" style="2" bestFit="1" customWidth="1"/>
    <col min="16132" max="16132" width="12.140625" style="2" bestFit="1" customWidth="1"/>
    <col min="16133" max="16133" width="14" style="2" customWidth="1"/>
    <col min="16134" max="16134" width="12.42578125" style="2" bestFit="1" customWidth="1"/>
    <col min="16135" max="16135" width="12.5703125" style="2" customWidth="1"/>
    <col min="16136" max="16136" width="14.7109375" style="2" customWidth="1"/>
    <col min="16137" max="16137" width="12.140625" style="2" bestFit="1" customWidth="1"/>
    <col min="16138" max="16138" width="11.7109375" style="2" customWidth="1"/>
    <col min="16139" max="16139" width="11.7109375" style="2" bestFit="1" customWidth="1"/>
    <col min="16140" max="16142" width="11.5703125" style="2" bestFit="1" customWidth="1"/>
    <col min="16143" max="16143" width="9.85546875" style="2" bestFit="1" customWidth="1"/>
    <col min="16144" max="16144" width="12" style="2" bestFit="1" customWidth="1"/>
    <col min="16145" max="16145" width="49.85546875" style="2" customWidth="1"/>
    <col min="16146" max="16384" width="11.42578125" style="2"/>
  </cols>
  <sheetData>
    <row r="1" spans="1:38" x14ac:dyDescent="0.2">
      <c r="A1" s="322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4"/>
      <c r="Q1" s="1"/>
    </row>
    <row r="2" spans="1:38" ht="13.5" thickBot="1" x14ac:dyDescent="0.25">
      <c r="A2" s="3" t="s">
        <v>80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6"/>
    </row>
    <row r="3" spans="1:38" x14ac:dyDescent="0.2">
      <c r="A3" s="7" t="s">
        <v>2</v>
      </c>
      <c r="B3" s="8" t="s">
        <v>3</v>
      </c>
      <c r="C3" s="9"/>
      <c r="D3" s="10" t="s">
        <v>4</v>
      </c>
      <c r="E3" s="10"/>
      <c r="F3" s="10"/>
      <c r="G3" s="10"/>
      <c r="H3" s="11" t="s">
        <v>5</v>
      </c>
      <c r="I3" s="12" t="s">
        <v>6</v>
      </c>
      <c r="J3" s="13"/>
      <c r="K3" s="13"/>
      <c r="L3" s="13"/>
      <c r="M3" s="13"/>
      <c r="N3" s="13"/>
      <c r="O3" s="14" t="s">
        <v>5</v>
      </c>
      <c r="P3" s="15" t="s">
        <v>7</v>
      </c>
      <c r="Q3" s="16" t="s">
        <v>8</v>
      </c>
    </row>
    <row r="4" spans="1:38" x14ac:dyDescent="0.2">
      <c r="A4" s="17"/>
      <c r="B4" s="18"/>
      <c r="C4" s="19"/>
      <c r="D4" s="20"/>
      <c r="E4" s="20"/>
      <c r="F4" s="325" t="s">
        <v>9</v>
      </c>
      <c r="G4" s="326"/>
      <c r="H4" s="21"/>
      <c r="I4" s="22"/>
      <c r="J4" s="23"/>
      <c r="K4" s="23"/>
      <c r="L4" s="23"/>
      <c r="M4" s="23"/>
      <c r="N4" s="23"/>
      <c r="O4" s="24"/>
      <c r="P4" s="25"/>
      <c r="Q4" s="26"/>
    </row>
    <row r="5" spans="1:38" ht="13.5" thickBot="1" x14ac:dyDescent="0.25">
      <c r="A5" s="27" t="s">
        <v>10</v>
      </c>
      <c r="B5" s="28" t="s">
        <v>11</v>
      </c>
      <c r="C5" s="29" t="s">
        <v>12</v>
      </c>
      <c r="D5" s="30" t="s">
        <v>13</v>
      </c>
      <c r="E5" s="30" t="s">
        <v>14</v>
      </c>
      <c r="F5" s="31" t="s">
        <v>12</v>
      </c>
      <c r="G5" s="31" t="s">
        <v>15</v>
      </c>
      <c r="H5" s="32" t="s">
        <v>16</v>
      </c>
      <c r="I5" s="33" t="s">
        <v>17</v>
      </c>
      <c r="J5" s="34" t="s">
        <v>18</v>
      </c>
      <c r="K5" s="35" t="s">
        <v>19</v>
      </c>
      <c r="L5" s="35" t="s">
        <v>20</v>
      </c>
      <c r="M5" s="35" t="s">
        <v>21</v>
      </c>
      <c r="N5" s="36" t="s">
        <v>22</v>
      </c>
      <c r="O5" s="37" t="s">
        <v>23</v>
      </c>
      <c r="P5" s="38" t="s">
        <v>24</v>
      </c>
      <c r="Q5" s="39" t="s">
        <v>25</v>
      </c>
    </row>
    <row r="6" spans="1:38" ht="25.5" x14ac:dyDescent="0.2">
      <c r="A6" s="40" t="s">
        <v>26</v>
      </c>
      <c r="B6" s="41">
        <v>3500000</v>
      </c>
      <c r="C6" s="42">
        <v>30</v>
      </c>
      <c r="D6" s="43">
        <f>+B6</f>
        <v>3500000</v>
      </c>
      <c r="E6" s="42"/>
      <c r="F6" s="44">
        <v>0</v>
      </c>
      <c r="G6" s="45">
        <v>0</v>
      </c>
      <c r="H6" s="43">
        <f t="shared" ref="H6:H12" si="0">+D6+E6+G6</f>
        <v>3500000</v>
      </c>
      <c r="I6" s="46">
        <v>0</v>
      </c>
      <c r="J6" s="46">
        <v>0</v>
      </c>
      <c r="K6" s="46"/>
      <c r="L6" s="46"/>
      <c r="M6" s="46"/>
      <c r="N6" s="46"/>
      <c r="O6" s="46">
        <f>SUM(I6:N6)</f>
        <v>0</v>
      </c>
      <c r="P6" s="47">
        <v>0</v>
      </c>
      <c r="Q6" s="48"/>
    </row>
    <row r="7" spans="1:38" ht="25.5" x14ac:dyDescent="0.2">
      <c r="A7" s="40" t="s">
        <v>27</v>
      </c>
      <c r="B7" s="41">
        <v>3500000</v>
      </c>
      <c r="C7" s="42">
        <v>30</v>
      </c>
      <c r="D7" s="43">
        <f>+B7</f>
        <v>3500000</v>
      </c>
      <c r="E7" s="42"/>
      <c r="F7" s="44">
        <v>0</v>
      </c>
      <c r="G7" s="45">
        <v>0</v>
      </c>
      <c r="H7" s="43">
        <f t="shared" si="0"/>
        <v>3500000</v>
      </c>
      <c r="I7" s="46">
        <v>0</v>
      </c>
      <c r="J7" s="46">
        <v>0</v>
      </c>
      <c r="K7" s="46"/>
      <c r="L7" s="46"/>
      <c r="M7" s="46"/>
      <c r="N7" s="46"/>
      <c r="O7" s="46">
        <f>SUM(I7:N7)</f>
        <v>0</v>
      </c>
      <c r="P7" s="47">
        <v>0</v>
      </c>
      <c r="Q7" s="48"/>
    </row>
    <row r="8" spans="1:38" s="56" customFormat="1" ht="25.5" x14ac:dyDescent="0.2">
      <c r="A8" s="49" t="s">
        <v>28</v>
      </c>
      <c r="B8" s="50">
        <v>730000</v>
      </c>
      <c r="C8" s="51">
        <v>15</v>
      </c>
      <c r="D8" s="50">
        <f>+B8/30*C8</f>
        <v>365000</v>
      </c>
      <c r="E8" s="51">
        <f>70500/30*C8</f>
        <v>35250</v>
      </c>
      <c r="F8" s="51">
        <v>0</v>
      </c>
      <c r="G8" s="52">
        <v>0</v>
      </c>
      <c r="H8" s="50">
        <f t="shared" si="0"/>
        <v>400250</v>
      </c>
      <c r="I8" s="53">
        <v>0</v>
      </c>
      <c r="J8" s="53">
        <v>0</v>
      </c>
      <c r="K8" s="50"/>
      <c r="L8" s="50"/>
      <c r="M8" s="50"/>
      <c r="N8" s="50"/>
      <c r="O8" s="53">
        <f>SUM(I8:N8)</f>
        <v>0</v>
      </c>
      <c r="P8" s="54">
        <f>+H8-O8</f>
        <v>400250</v>
      </c>
      <c r="Q8" s="55"/>
    </row>
    <row r="9" spans="1:38" s="56" customFormat="1" x14ac:dyDescent="0.2">
      <c r="A9" s="57" t="s">
        <v>29</v>
      </c>
      <c r="B9" s="58">
        <v>650000</v>
      </c>
      <c r="C9" s="51">
        <v>15</v>
      </c>
      <c r="D9" s="50">
        <f>+B9/30*C9</f>
        <v>325000</v>
      </c>
      <c r="E9" s="51">
        <f>70500/30*C9</f>
        <v>35250</v>
      </c>
      <c r="F9" s="59"/>
      <c r="G9" s="52"/>
      <c r="H9" s="50">
        <f t="shared" si="0"/>
        <v>360250</v>
      </c>
      <c r="I9" s="53">
        <v>0</v>
      </c>
      <c r="J9" s="53">
        <v>0</v>
      </c>
      <c r="K9" s="58"/>
      <c r="L9" s="58"/>
      <c r="M9" s="58"/>
      <c r="N9" s="58"/>
      <c r="O9" s="53">
        <f>SUM(I9:N9)</f>
        <v>0</v>
      </c>
      <c r="P9" s="54">
        <f>+H9-O9</f>
        <v>360250</v>
      </c>
      <c r="Q9" s="55"/>
    </row>
    <row r="10" spans="1:38" ht="25.5" x14ac:dyDescent="0.2">
      <c r="A10" s="60" t="s">
        <v>30</v>
      </c>
      <c r="B10" s="61">
        <v>1500000</v>
      </c>
      <c r="C10" s="62">
        <v>30</v>
      </c>
      <c r="D10" s="43">
        <f>+B10</f>
        <v>1500000</v>
      </c>
      <c r="E10" s="62">
        <v>0</v>
      </c>
      <c r="F10" s="62">
        <v>0</v>
      </c>
      <c r="G10" s="45">
        <v>0</v>
      </c>
      <c r="H10" s="43">
        <f t="shared" si="0"/>
        <v>1500000</v>
      </c>
      <c r="I10" s="46">
        <v>0</v>
      </c>
      <c r="J10" s="46">
        <v>0</v>
      </c>
      <c r="K10" s="63"/>
      <c r="L10" s="63"/>
      <c r="M10" s="63"/>
      <c r="N10" s="63"/>
      <c r="O10" s="46">
        <f>SUM(I10:N10)</f>
        <v>0</v>
      </c>
      <c r="P10" s="47">
        <v>0</v>
      </c>
      <c r="Q10" s="48"/>
    </row>
    <row r="11" spans="1:38" x14ac:dyDescent="0.2">
      <c r="A11" s="40" t="s">
        <v>31</v>
      </c>
      <c r="B11" s="41">
        <v>1500000</v>
      </c>
      <c r="C11" s="62">
        <v>30</v>
      </c>
      <c r="D11" s="43">
        <f>+B11</f>
        <v>1500000</v>
      </c>
      <c r="E11" s="62"/>
      <c r="F11" s="62"/>
      <c r="G11" s="64"/>
      <c r="H11" s="43">
        <f t="shared" si="0"/>
        <v>1500000</v>
      </c>
      <c r="I11" s="65"/>
      <c r="J11" s="65"/>
      <c r="K11" s="63"/>
      <c r="L11" s="63"/>
      <c r="M11" s="63"/>
      <c r="N11" s="63"/>
      <c r="O11" s="43"/>
      <c r="P11" s="47">
        <v>0</v>
      </c>
      <c r="Q11" s="48"/>
    </row>
    <row r="12" spans="1:38" x14ac:dyDescent="0.2">
      <c r="A12" s="60" t="s">
        <v>32</v>
      </c>
      <c r="B12" s="61">
        <v>1500000</v>
      </c>
      <c r="C12" s="62">
        <v>30</v>
      </c>
      <c r="D12" s="43">
        <f>+B12</f>
        <v>1500000</v>
      </c>
      <c r="E12" s="62"/>
      <c r="F12" s="62"/>
      <c r="G12" s="64"/>
      <c r="H12" s="43">
        <f t="shared" si="0"/>
        <v>1500000</v>
      </c>
      <c r="I12" s="65"/>
      <c r="J12" s="65"/>
      <c r="K12" s="63"/>
      <c r="L12" s="63"/>
      <c r="M12" s="63"/>
      <c r="N12" s="63"/>
      <c r="O12" s="65"/>
      <c r="P12" s="47">
        <v>0</v>
      </c>
      <c r="Q12" s="48"/>
    </row>
    <row r="13" spans="1:38" ht="13.5" thickBot="1" x14ac:dyDescent="0.25">
      <c r="A13" s="66" t="s">
        <v>33</v>
      </c>
      <c r="B13" s="67">
        <f>SUM(B6:B12)</f>
        <v>12880000</v>
      </c>
      <c r="C13" s="67"/>
      <c r="D13" s="67">
        <f>SUM(D6:D12)</f>
        <v>12190000</v>
      </c>
      <c r="E13" s="67">
        <f>SUM(E6:E12)</f>
        <v>70500</v>
      </c>
      <c r="F13" s="67"/>
      <c r="G13" s="67">
        <f t="shared" ref="G13:P13" si="1">SUM(G6:G12)</f>
        <v>0</v>
      </c>
      <c r="H13" s="67">
        <f t="shared" si="1"/>
        <v>12260500</v>
      </c>
      <c r="I13" s="67">
        <f t="shared" si="1"/>
        <v>0</v>
      </c>
      <c r="J13" s="67">
        <f t="shared" si="1"/>
        <v>0</v>
      </c>
      <c r="K13" s="67">
        <f t="shared" si="1"/>
        <v>0</v>
      </c>
      <c r="L13" s="67">
        <f t="shared" si="1"/>
        <v>0</v>
      </c>
      <c r="M13" s="67">
        <f t="shared" si="1"/>
        <v>0</v>
      </c>
      <c r="N13" s="67">
        <f t="shared" si="1"/>
        <v>0</v>
      </c>
      <c r="O13" s="67">
        <f t="shared" si="1"/>
        <v>0</v>
      </c>
      <c r="P13" s="67">
        <f t="shared" si="1"/>
        <v>760500</v>
      </c>
      <c r="Q13" s="68"/>
    </row>
    <row r="14" spans="1:38" x14ac:dyDescent="0.2">
      <c r="A14" s="6"/>
      <c r="B14" s="69"/>
      <c r="C14" s="6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6"/>
    </row>
    <row r="15" spans="1:38" ht="13.5" thickBot="1" x14ac:dyDescent="0.25"/>
    <row r="16" spans="1:38" ht="15.75" thickBot="1" x14ac:dyDescent="0.3">
      <c r="A16" s="71"/>
      <c r="B16" s="72">
        <v>2013</v>
      </c>
      <c r="C16" s="73">
        <v>0.06</v>
      </c>
      <c r="AL16" s="145">
        <v>246440000</v>
      </c>
    </row>
    <row r="17" spans="1:38" ht="15" x14ac:dyDescent="0.25">
      <c r="A17" s="71"/>
      <c r="B17" s="74" t="s">
        <v>34</v>
      </c>
      <c r="C17" s="75" t="s">
        <v>35</v>
      </c>
      <c r="AL17" s="2">
        <v>7.0000000000000001E-3</v>
      </c>
    </row>
    <row r="18" spans="1:38" ht="25.5" x14ac:dyDescent="0.25">
      <c r="A18" s="76" t="s">
        <v>27</v>
      </c>
      <c r="B18" s="77">
        <v>3500000</v>
      </c>
      <c r="C18" s="78">
        <v>0</v>
      </c>
      <c r="AL18" s="2">
        <f>+AL16*AL17</f>
        <v>1725080</v>
      </c>
    </row>
    <row r="19" spans="1:38" ht="25.5" x14ac:dyDescent="0.25">
      <c r="A19" s="76" t="s">
        <v>26</v>
      </c>
      <c r="B19" s="77">
        <v>3500000</v>
      </c>
      <c r="C19" s="78">
        <v>0</v>
      </c>
    </row>
    <row r="20" spans="1:38" ht="25.5" x14ac:dyDescent="0.25">
      <c r="A20" s="76" t="s">
        <v>28</v>
      </c>
      <c r="B20" s="79">
        <v>730000</v>
      </c>
      <c r="C20" s="80">
        <v>70500</v>
      </c>
      <c r="I20" s="2" t="s">
        <v>36</v>
      </c>
    </row>
    <row r="21" spans="1:38" ht="15" x14ac:dyDescent="0.25">
      <c r="A21" s="76" t="s">
        <v>29</v>
      </c>
      <c r="B21" s="79">
        <v>650000</v>
      </c>
      <c r="C21" s="80">
        <v>70500</v>
      </c>
    </row>
    <row r="22" spans="1:38" ht="15" x14ac:dyDescent="0.25">
      <c r="A22" s="76" t="s">
        <v>37</v>
      </c>
      <c r="B22" s="79">
        <v>1500000</v>
      </c>
      <c r="C22" s="80"/>
    </row>
    <row r="23" spans="1:38" ht="25.5" x14ac:dyDescent="0.25">
      <c r="A23" s="76" t="s">
        <v>30</v>
      </c>
      <c r="B23" s="79">
        <v>1500000</v>
      </c>
      <c r="C23" s="80"/>
    </row>
    <row r="24" spans="1:38" ht="15.75" thickBot="1" x14ac:dyDescent="0.3">
      <c r="A24" s="2" t="s">
        <v>59</v>
      </c>
      <c r="B24" s="81">
        <v>1500000</v>
      </c>
      <c r="C24" s="82">
        <v>0</v>
      </c>
    </row>
    <row r="25" spans="1:38" x14ac:dyDescent="0.2">
      <c r="F25" s="83"/>
    </row>
  </sheetData>
  <mergeCells count="2">
    <mergeCell ref="A1:P1"/>
    <mergeCell ref="F4:G4"/>
  </mergeCells>
  <pageMargins left="7.874015748031496E-2" right="0.11811023622047245" top="0.78740157480314965" bottom="0.98425196850393704" header="0" footer="0"/>
  <pageSetup scale="26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47"/>
  <sheetViews>
    <sheetView workbookViewId="0">
      <selection activeCell="A21" sqref="A21"/>
    </sheetView>
  </sheetViews>
  <sheetFormatPr defaultRowHeight="15" x14ac:dyDescent="0.25"/>
  <cols>
    <col min="1" max="1" width="90.7109375" customWidth="1"/>
  </cols>
  <sheetData>
    <row r="1" spans="1:1" x14ac:dyDescent="0.25">
      <c r="A1" s="171" t="s">
        <v>81</v>
      </c>
    </row>
    <row r="2" spans="1:1" ht="15.75" x14ac:dyDescent="0.25">
      <c r="A2" s="172" t="s">
        <v>82</v>
      </c>
    </row>
    <row r="3" spans="1:1" x14ac:dyDescent="0.25">
      <c r="A3" s="171" t="s">
        <v>83</v>
      </c>
    </row>
    <row r="4" spans="1:1" x14ac:dyDescent="0.25">
      <c r="A4" s="171" t="s">
        <v>84</v>
      </c>
    </row>
    <row r="5" spans="1:1" x14ac:dyDescent="0.25">
      <c r="A5" s="173" t="s">
        <v>85</v>
      </c>
    </row>
    <row r="6" spans="1:1" x14ac:dyDescent="0.25">
      <c r="A6" s="173" t="s">
        <v>86</v>
      </c>
    </row>
    <row r="7" spans="1:1" x14ac:dyDescent="0.25">
      <c r="A7" s="173" t="s">
        <v>87</v>
      </c>
    </row>
    <row r="8" spans="1:1" ht="15.75" x14ac:dyDescent="0.25">
      <c r="A8" s="174" t="s">
        <v>88</v>
      </c>
    </row>
    <row r="9" spans="1:1" x14ac:dyDescent="0.25">
      <c r="A9" s="171" t="s">
        <v>89</v>
      </c>
    </row>
    <row r="10" spans="1:1" ht="15.75" x14ac:dyDescent="0.25">
      <c r="A10" s="172" t="s">
        <v>90</v>
      </c>
    </row>
    <row r="11" spans="1:1" x14ac:dyDescent="0.25">
      <c r="A11" s="171" t="s">
        <v>91</v>
      </c>
    </row>
    <row r="12" spans="1:1" ht="15.75" x14ac:dyDescent="0.25">
      <c r="A12" s="174" t="s">
        <v>92</v>
      </c>
    </row>
    <row r="13" spans="1:1" x14ac:dyDescent="0.25">
      <c r="A13" s="173" t="s">
        <v>93</v>
      </c>
    </row>
    <row r="14" spans="1:1" x14ac:dyDescent="0.25">
      <c r="A14" s="171" t="s">
        <v>94</v>
      </c>
    </row>
    <row r="15" spans="1:1" ht="15.75" x14ac:dyDescent="0.25">
      <c r="A15" s="173" t="s">
        <v>95</v>
      </c>
    </row>
    <row r="16" spans="1:1" x14ac:dyDescent="0.25">
      <c r="A16" s="171" t="s">
        <v>96</v>
      </c>
    </row>
    <row r="17" spans="1:1" ht="15.75" x14ac:dyDescent="0.25">
      <c r="A17" s="172" t="s">
        <v>97</v>
      </c>
    </row>
    <row r="18" spans="1:1" x14ac:dyDescent="0.25">
      <c r="A18" s="173" t="s">
        <v>98</v>
      </c>
    </row>
    <row r="19" spans="1:1" ht="21.75" x14ac:dyDescent="0.25">
      <c r="A19" s="175" t="s">
        <v>99</v>
      </c>
    </row>
    <row r="20" spans="1:1" x14ac:dyDescent="0.25">
      <c r="A20" s="171" t="s">
        <v>100</v>
      </c>
    </row>
    <row r="21" spans="1:1" ht="15.75" x14ac:dyDescent="0.25">
      <c r="A21" s="172" t="s">
        <v>101</v>
      </c>
    </row>
    <row r="22" spans="1:1" ht="15.75" x14ac:dyDescent="0.25">
      <c r="A22" s="172" t="s">
        <v>102</v>
      </c>
    </row>
    <row r="23" spans="1:1" ht="15.75" x14ac:dyDescent="0.25">
      <c r="A23" s="172" t="s">
        <v>103</v>
      </c>
    </row>
    <row r="24" spans="1:1" ht="21.75" x14ac:dyDescent="0.25">
      <c r="A24" s="175" t="s">
        <v>104</v>
      </c>
    </row>
    <row r="25" spans="1:1" x14ac:dyDescent="0.25">
      <c r="A25" s="173" t="s">
        <v>105</v>
      </c>
    </row>
    <row r="26" spans="1:1" x14ac:dyDescent="0.25">
      <c r="A26" s="171" t="s">
        <v>106</v>
      </c>
    </row>
    <row r="27" spans="1:1" x14ac:dyDescent="0.25">
      <c r="A27" s="171" t="s">
        <v>107</v>
      </c>
    </row>
    <row r="29" spans="1:1" x14ac:dyDescent="0.25">
      <c r="A29" s="171" t="s">
        <v>108</v>
      </c>
    </row>
    <row r="30" spans="1:1" x14ac:dyDescent="0.25">
      <c r="A30" s="173" t="s">
        <v>109</v>
      </c>
    </row>
    <row r="31" spans="1:1" x14ac:dyDescent="0.25">
      <c r="A31" s="173" t="s">
        <v>110</v>
      </c>
    </row>
    <row r="32" spans="1:1" x14ac:dyDescent="0.25">
      <c r="A32" s="173" t="s">
        <v>111</v>
      </c>
    </row>
    <row r="33" spans="1:1" x14ac:dyDescent="0.25">
      <c r="A33" s="173" t="s">
        <v>112</v>
      </c>
    </row>
    <row r="34" spans="1:1" ht="21.75" x14ac:dyDescent="0.25">
      <c r="A34" s="175" t="s">
        <v>113</v>
      </c>
    </row>
    <row r="35" spans="1:1" x14ac:dyDescent="0.25">
      <c r="A35" s="171" t="s">
        <v>114</v>
      </c>
    </row>
    <row r="36" spans="1:1" x14ac:dyDescent="0.25">
      <c r="A36" s="173" t="s">
        <v>115</v>
      </c>
    </row>
    <row r="38" spans="1:1" x14ac:dyDescent="0.25">
      <c r="A38" s="173" t="s">
        <v>116</v>
      </c>
    </row>
    <row r="39" spans="1:1" x14ac:dyDescent="0.25">
      <c r="A39" s="173" t="s">
        <v>117</v>
      </c>
    </row>
    <row r="40" spans="1:1" ht="31.5" x14ac:dyDescent="0.25">
      <c r="A40" s="173" t="s">
        <v>118</v>
      </c>
    </row>
    <row r="41" spans="1:1" ht="30" x14ac:dyDescent="0.25">
      <c r="A41" s="173" t="s">
        <v>119</v>
      </c>
    </row>
    <row r="42" spans="1:1" ht="30" x14ac:dyDescent="0.25">
      <c r="A42" s="173" t="s">
        <v>120</v>
      </c>
    </row>
    <row r="43" spans="1:1" ht="30" x14ac:dyDescent="0.25">
      <c r="A43" s="173" t="s">
        <v>121</v>
      </c>
    </row>
    <row r="44" spans="1:1" ht="30" x14ac:dyDescent="0.25">
      <c r="A44" s="173" t="s">
        <v>122</v>
      </c>
    </row>
    <row r="45" spans="1:1" ht="30" x14ac:dyDescent="0.25">
      <c r="A45" s="173" t="s">
        <v>123</v>
      </c>
    </row>
    <row r="46" spans="1:1" ht="45" x14ac:dyDescent="0.25">
      <c r="A46" s="171" t="s">
        <v>124</v>
      </c>
    </row>
    <row r="47" spans="1:1" ht="30" x14ac:dyDescent="0.25">
      <c r="A47" s="171" t="s">
        <v>125</v>
      </c>
    </row>
  </sheetData>
  <hyperlinks>
    <hyperlink ref="A1" r:id="rId1" display="http://www.infocontable.co/liquidacion-de-nomina/"/>
    <hyperlink ref="A3" r:id="rId2" display="http://www.infocontable.co/contrato-de-servicios/"/>
    <hyperlink ref="A4" r:id="rId3" display="http://www.infocontable.co/contrato-de-servicios/"/>
    <hyperlink ref="A9" r:id="rId4" display="http://www.infocontable.co/liquidacion-de-nomina/"/>
    <hyperlink ref="A11" r:id="rId5" display="http://www.infocontable.co/liquidacion-de-nomina/"/>
    <hyperlink ref="A14" r:id="rId6" display="http://www.infocontable.co/seguridad-social-trabajadores-independientes/"/>
    <hyperlink ref="A16" r:id="rId7" display="http://www.infocontable.co/que-son-las-normas-iso/"/>
    <hyperlink ref="A20" r:id="rId8" display="http://www.infocontable.co/ajustes-contabilizacion-prima-de-servicios/"/>
    <hyperlink ref="A26" r:id="rId9" display="http://www.infocontable.co/que-son-las-normas-iso/"/>
    <hyperlink ref="A27" r:id="rId10" display="http://www.infocontable.co/las-niif-en-colombia-una-obligacion-legal/"/>
    <hyperlink ref="A29" r:id="rId11" display="http://www.infocontable.co/simit/"/>
    <hyperlink ref="A35" r:id="rId12" display="http://www.infocontable.co/requisitos-para-la-pension-de-vejez/"/>
    <hyperlink ref="A46" r:id="rId13" display="http://www.infocontable.co/contrato-de-servicios/"/>
    <hyperlink ref="A47" r:id="rId14" display="http://www.infocontable.co/que-es-el-impuesto-ica/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34" workbookViewId="0">
      <pane xSplit="4" ySplit="1" topLeftCell="E50" activePane="bottomRight" state="frozen"/>
      <selection activeCell="A34" sqref="A34"/>
      <selection pane="topRight" activeCell="E34" sqref="E34"/>
      <selection pane="bottomLeft" activeCell="A35" sqref="A35"/>
      <selection pane="bottomRight" activeCell="F54" sqref="F54"/>
    </sheetView>
  </sheetViews>
  <sheetFormatPr defaultRowHeight="16.5" x14ac:dyDescent="0.3"/>
  <cols>
    <col min="1" max="1" width="14.42578125" style="217" bestFit="1" customWidth="1"/>
    <col min="2" max="2" width="20.7109375" style="217" customWidth="1"/>
    <col min="3" max="3" width="8.5703125" style="217" bestFit="1" customWidth="1"/>
    <col min="4" max="4" width="20.7109375" style="217" customWidth="1"/>
    <col min="5" max="5" width="17.7109375" style="217" bestFit="1" customWidth="1"/>
    <col min="6" max="7" width="11.28515625" style="217" bestFit="1" customWidth="1"/>
    <col min="8" max="8" width="13.5703125" style="217" bestFit="1" customWidth="1"/>
    <col min="9" max="9" width="8.7109375" style="286" customWidth="1"/>
    <col min="10" max="10" width="15.85546875" style="279" bestFit="1" customWidth="1"/>
    <col min="11" max="11" width="14.85546875" style="217" bestFit="1" customWidth="1"/>
    <col min="12" max="12" width="8.85546875" style="217" bestFit="1" customWidth="1"/>
    <col min="13" max="13" width="12.7109375" style="217" customWidth="1"/>
    <col min="14" max="14" width="18.85546875" style="217" bestFit="1" customWidth="1"/>
    <col min="15" max="16384" width="9.140625" style="217"/>
  </cols>
  <sheetData>
    <row r="1" spans="1:14" ht="33" x14ac:dyDescent="0.3">
      <c r="A1" s="216" t="s">
        <v>152</v>
      </c>
      <c r="B1" s="216" t="s">
        <v>153</v>
      </c>
      <c r="C1" s="216" t="s">
        <v>154</v>
      </c>
      <c r="D1" s="216" t="s">
        <v>155</v>
      </c>
      <c r="E1" s="216" t="s">
        <v>156</v>
      </c>
      <c r="F1" s="216" t="s">
        <v>157</v>
      </c>
      <c r="G1" s="216" t="s">
        <v>158</v>
      </c>
      <c r="H1" s="216" t="s">
        <v>159</v>
      </c>
      <c r="I1" s="283" t="s">
        <v>160</v>
      </c>
      <c r="J1" s="277" t="s">
        <v>161</v>
      </c>
      <c r="K1" s="216" t="s">
        <v>162</v>
      </c>
      <c r="L1" s="216" t="s">
        <v>163</v>
      </c>
      <c r="M1" s="216" t="s">
        <v>164</v>
      </c>
      <c r="N1" s="216" t="s">
        <v>165</v>
      </c>
    </row>
    <row r="2" spans="1:14" ht="17.25" thickBot="1" x14ac:dyDescent="0.35">
      <c r="A2" s="218"/>
      <c r="B2" s="218"/>
      <c r="C2" s="218"/>
      <c r="D2" s="218"/>
      <c r="E2" s="218"/>
      <c r="F2" s="218" t="s">
        <v>166</v>
      </c>
      <c r="G2" s="218" t="s">
        <v>166</v>
      </c>
      <c r="H2" s="218"/>
      <c r="I2" s="284"/>
      <c r="J2" s="276"/>
      <c r="K2" s="218"/>
      <c r="L2" s="218"/>
      <c r="M2" s="218"/>
      <c r="N2" s="218"/>
    </row>
    <row r="3" spans="1:14" ht="50.25" thickBot="1" x14ac:dyDescent="0.35">
      <c r="A3" s="219"/>
      <c r="B3" s="219" t="s">
        <v>167</v>
      </c>
      <c r="C3" s="219"/>
      <c r="D3" s="219" t="s">
        <v>168</v>
      </c>
      <c r="E3" s="219"/>
      <c r="F3" s="220" t="s">
        <v>169</v>
      </c>
      <c r="G3" s="220" t="s">
        <v>170</v>
      </c>
      <c r="H3" s="220" t="s">
        <v>169</v>
      </c>
      <c r="I3" s="285"/>
      <c r="J3" s="278"/>
      <c r="K3" s="220" t="s">
        <v>169</v>
      </c>
      <c r="L3" s="219" t="s">
        <v>171</v>
      </c>
      <c r="M3" s="219"/>
      <c r="N3" s="219"/>
    </row>
    <row r="4" spans="1:14" ht="33.75" thickBot="1" x14ac:dyDescent="0.35">
      <c r="A4" s="219"/>
      <c r="B4" s="219" t="s">
        <v>167</v>
      </c>
      <c r="C4" s="219"/>
      <c r="D4" s="219" t="s">
        <v>172</v>
      </c>
      <c r="E4" s="219"/>
      <c r="F4" s="220" t="s">
        <v>170</v>
      </c>
      <c r="G4" s="220" t="s">
        <v>169</v>
      </c>
      <c r="H4" s="220" t="s">
        <v>169</v>
      </c>
      <c r="I4" s="285"/>
      <c r="J4" s="278"/>
      <c r="K4" s="220" t="s">
        <v>169</v>
      </c>
      <c r="L4" s="219" t="s">
        <v>171</v>
      </c>
      <c r="M4" s="219"/>
      <c r="N4" s="219"/>
    </row>
    <row r="5" spans="1:14" ht="50.25" thickBot="1" x14ac:dyDescent="0.35">
      <c r="A5" s="219"/>
      <c r="B5" s="219" t="s">
        <v>173</v>
      </c>
      <c r="C5" s="219"/>
      <c r="D5" s="219" t="s">
        <v>168</v>
      </c>
      <c r="E5" s="219"/>
      <c r="F5" s="220" t="s">
        <v>169</v>
      </c>
      <c r="G5" s="220" t="s">
        <v>174</v>
      </c>
      <c r="H5" s="220" t="s">
        <v>169</v>
      </c>
      <c r="I5" s="285"/>
      <c r="J5" s="278"/>
      <c r="K5" s="220" t="s">
        <v>169</v>
      </c>
      <c r="L5" s="219" t="s">
        <v>171</v>
      </c>
      <c r="M5" s="219"/>
      <c r="N5" s="219"/>
    </row>
    <row r="6" spans="1:14" ht="17.25" thickBot="1" x14ac:dyDescent="0.35">
      <c r="A6" s="219"/>
      <c r="B6" s="219" t="s">
        <v>173</v>
      </c>
      <c r="C6" s="219"/>
      <c r="D6" s="219" t="s">
        <v>175</v>
      </c>
      <c r="E6" s="219"/>
      <c r="F6" s="220" t="s">
        <v>174</v>
      </c>
      <c r="G6" s="220" t="s">
        <v>169</v>
      </c>
      <c r="H6" s="220" t="s">
        <v>169</v>
      </c>
      <c r="I6" s="285"/>
      <c r="J6" s="278"/>
      <c r="K6" s="220" t="s">
        <v>169</v>
      </c>
      <c r="L6" s="219" t="s">
        <v>171</v>
      </c>
      <c r="M6" s="219"/>
      <c r="N6" s="219"/>
    </row>
    <row r="7" spans="1:14" ht="50.25" thickBot="1" x14ac:dyDescent="0.35">
      <c r="A7" s="219"/>
      <c r="B7" s="219" t="s">
        <v>176</v>
      </c>
      <c r="C7" s="219"/>
      <c r="D7" s="219" t="s">
        <v>168</v>
      </c>
      <c r="E7" s="219"/>
      <c r="F7" s="220" t="s">
        <v>169</v>
      </c>
      <c r="G7" s="220" t="s">
        <v>174</v>
      </c>
      <c r="H7" s="220" t="s">
        <v>169</v>
      </c>
      <c r="I7" s="285"/>
      <c r="J7" s="278"/>
      <c r="K7" s="220" t="s">
        <v>169</v>
      </c>
      <c r="L7" s="219" t="s">
        <v>171</v>
      </c>
      <c r="M7" s="219"/>
      <c r="N7" s="219"/>
    </row>
    <row r="8" spans="1:14" ht="17.25" thickBot="1" x14ac:dyDescent="0.35">
      <c r="A8" s="219"/>
      <c r="B8" s="219" t="s">
        <v>176</v>
      </c>
      <c r="C8" s="219"/>
      <c r="D8" s="219" t="s">
        <v>172</v>
      </c>
      <c r="E8" s="219"/>
      <c r="F8" s="220" t="s">
        <v>174</v>
      </c>
      <c r="G8" s="220" t="s">
        <v>169</v>
      </c>
      <c r="H8" s="220" t="s">
        <v>169</v>
      </c>
      <c r="I8" s="285"/>
      <c r="J8" s="278"/>
      <c r="K8" s="220" t="s">
        <v>169</v>
      </c>
      <c r="L8" s="219" t="s">
        <v>171</v>
      </c>
      <c r="M8" s="219"/>
      <c r="N8" s="219"/>
    </row>
    <row r="9" spans="1:14" ht="33.75" thickBot="1" x14ac:dyDescent="0.35">
      <c r="A9" s="219"/>
      <c r="B9" s="219" t="s">
        <v>177</v>
      </c>
      <c r="C9" s="219"/>
      <c r="D9" s="219" t="s">
        <v>178</v>
      </c>
      <c r="E9" s="219"/>
      <c r="F9" s="220" t="s">
        <v>169</v>
      </c>
      <c r="G9" s="220" t="s">
        <v>179</v>
      </c>
      <c r="H9" s="220" t="s">
        <v>169</v>
      </c>
      <c r="I9" s="285"/>
      <c r="J9" s="278"/>
      <c r="K9" s="220" t="s">
        <v>169</v>
      </c>
      <c r="L9" s="219" t="s">
        <v>171</v>
      </c>
      <c r="M9" s="219"/>
      <c r="N9" s="219"/>
    </row>
    <row r="10" spans="1:14" ht="33.75" thickBot="1" x14ac:dyDescent="0.35">
      <c r="A10" s="219"/>
      <c r="B10" s="219" t="s">
        <v>177</v>
      </c>
      <c r="C10" s="219"/>
      <c r="D10" s="219" t="s">
        <v>180</v>
      </c>
      <c r="E10" s="219"/>
      <c r="F10" s="220" t="s">
        <v>179</v>
      </c>
      <c r="G10" s="220" t="s">
        <v>169</v>
      </c>
      <c r="H10" s="220" t="s">
        <v>169</v>
      </c>
      <c r="I10" s="285"/>
      <c r="J10" s="278"/>
      <c r="K10" s="220" t="s">
        <v>169</v>
      </c>
      <c r="L10" s="219" t="s">
        <v>171</v>
      </c>
      <c r="M10" s="219"/>
      <c r="N10" s="219"/>
    </row>
    <row r="11" spans="1:14" ht="33.75" thickBot="1" x14ac:dyDescent="0.35">
      <c r="A11" s="219"/>
      <c r="B11" s="219" t="s">
        <v>181</v>
      </c>
      <c r="C11" s="219"/>
      <c r="D11" s="219" t="s">
        <v>182</v>
      </c>
      <c r="E11" s="219"/>
      <c r="F11" s="220" t="s">
        <v>169</v>
      </c>
      <c r="G11" s="220" t="s">
        <v>183</v>
      </c>
      <c r="H11" s="220" t="s">
        <v>169</v>
      </c>
      <c r="I11" s="285"/>
      <c r="J11" s="278"/>
      <c r="K11" s="220" t="s">
        <v>169</v>
      </c>
      <c r="L11" s="219" t="s">
        <v>171</v>
      </c>
      <c r="M11" s="219"/>
      <c r="N11" s="219"/>
    </row>
    <row r="12" spans="1:14" ht="33.75" thickBot="1" x14ac:dyDescent="0.35">
      <c r="A12" s="219"/>
      <c r="B12" s="219" t="s">
        <v>181</v>
      </c>
      <c r="C12" s="219"/>
      <c r="D12" s="219" t="s">
        <v>184</v>
      </c>
      <c r="E12" s="219"/>
      <c r="F12" s="220" t="s">
        <v>183</v>
      </c>
      <c r="G12" s="220" t="s">
        <v>169</v>
      </c>
      <c r="H12" s="220" t="s">
        <v>169</v>
      </c>
      <c r="I12" s="285"/>
      <c r="J12" s="278"/>
      <c r="K12" s="220" t="s">
        <v>169</v>
      </c>
      <c r="L12" s="219" t="s">
        <v>171</v>
      </c>
      <c r="M12" s="219"/>
      <c r="N12" s="219"/>
    </row>
    <row r="13" spans="1:14" ht="17.25" thickBot="1" x14ac:dyDescent="0.35">
      <c r="A13" s="219"/>
      <c r="B13" s="219" t="s">
        <v>185</v>
      </c>
      <c r="C13" s="219"/>
      <c r="D13" s="219" t="s">
        <v>186</v>
      </c>
      <c r="E13" s="219"/>
      <c r="F13" s="220" t="s">
        <v>169</v>
      </c>
      <c r="G13" s="220" t="s">
        <v>187</v>
      </c>
      <c r="H13" s="220" t="s">
        <v>169</v>
      </c>
      <c r="I13" s="285"/>
      <c r="J13" s="278"/>
      <c r="K13" s="220" t="s">
        <v>169</v>
      </c>
      <c r="L13" s="219" t="s">
        <v>171</v>
      </c>
      <c r="M13" s="219"/>
      <c r="N13" s="219"/>
    </row>
    <row r="14" spans="1:14" ht="17.25" thickBot="1" x14ac:dyDescent="0.35">
      <c r="A14" s="219"/>
      <c r="B14" s="219" t="s">
        <v>185</v>
      </c>
      <c r="C14" s="219"/>
      <c r="D14" s="219" t="s">
        <v>188</v>
      </c>
      <c r="E14" s="219"/>
      <c r="F14" s="220" t="s">
        <v>187</v>
      </c>
      <c r="G14" s="220" t="s">
        <v>169</v>
      </c>
      <c r="H14" s="220" t="s">
        <v>169</v>
      </c>
      <c r="I14" s="285"/>
      <c r="J14" s="278"/>
      <c r="K14" s="220" t="s">
        <v>169</v>
      </c>
      <c r="L14" s="219" t="s">
        <v>171</v>
      </c>
      <c r="M14" s="219"/>
      <c r="N14" s="219"/>
    </row>
    <row r="15" spans="1:14" ht="17.25" thickBot="1" x14ac:dyDescent="0.35">
      <c r="A15" s="219"/>
      <c r="B15" s="219" t="s">
        <v>189</v>
      </c>
      <c r="C15" s="219"/>
      <c r="D15" s="219" t="s">
        <v>190</v>
      </c>
      <c r="E15" s="219"/>
      <c r="F15" s="220" t="s">
        <v>169</v>
      </c>
      <c r="G15" s="220" t="s">
        <v>179</v>
      </c>
      <c r="H15" s="220" t="s">
        <v>169</v>
      </c>
      <c r="I15" s="285"/>
      <c r="J15" s="278"/>
      <c r="K15" s="220" t="s">
        <v>169</v>
      </c>
      <c r="L15" s="219" t="s">
        <v>171</v>
      </c>
      <c r="M15" s="219"/>
      <c r="N15" s="219"/>
    </row>
    <row r="16" spans="1:14" ht="17.25" thickBot="1" x14ac:dyDescent="0.35">
      <c r="A16" s="219"/>
      <c r="B16" s="219" t="s">
        <v>189</v>
      </c>
      <c r="C16" s="219"/>
      <c r="D16" s="219" t="s">
        <v>191</v>
      </c>
      <c r="E16" s="219"/>
      <c r="F16" s="220" t="s">
        <v>179</v>
      </c>
      <c r="G16" s="220" t="s">
        <v>169</v>
      </c>
      <c r="H16" s="220" t="s">
        <v>169</v>
      </c>
      <c r="I16" s="285"/>
      <c r="J16" s="278"/>
      <c r="K16" s="220" t="s">
        <v>169</v>
      </c>
      <c r="L16" s="219" t="s">
        <v>171</v>
      </c>
      <c r="M16" s="219"/>
      <c r="N16" s="219"/>
    </row>
    <row r="17" spans="1:14" ht="33.75" thickBot="1" x14ac:dyDescent="0.35">
      <c r="A17" s="219"/>
      <c r="B17" s="219" t="s">
        <v>192</v>
      </c>
      <c r="C17" s="219"/>
      <c r="D17" s="219" t="s">
        <v>193</v>
      </c>
      <c r="E17" s="219"/>
      <c r="F17" s="220" t="s">
        <v>169</v>
      </c>
      <c r="G17" s="220" t="s">
        <v>194</v>
      </c>
      <c r="H17" s="220" t="s">
        <v>169</v>
      </c>
      <c r="I17" s="285"/>
      <c r="J17" s="278"/>
      <c r="K17" s="220" t="s">
        <v>169</v>
      </c>
      <c r="L17" s="219" t="s">
        <v>171</v>
      </c>
      <c r="M17" s="219"/>
      <c r="N17" s="219"/>
    </row>
    <row r="18" spans="1:14" ht="66.75" thickBot="1" x14ac:dyDescent="0.35">
      <c r="A18" s="219"/>
      <c r="B18" s="219" t="s">
        <v>192</v>
      </c>
      <c r="C18" s="219"/>
      <c r="D18" s="219" t="s">
        <v>195</v>
      </c>
      <c r="E18" s="219"/>
      <c r="F18" s="220" t="s">
        <v>194</v>
      </c>
      <c r="G18" s="220" t="s">
        <v>169</v>
      </c>
      <c r="H18" s="220" t="s">
        <v>169</v>
      </c>
      <c r="I18" s="285"/>
      <c r="J18" s="278"/>
      <c r="K18" s="220" t="s">
        <v>169</v>
      </c>
      <c r="L18" s="219" t="s">
        <v>171</v>
      </c>
      <c r="M18" s="219"/>
      <c r="N18" s="219"/>
    </row>
    <row r="19" spans="1:14" ht="50.25" thickBot="1" x14ac:dyDescent="0.35">
      <c r="A19" s="219"/>
      <c r="B19" s="219" t="s">
        <v>196</v>
      </c>
      <c r="C19" s="219"/>
      <c r="D19" s="219" t="s">
        <v>197</v>
      </c>
      <c r="E19" s="219"/>
      <c r="F19" s="220" t="s">
        <v>169</v>
      </c>
      <c r="G19" s="220" t="s">
        <v>198</v>
      </c>
      <c r="H19" s="220" t="s">
        <v>169</v>
      </c>
      <c r="I19" s="285"/>
      <c r="J19" s="278"/>
      <c r="K19" s="220" t="s">
        <v>169</v>
      </c>
      <c r="L19" s="219" t="s">
        <v>171</v>
      </c>
      <c r="M19" s="219"/>
      <c r="N19" s="219"/>
    </row>
    <row r="20" spans="1:14" ht="50.25" thickBot="1" x14ac:dyDescent="0.35">
      <c r="A20" s="219"/>
      <c r="B20" s="219" t="s">
        <v>196</v>
      </c>
      <c r="C20" s="219"/>
      <c r="D20" s="219" t="s">
        <v>199</v>
      </c>
      <c r="E20" s="219"/>
      <c r="F20" s="220" t="s">
        <v>198</v>
      </c>
      <c r="G20" s="220" t="s">
        <v>169</v>
      </c>
      <c r="H20" s="220" t="s">
        <v>169</v>
      </c>
      <c r="I20" s="285"/>
      <c r="J20" s="278"/>
      <c r="K20" s="220" t="s">
        <v>169</v>
      </c>
      <c r="L20" s="219" t="s">
        <v>171</v>
      </c>
      <c r="M20" s="219"/>
      <c r="N20" s="219"/>
    </row>
    <row r="21" spans="1:14" ht="50.25" thickBot="1" x14ac:dyDescent="0.35">
      <c r="A21" s="219"/>
      <c r="B21" s="219" t="s">
        <v>200</v>
      </c>
      <c r="C21" s="219"/>
      <c r="D21" s="219" t="s">
        <v>197</v>
      </c>
      <c r="E21" s="219"/>
      <c r="F21" s="220" t="s">
        <v>170</v>
      </c>
      <c r="G21" s="220" t="s">
        <v>169</v>
      </c>
      <c r="H21" s="220" t="s">
        <v>169</v>
      </c>
      <c r="I21" s="285"/>
      <c r="J21" s="278"/>
      <c r="K21" s="220" t="s">
        <v>169</v>
      </c>
      <c r="L21" s="219" t="s">
        <v>171</v>
      </c>
      <c r="M21" s="219"/>
      <c r="N21" s="219"/>
    </row>
    <row r="22" spans="1:14" ht="33.75" thickBot="1" x14ac:dyDescent="0.35">
      <c r="A22" s="219"/>
      <c r="B22" s="219" t="s">
        <v>200</v>
      </c>
      <c r="C22" s="219"/>
      <c r="D22" s="219" t="s">
        <v>201</v>
      </c>
      <c r="E22" s="219"/>
      <c r="F22" s="220" t="s">
        <v>169</v>
      </c>
      <c r="G22" s="220" t="s">
        <v>170</v>
      </c>
      <c r="H22" s="220" t="s">
        <v>169</v>
      </c>
      <c r="I22" s="285"/>
      <c r="J22" s="278"/>
      <c r="K22" s="220" t="s">
        <v>169</v>
      </c>
      <c r="L22" s="219" t="s">
        <v>171</v>
      </c>
      <c r="M22" s="219"/>
      <c r="N22" s="219"/>
    </row>
    <row r="23" spans="1:14" ht="33.75" thickBot="1" x14ac:dyDescent="0.35">
      <c r="A23" s="219"/>
      <c r="B23" s="219" t="s">
        <v>202</v>
      </c>
      <c r="C23" s="219"/>
      <c r="D23" s="219" t="s">
        <v>193</v>
      </c>
      <c r="E23" s="219"/>
      <c r="F23" s="220" t="s">
        <v>170</v>
      </c>
      <c r="G23" s="220" t="s">
        <v>169</v>
      </c>
      <c r="H23" s="220" t="s">
        <v>169</v>
      </c>
      <c r="I23" s="285"/>
      <c r="J23" s="278"/>
      <c r="K23" s="220" t="s">
        <v>169</v>
      </c>
      <c r="L23" s="219" t="s">
        <v>171</v>
      </c>
      <c r="M23" s="219"/>
      <c r="N23" s="219"/>
    </row>
    <row r="24" spans="1:14" ht="33.75" thickBot="1" x14ac:dyDescent="0.35">
      <c r="A24" s="219"/>
      <c r="B24" s="219" t="s">
        <v>202</v>
      </c>
      <c r="C24" s="219"/>
      <c r="D24" s="219" t="s">
        <v>201</v>
      </c>
      <c r="E24" s="219"/>
      <c r="F24" s="220" t="s">
        <v>169</v>
      </c>
      <c r="G24" s="220" t="s">
        <v>170</v>
      </c>
      <c r="H24" s="220" t="s">
        <v>169</v>
      </c>
      <c r="I24" s="285"/>
      <c r="J24" s="278"/>
      <c r="K24" s="220" t="s">
        <v>169</v>
      </c>
      <c r="L24" s="219" t="s">
        <v>171</v>
      </c>
      <c r="M24" s="219"/>
      <c r="N24" s="219"/>
    </row>
    <row r="25" spans="1:14" ht="33.75" thickBot="1" x14ac:dyDescent="0.35">
      <c r="A25" s="219"/>
      <c r="B25" s="219" t="s">
        <v>203</v>
      </c>
      <c r="C25" s="219"/>
      <c r="D25" s="219" t="s">
        <v>204</v>
      </c>
      <c r="E25" s="219"/>
      <c r="F25" s="220" t="s">
        <v>169</v>
      </c>
      <c r="G25" s="220" t="s">
        <v>205</v>
      </c>
      <c r="H25" s="220" t="s">
        <v>169</v>
      </c>
      <c r="I25" s="285"/>
      <c r="J25" s="278"/>
      <c r="K25" s="220" t="s">
        <v>169</v>
      </c>
      <c r="L25" s="219" t="s">
        <v>171</v>
      </c>
      <c r="M25" s="219"/>
      <c r="N25" s="219"/>
    </row>
    <row r="26" spans="1:14" ht="33.75" thickBot="1" x14ac:dyDescent="0.35">
      <c r="A26" s="219"/>
      <c r="B26" s="219" t="s">
        <v>203</v>
      </c>
      <c r="C26" s="219"/>
      <c r="D26" s="219" t="s">
        <v>206</v>
      </c>
      <c r="E26" s="219"/>
      <c r="F26" s="220" t="s">
        <v>205</v>
      </c>
      <c r="G26" s="220" t="s">
        <v>169</v>
      </c>
      <c r="H26" s="220" t="s">
        <v>169</v>
      </c>
      <c r="I26" s="285"/>
      <c r="J26" s="278"/>
      <c r="K26" s="220" t="s">
        <v>169</v>
      </c>
      <c r="L26" s="219" t="s">
        <v>171</v>
      </c>
      <c r="M26" s="219"/>
      <c r="N26" s="219"/>
    </row>
    <row r="27" spans="1:14" ht="33.75" thickBot="1" x14ac:dyDescent="0.35">
      <c r="A27" s="219"/>
      <c r="B27" s="219" t="s">
        <v>207</v>
      </c>
      <c r="C27" s="219"/>
      <c r="D27" s="219" t="s">
        <v>201</v>
      </c>
      <c r="E27" s="219"/>
      <c r="F27" s="220" t="s">
        <v>169</v>
      </c>
      <c r="G27" s="220" t="s">
        <v>208</v>
      </c>
      <c r="H27" s="220" t="s">
        <v>169</v>
      </c>
      <c r="I27" s="285"/>
      <c r="J27" s="278"/>
      <c r="K27" s="220" t="s">
        <v>169</v>
      </c>
      <c r="L27" s="219" t="s">
        <v>171</v>
      </c>
      <c r="M27" s="219"/>
      <c r="N27" s="219"/>
    </row>
    <row r="28" spans="1:14" ht="33.75" thickBot="1" x14ac:dyDescent="0.35">
      <c r="A28" s="219"/>
      <c r="B28" s="219" t="s">
        <v>207</v>
      </c>
      <c r="C28" s="219"/>
      <c r="D28" s="219" t="s">
        <v>209</v>
      </c>
      <c r="E28" s="219"/>
      <c r="F28" s="220" t="s">
        <v>208</v>
      </c>
      <c r="G28" s="220" t="s">
        <v>169</v>
      </c>
      <c r="H28" s="220" t="s">
        <v>169</v>
      </c>
      <c r="I28" s="285"/>
      <c r="J28" s="278"/>
      <c r="K28" s="220" t="s">
        <v>169</v>
      </c>
      <c r="L28" s="219" t="s">
        <v>171</v>
      </c>
      <c r="M28" s="219"/>
      <c r="N28" s="219"/>
    </row>
    <row r="29" spans="1:14" ht="33.75" thickBot="1" x14ac:dyDescent="0.35">
      <c r="A29" s="219"/>
      <c r="B29" s="219" t="s">
        <v>210</v>
      </c>
      <c r="C29" s="219"/>
      <c r="D29" s="219" t="s">
        <v>201</v>
      </c>
      <c r="E29" s="219"/>
      <c r="F29" s="220" t="s">
        <v>169</v>
      </c>
      <c r="G29" s="220" t="s">
        <v>211</v>
      </c>
      <c r="H29" s="220" t="s">
        <v>169</v>
      </c>
      <c r="I29" s="285"/>
      <c r="J29" s="278"/>
      <c r="K29" s="220" t="s">
        <v>169</v>
      </c>
      <c r="L29" s="219" t="s">
        <v>171</v>
      </c>
      <c r="M29" s="219"/>
      <c r="N29" s="219"/>
    </row>
    <row r="30" spans="1:14" ht="33" x14ac:dyDescent="0.3">
      <c r="A30" s="219"/>
      <c r="B30" s="219" t="s">
        <v>210</v>
      </c>
      <c r="C30" s="219"/>
      <c r="D30" s="219" t="s">
        <v>212</v>
      </c>
      <c r="E30" s="219"/>
      <c r="F30" s="220" t="s">
        <v>211</v>
      </c>
      <c r="G30" s="220" t="s">
        <v>169</v>
      </c>
      <c r="H30" s="220" t="s">
        <v>169</v>
      </c>
      <c r="I30" s="285"/>
      <c r="J30" s="278"/>
      <c r="K30" s="220" t="s">
        <v>169</v>
      </c>
      <c r="L30" s="219" t="s">
        <v>171</v>
      </c>
      <c r="M30" s="219"/>
      <c r="N30" s="219"/>
    </row>
    <row r="31" spans="1:14" ht="38.25" x14ac:dyDescent="0.3">
      <c r="A31" s="221" t="s">
        <v>213</v>
      </c>
    </row>
    <row r="34" spans="1:14" ht="33" x14ac:dyDescent="0.3">
      <c r="A34" s="216" t="s">
        <v>152</v>
      </c>
      <c r="B34" s="216" t="s">
        <v>153</v>
      </c>
      <c r="C34" s="216" t="s">
        <v>154</v>
      </c>
      <c r="D34" s="216" t="s">
        <v>155</v>
      </c>
      <c r="E34" s="216" t="s">
        <v>156</v>
      </c>
      <c r="F34" s="216" t="s">
        <v>157</v>
      </c>
      <c r="G34" s="216" t="s">
        <v>158</v>
      </c>
      <c r="H34" s="216" t="s">
        <v>159</v>
      </c>
      <c r="I34" s="283" t="s">
        <v>155</v>
      </c>
      <c r="J34" s="277" t="s">
        <v>267</v>
      </c>
      <c r="K34" s="216" t="s">
        <v>162</v>
      </c>
      <c r="L34" s="216" t="s">
        <v>163</v>
      </c>
      <c r="M34" s="287" t="s">
        <v>269</v>
      </c>
      <c r="N34" s="216" t="s">
        <v>165</v>
      </c>
    </row>
    <row r="35" spans="1:14" ht="17.25" thickBot="1" x14ac:dyDescent="0.35">
      <c r="A35" s="218" t="s">
        <v>5</v>
      </c>
      <c r="B35" s="218"/>
      <c r="C35" s="218"/>
      <c r="D35" s="218"/>
      <c r="E35" s="218"/>
      <c r="F35" s="218" t="s">
        <v>214</v>
      </c>
      <c r="G35" s="218" t="s">
        <v>214</v>
      </c>
      <c r="H35" s="218"/>
      <c r="I35" s="284"/>
      <c r="J35" s="276"/>
      <c r="K35" s="218"/>
      <c r="L35" s="218"/>
      <c r="M35" s="218"/>
      <c r="N35" s="218"/>
    </row>
    <row r="36" spans="1:14" ht="50.25" thickBot="1" x14ac:dyDescent="0.35">
      <c r="A36" s="232">
        <v>1</v>
      </c>
      <c r="B36" s="219" t="s">
        <v>167</v>
      </c>
      <c r="C36" s="219"/>
      <c r="D36" s="282" t="s">
        <v>168</v>
      </c>
      <c r="E36" s="219"/>
      <c r="F36" s="220" t="s">
        <v>169</v>
      </c>
      <c r="G36" s="220" t="s">
        <v>215</v>
      </c>
      <c r="H36" s="220" t="s">
        <v>169</v>
      </c>
      <c r="I36" s="285">
        <f>+andrea!A13</f>
        <v>237010</v>
      </c>
      <c r="J36" s="278">
        <f>-andrea!G19</f>
        <v>-60000</v>
      </c>
      <c r="K36" s="220" t="s">
        <v>169</v>
      </c>
      <c r="L36" s="219" t="s">
        <v>171</v>
      </c>
      <c r="M36" s="219" t="str">
        <f>+andrea!B13</f>
        <v>Aportes parafiscales</v>
      </c>
      <c r="N36" s="219"/>
    </row>
    <row r="37" spans="1:14" ht="33.75" thickBot="1" x14ac:dyDescent="0.35">
      <c r="A37" s="232">
        <v>2</v>
      </c>
      <c r="B37" s="219" t="s">
        <v>167</v>
      </c>
      <c r="C37" s="219"/>
      <c r="D37" s="219" t="s">
        <v>172</v>
      </c>
      <c r="E37" s="219"/>
      <c r="F37" s="220" t="s">
        <v>215</v>
      </c>
      <c r="G37" s="220" t="s">
        <v>169</v>
      </c>
      <c r="H37" s="220" t="s">
        <v>169</v>
      </c>
      <c r="I37" s="285">
        <f>+andrea!A26</f>
        <v>510572</v>
      </c>
      <c r="J37" s="278"/>
      <c r="K37" s="220" t="s">
        <v>169</v>
      </c>
      <c r="L37" s="219" t="s">
        <v>171</v>
      </c>
      <c r="M37" s="219"/>
      <c r="N37" s="219"/>
    </row>
    <row r="38" spans="1:14" ht="50.25" thickBot="1" x14ac:dyDescent="0.35">
      <c r="A38" s="232">
        <v>3</v>
      </c>
      <c r="B38" s="219" t="s">
        <v>173</v>
      </c>
      <c r="C38" s="219"/>
      <c r="D38" s="282" t="s">
        <v>168</v>
      </c>
      <c r="E38" s="219"/>
      <c r="F38" s="220" t="s">
        <v>169</v>
      </c>
      <c r="G38" s="220" t="s">
        <v>216</v>
      </c>
      <c r="H38" s="220" t="s">
        <v>169</v>
      </c>
      <c r="I38" s="285">
        <f>+andrea!A13</f>
        <v>237010</v>
      </c>
      <c r="J38" s="278">
        <f>-andrea!G18</f>
        <v>-45000</v>
      </c>
      <c r="K38" s="220" t="s">
        <v>169</v>
      </c>
      <c r="L38" s="219" t="s">
        <v>171</v>
      </c>
      <c r="M38" s="219" t="str">
        <f>+andrea!B13</f>
        <v>Aportes parafiscales</v>
      </c>
      <c r="N38" s="219"/>
    </row>
    <row r="39" spans="1:14" ht="17.25" thickBot="1" x14ac:dyDescent="0.35">
      <c r="A39" s="232">
        <v>4</v>
      </c>
      <c r="B39" s="219" t="s">
        <v>173</v>
      </c>
      <c r="C39" s="219"/>
      <c r="D39" s="219" t="s">
        <v>175</v>
      </c>
      <c r="E39" s="219"/>
      <c r="F39" s="220" t="s">
        <v>216</v>
      </c>
      <c r="G39" s="220" t="s">
        <v>169</v>
      </c>
      <c r="H39" s="220" t="s">
        <v>169</v>
      </c>
      <c r="I39" s="285">
        <f>+andrea!A27</f>
        <v>510575</v>
      </c>
      <c r="J39" s="278"/>
      <c r="K39" s="220" t="s">
        <v>169</v>
      </c>
      <c r="L39" s="219" t="s">
        <v>171</v>
      </c>
      <c r="M39" s="219"/>
      <c r="N39" s="219"/>
    </row>
    <row r="40" spans="1:14" ht="50.25" thickBot="1" x14ac:dyDescent="0.35">
      <c r="A40" s="232">
        <v>5</v>
      </c>
      <c r="B40" s="219" t="s">
        <v>176</v>
      </c>
      <c r="C40" s="219"/>
      <c r="D40" s="293" t="s">
        <v>168</v>
      </c>
      <c r="E40" s="288"/>
      <c r="F40" s="289" t="s">
        <v>169</v>
      </c>
      <c r="G40" s="289" t="s">
        <v>216</v>
      </c>
      <c r="H40" s="220" t="s">
        <v>169</v>
      </c>
      <c r="I40" s="285">
        <f>+andrea!A13</f>
        <v>237010</v>
      </c>
      <c r="J40" s="278">
        <f>-andrea!G17</f>
        <v>-30000</v>
      </c>
      <c r="K40" s="220" t="s">
        <v>169</v>
      </c>
      <c r="L40" s="219" t="s">
        <v>171</v>
      </c>
      <c r="M40" s="219" t="str">
        <f>+andrea!B13</f>
        <v>Aportes parafiscales</v>
      </c>
      <c r="N40" s="219"/>
    </row>
    <row r="41" spans="1:14" ht="17.25" thickBot="1" x14ac:dyDescent="0.35">
      <c r="A41" s="232">
        <v>6</v>
      </c>
      <c r="B41" s="219" t="s">
        <v>176</v>
      </c>
      <c r="C41" s="219"/>
      <c r="D41" s="288" t="s">
        <v>172</v>
      </c>
      <c r="E41" s="288"/>
      <c r="F41" s="289" t="s">
        <v>216</v>
      </c>
      <c r="G41" s="289" t="s">
        <v>169</v>
      </c>
      <c r="H41" s="220" t="s">
        <v>169</v>
      </c>
      <c r="I41" s="285">
        <f>+andrea!A28</f>
        <v>510578</v>
      </c>
      <c r="J41" s="278"/>
      <c r="K41" s="220" t="s">
        <v>169</v>
      </c>
      <c r="L41" s="219" t="s">
        <v>171</v>
      </c>
      <c r="M41" s="219"/>
      <c r="N41" s="219"/>
    </row>
    <row r="42" spans="1:14" ht="33.75" thickBot="1" x14ac:dyDescent="0.35">
      <c r="A42" s="232">
        <v>7</v>
      </c>
      <c r="B42" s="219" t="s">
        <v>177</v>
      </c>
      <c r="C42" s="219"/>
      <c r="D42" s="219" t="s">
        <v>178</v>
      </c>
      <c r="E42" s="219"/>
      <c r="F42" s="220" t="s">
        <v>169</v>
      </c>
      <c r="G42" s="220" t="s">
        <v>217</v>
      </c>
      <c r="H42" s="220" t="s">
        <v>169</v>
      </c>
      <c r="I42" s="285">
        <f>+andrea!A18</f>
        <v>261020</v>
      </c>
      <c r="J42" s="278">
        <f>-andrea!G9</f>
        <v>-124950</v>
      </c>
      <c r="K42" s="220" t="s">
        <v>169</v>
      </c>
      <c r="L42" s="219" t="s">
        <v>171</v>
      </c>
      <c r="M42" s="219" t="str">
        <f>+andrea!B18</f>
        <v>Prima de servicios</v>
      </c>
      <c r="N42" s="219"/>
    </row>
    <row r="43" spans="1:14" ht="33.75" thickBot="1" x14ac:dyDescent="0.35">
      <c r="A43" s="232">
        <v>8</v>
      </c>
      <c r="B43" s="219" t="s">
        <v>177</v>
      </c>
      <c r="C43" s="219"/>
      <c r="D43" s="219" t="s">
        <v>180</v>
      </c>
      <c r="E43" s="219"/>
      <c r="F43" s="220" t="s">
        <v>217</v>
      </c>
      <c r="G43" s="220" t="s">
        <v>169</v>
      </c>
      <c r="H43" s="220" t="s">
        <v>169</v>
      </c>
      <c r="I43" s="285">
        <f>+andrea!A21</f>
        <v>510536</v>
      </c>
      <c r="J43" s="278"/>
      <c r="K43" s="220" t="s">
        <v>169</v>
      </c>
      <c r="L43" s="219" t="s">
        <v>171</v>
      </c>
      <c r="M43" s="219"/>
      <c r="N43" s="219"/>
    </row>
    <row r="44" spans="1:14" ht="17.25" thickBot="1" x14ac:dyDescent="0.35">
      <c r="A44" s="232">
        <v>9</v>
      </c>
      <c r="B44" s="219" t="s">
        <v>185</v>
      </c>
      <c r="C44" s="219"/>
      <c r="D44" s="219" t="s">
        <v>186</v>
      </c>
      <c r="E44" s="219"/>
      <c r="F44" s="220" t="s">
        <v>169</v>
      </c>
      <c r="G44" s="220" t="s">
        <v>218</v>
      </c>
      <c r="H44" s="220" t="s">
        <v>169</v>
      </c>
      <c r="I44" s="285">
        <f>+andrea!A17</f>
        <v>261015</v>
      </c>
      <c r="J44" s="278">
        <f>-andrea!G14</f>
        <v>-62550</v>
      </c>
      <c r="K44" s="220" t="s">
        <v>169</v>
      </c>
      <c r="L44" s="219" t="s">
        <v>171</v>
      </c>
      <c r="M44" s="219" t="str">
        <f>+andrea!B17</f>
        <v>Vacaciones</v>
      </c>
      <c r="N44" s="219"/>
    </row>
    <row r="45" spans="1:14" ht="17.25" thickBot="1" x14ac:dyDescent="0.35">
      <c r="A45" s="232">
        <v>10</v>
      </c>
      <c r="B45" s="219" t="s">
        <v>185</v>
      </c>
      <c r="C45" s="219"/>
      <c r="D45" s="219" t="s">
        <v>188</v>
      </c>
      <c r="E45" s="219"/>
      <c r="F45" s="220" t="s">
        <v>218</v>
      </c>
      <c r="G45" s="220" t="s">
        <v>169</v>
      </c>
      <c r="H45" s="220" t="s">
        <v>169</v>
      </c>
      <c r="I45" s="285">
        <f>+andrea!A22</f>
        <v>510539</v>
      </c>
      <c r="J45" s="278"/>
      <c r="K45" s="220" t="s">
        <v>169</v>
      </c>
      <c r="L45" s="219" t="s">
        <v>171</v>
      </c>
      <c r="M45" s="219"/>
      <c r="N45" s="219"/>
    </row>
    <row r="46" spans="1:14" ht="50.25" thickBot="1" x14ac:dyDescent="0.35">
      <c r="A46" s="232">
        <v>11</v>
      </c>
      <c r="B46" s="219" t="s">
        <v>181</v>
      </c>
      <c r="C46" s="219"/>
      <c r="D46" s="219" t="s">
        <v>182</v>
      </c>
      <c r="E46" s="219"/>
      <c r="F46" s="220" t="s">
        <v>169</v>
      </c>
      <c r="G46" s="220" t="s">
        <v>219</v>
      </c>
      <c r="H46" s="220" t="s">
        <v>169</v>
      </c>
      <c r="I46" s="285">
        <f>+andrea!A16</f>
        <v>261010</v>
      </c>
      <c r="J46" s="278">
        <f>-andrea!G13</f>
        <v>-14994</v>
      </c>
      <c r="K46" s="220" t="s">
        <v>169</v>
      </c>
      <c r="L46" s="219" t="s">
        <v>171</v>
      </c>
      <c r="M46" s="219" t="str">
        <f>+andrea!B16</f>
        <v>Intereses sobre las cesantías</v>
      </c>
      <c r="N46" s="219"/>
    </row>
    <row r="47" spans="1:14" ht="33.75" thickBot="1" x14ac:dyDescent="0.35">
      <c r="A47" s="232">
        <v>12</v>
      </c>
      <c r="B47" s="219" t="s">
        <v>181</v>
      </c>
      <c r="C47" s="219"/>
      <c r="D47" s="219" t="s">
        <v>184</v>
      </c>
      <c r="E47" s="219"/>
      <c r="F47" s="220" t="s">
        <v>219</v>
      </c>
      <c r="G47" s="220" t="s">
        <v>169</v>
      </c>
      <c r="H47" s="220" t="s">
        <v>169</v>
      </c>
      <c r="I47" s="285">
        <f>+andrea!A20</f>
        <v>510533</v>
      </c>
      <c r="J47" s="278"/>
      <c r="K47" s="220" t="s">
        <v>169</v>
      </c>
      <c r="L47" s="219" t="s">
        <v>171</v>
      </c>
      <c r="M47" s="219"/>
      <c r="N47" s="219"/>
    </row>
    <row r="48" spans="1:14" ht="17.25" thickBot="1" x14ac:dyDescent="0.35">
      <c r="A48" s="232">
        <v>13</v>
      </c>
      <c r="B48" s="219" t="s">
        <v>189</v>
      </c>
      <c r="C48" s="219"/>
      <c r="D48" s="219" t="s">
        <v>190</v>
      </c>
      <c r="E48" s="219"/>
      <c r="F48" s="220" t="s">
        <v>169</v>
      </c>
      <c r="G48" s="220" t="s">
        <v>217</v>
      </c>
      <c r="H48" s="220" t="s">
        <v>169</v>
      </c>
      <c r="I48" s="285">
        <f>+andrea!A15</f>
        <v>261005</v>
      </c>
      <c r="J48" s="278">
        <f>-andrea!D15</f>
        <v>-124950</v>
      </c>
      <c r="K48" s="220" t="s">
        <v>169</v>
      </c>
      <c r="L48" s="219" t="s">
        <v>171</v>
      </c>
      <c r="M48" s="219" t="str">
        <f>+andrea!B15</f>
        <v>Cesantías</v>
      </c>
      <c r="N48" s="219"/>
    </row>
    <row r="49" spans="1:14" ht="17.25" thickBot="1" x14ac:dyDescent="0.35">
      <c r="A49" s="232">
        <v>14</v>
      </c>
      <c r="B49" s="219" t="s">
        <v>189</v>
      </c>
      <c r="C49" s="219"/>
      <c r="D49" s="219" t="s">
        <v>191</v>
      </c>
      <c r="E49" s="219"/>
      <c r="F49" s="220" t="s">
        <v>217</v>
      </c>
      <c r="G49" s="220" t="s">
        <v>169</v>
      </c>
      <c r="H49" s="220" t="s">
        <v>169</v>
      </c>
      <c r="I49" s="285">
        <f>+andrea!A19</f>
        <v>510530</v>
      </c>
      <c r="J49" s="278"/>
      <c r="K49" s="220" t="s">
        <v>169</v>
      </c>
      <c r="L49" s="219" t="s">
        <v>171</v>
      </c>
      <c r="M49" s="219"/>
      <c r="N49" s="219"/>
    </row>
    <row r="50" spans="1:14" ht="33.75" thickBot="1" x14ac:dyDescent="0.35">
      <c r="A50" s="232">
        <v>15</v>
      </c>
      <c r="B50" s="219" t="s">
        <v>192</v>
      </c>
      <c r="C50" s="219"/>
      <c r="D50" s="219" t="s">
        <v>193</v>
      </c>
      <c r="E50" s="219"/>
      <c r="F50" s="220" t="s">
        <v>169</v>
      </c>
      <c r="G50" s="220" t="s">
        <v>220</v>
      </c>
      <c r="H50" s="220" t="s">
        <v>169</v>
      </c>
      <c r="I50" s="285" t="str">
        <f>+andrea!A14</f>
        <v>238030 - Empresa</v>
      </c>
      <c r="J50" s="278">
        <f>-andrea!D14</f>
        <v>-87600</v>
      </c>
      <c r="K50" s="220" t="s">
        <v>169</v>
      </c>
      <c r="L50" s="219" t="s">
        <v>171</v>
      </c>
      <c r="M50" s="219" t="str">
        <f>+andrea!B14</f>
        <v>Fondos de pensión</v>
      </c>
      <c r="N50" s="219"/>
    </row>
    <row r="51" spans="1:14" ht="66.75" thickBot="1" x14ac:dyDescent="0.35">
      <c r="A51" s="232">
        <v>16</v>
      </c>
      <c r="B51" s="219" t="s">
        <v>192</v>
      </c>
      <c r="C51" s="219"/>
      <c r="D51" s="219" t="s">
        <v>195</v>
      </c>
      <c r="E51" s="219"/>
      <c r="F51" s="220" t="s">
        <v>220</v>
      </c>
      <c r="G51" s="220" t="s">
        <v>169</v>
      </c>
      <c r="H51" s="220" t="s">
        <v>169</v>
      </c>
      <c r="I51" s="285">
        <f>+andrea!A25</f>
        <v>510570</v>
      </c>
      <c r="J51" s="278"/>
      <c r="K51" s="220" t="s">
        <v>169</v>
      </c>
      <c r="L51" s="219" t="s">
        <v>171</v>
      </c>
      <c r="M51" s="219"/>
      <c r="N51" s="219"/>
    </row>
    <row r="52" spans="1:14" ht="50.25" thickBot="1" x14ac:dyDescent="0.35">
      <c r="A52" s="232">
        <v>17</v>
      </c>
      <c r="B52" s="219" t="s">
        <v>196</v>
      </c>
      <c r="C52" s="219"/>
      <c r="D52" s="219" t="s">
        <v>197</v>
      </c>
      <c r="E52" s="219"/>
      <c r="F52" s="220" t="s">
        <v>169</v>
      </c>
      <c r="G52" s="220" t="s">
        <v>221</v>
      </c>
      <c r="H52" s="220" t="s">
        <v>169</v>
      </c>
      <c r="I52" s="285" t="str">
        <f>+andrea!A11</f>
        <v>237005 - Empresa</v>
      </c>
      <c r="J52" s="278">
        <f>-andrea!D11</f>
        <v>-62050.000000000007</v>
      </c>
      <c r="K52" s="220" t="s">
        <v>169</v>
      </c>
      <c r="L52" s="219" t="s">
        <v>171</v>
      </c>
      <c r="M52" s="219" t="str">
        <f>+andrea!B11</f>
        <v>Aportes E.P.S</v>
      </c>
      <c r="N52" s="219"/>
    </row>
    <row r="53" spans="1:14" ht="50.25" thickBot="1" x14ac:dyDescent="0.35">
      <c r="A53" s="232">
        <v>18</v>
      </c>
      <c r="B53" s="219" t="s">
        <v>196</v>
      </c>
      <c r="C53" s="219"/>
      <c r="D53" s="219" t="s">
        <v>199</v>
      </c>
      <c r="E53" s="219"/>
      <c r="F53" s="220" t="s">
        <v>221</v>
      </c>
      <c r="G53" s="220" t="s">
        <v>169</v>
      </c>
      <c r="H53" s="220" t="s">
        <v>169</v>
      </c>
      <c r="I53" s="285">
        <f>+andrea!A24</f>
        <v>510569</v>
      </c>
      <c r="J53" s="278"/>
      <c r="K53" s="220" t="s">
        <v>169</v>
      </c>
      <c r="L53" s="219" t="s">
        <v>171</v>
      </c>
      <c r="M53" s="219"/>
      <c r="N53" s="219"/>
    </row>
    <row r="54" spans="1:14" ht="33.75" thickBot="1" x14ac:dyDescent="0.35">
      <c r="A54" s="232">
        <v>19</v>
      </c>
      <c r="B54" s="219" t="s">
        <v>202</v>
      </c>
      <c r="C54" s="219"/>
      <c r="D54" s="288" t="s">
        <v>193</v>
      </c>
      <c r="E54" s="288"/>
      <c r="F54" s="289" t="s">
        <v>215</v>
      </c>
      <c r="G54" s="289" t="s">
        <v>169</v>
      </c>
      <c r="H54" s="220" t="s">
        <v>169</v>
      </c>
      <c r="I54" s="285">
        <f>+andrea!A10</f>
        <v>238030</v>
      </c>
      <c r="J54" s="278">
        <f>-andrea!D10</f>
        <v>-29200</v>
      </c>
      <c r="K54" s="220" t="s">
        <v>169</v>
      </c>
      <c r="L54" s="219" t="s">
        <v>171</v>
      </c>
      <c r="M54" s="219" t="str">
        <f>+andrea!B10</f>
        <v>Fondos de pensión</v>
      </c>
      <c r="N54" s="219"/>
    </row>
    <row r="55" spans="1:14" ht="33.75" thickBot="1" x14ac:dyDescent="0.35">
      <c r="A55" s="232">
        <v>20</v>
      </c>
      <c r="B55" s="219" t="s">
        <v>202</v>
      </c>
      <c r="C55" s="219"/>
      <c r="D55" s="288" t="s">
        <v>201</v>
      </c>
      <c r="E55" s="288"/>
      <c r="F55" s="289" t="s">
        <v>169</v>
      </c>
      <c r="G55" s="289" t="s">
        <v>215</v>
      </c>
      <c r="H55" s="220" t="s">
        <v>169</v>
      </c>
      <c r="I55" s="285"/>
      <c r="J55" s="278"/>
      <c r="K55" s="220" t="s">
        <v>169</v>
      </c>
      <c r="L55" s="219" t="s">
        <v>171</v>
      </c>
      <c r="M55" s="219"/>
      <c r="N55" s="219"/>
    </row>
    <row r="56" spans="1:14" ht="50.25" thickBot="1" x14ac:dyDescent="0.35">
      <c r="A56" s="232">
        <v>21</v>
      </c>
      <c r="B56" s="219" t="s">
        <v>200</v>
      </c>
      <c r="C56" s="219"/>
      <c r="D56" s="288" t="s">
        <v>197</v>
      </c>
      <c r="E56" s="288"/>
      <c r="F56" s="289" t="s">
        <v>215</v>
      </c>
      <c r="G56" s="289" t="s">
        <v>169</v>
      </c>
      <c r="H56" s="220" t="s">
        <v>169</v>
      </c>
      <c r="I56" s="285">
        <f>+andrea!A9</f>
        <v>237005</v>
      </c>
      <c r="J56" s="278">
        <f>-andrea!D9</f>
        <v>-29200</v>
      </c>
      <c r="K56" s="220" t="s">
        <v>169</v>
      </c>
      <c r="L56" s="219" t="s">
        <v>171</v>
      </c>
      <c r="M56" s="219" t="str">
        <f>+andrea!B9</f>
        <v>Aportes E.P.S</v>
      </c>
      <c r="N56" s="219"/>
    </row>
    <row r="57" spans="1:14" ht="33.75" thickBot="1" x14ac:dyDescent="0.35">
      <c r="A57" s="232">
        <v>22</v>
      </c>
      <c r="B57" s="219" t="s">
        <v>200</v>
      </c>
      <c r="C57" s="219"/>
      <c r="D57" s="288" t="s">
        <v>201</v>
      </c>
      <c r="E57" s="288"/>
      <c r="F57" s="289" t="s">
        <v>169</v>
      </c>
      <c r="G57" s="289" t="s">
        <v>215</v>
      </c>
      <c r="H57" s="220" t="s">
        <v>169</v>
      </c>
      <c r="I57" s="285"/>
      <c r="J57" s="278"/>
      <c r="K57" s="220" t="s">
        <v>169</v>
      </c>
      <c r="L57" s="219" t="s">
        <v>171</v>
      </c>
      <c r="M57" s="219"/>
      <c r="N57" s="219"/>
    </row>
    <row r="58" spans="1:14" ht="33.75" thickBot="1" x14ac:dyDescent="0.35">
      <c r="A58" s="232">
        <v>23</v>
      </c>
      <c r="B58" s="219" t="s">
        <v>203</v>
      </c>
      <c r="C58" s="219"/>
      <c r="D58" s="219" t="s">
        <v>204</v>
      </c>
      <c r="E58" s="219"/>
      <c r="F58" s="220" t="s">
        <v>169</v>
      </c>
      <c r="G58" s="220" t="s">
        <v>222</v>
      </c>
      <c r="H58" s="220" t="s">
        <v>169</v>
      </c>
      <c r="I58" s="285">
        <f>+andrea!A12</f>
        <v>237006</v>
      </c>
      <c r="J58" s="278">
        <f>-andrea!D12</f>
        <v>-7830</v>
      </c>
      <c r="K58" s="220" t="s">
        <v>169</v>
      </c>
      <c r="L58" s="219" t="s">
        <v>171</v>
      </c>
      <c r="M58" s="219" t="str">
        <f>+andrea!B12</f>
        <v>A.R.P</v>
      </c>
      <c r="N58" s="219"/>
    </row>
    <row r="59" spans="1:14" ht="33.75" thickBot="1" x14ac:dyDescent="0.35">
      <c r="A59" s="232">
        <v>24</v>
      </c>
      <c r="B59" s="219" t="s">
        <v>203</v>
      </c>
      <c r="C59" s="219"/>
      <c r="D59" s="219" t="s">
        <v>206</v>
      </c>
      <c r="E59" s="219"/>
      <c r="F59" s="220" t="s">
        <v>222</v>
      </c>
      <c r="G59" s="220" t="s">
        <v>169</v>
      </c>
      <c r="H59" s="220" t="s">
        <v>169</v>
      </c>
      <c r="I59" s="285">
        <f>+andrea!A23</f>
        <v>510568</v>
      </c>
      <c r="J59" s="278"/>
      <c r="K59" s="220" t="s">
        <v>169</v>
      </c>
      <c r="L59" s="219" t="s">
        <v>171</v>
      </c>
      <c r="M59" s="219"/>
      <c r="N59" s="219"/>
    </row>
    <row r="60" spans="1:14" ht="33.75" thickBot="1" x14ac:dyDescent="0.35">
      <c r="A60" s="232">
        <v>25</v>
      </c>
      <c r="B60" s="219" t="s">
        <v>223</v>
      </c>
      <c r="C60" s="219"/>
      <c r="D60" s="219" t="s">
        <v>224</v>
      </c>
      <c r="E60" s="219"/>
      <c r="F60" s="220" t="s">
        <v>169</v>
      </c>
      <c r="G60" s="220" t="s">
        <v>225</v>
      </c>
      <c r="H60" s="220" t="s">
        <v>169</v>
      </c>
      <c r="I60" s="285"/>
      <c r="J60" s="278"/>
      <c r="K60" s="220" t="s">
        <v>169</v>
      </c>
      <c r="L60" s="219" t="s">
        <v>171</v>
      </c>
      <c r="M60" s="219"/>
      <c r="N60" s="219"/>
    </row>
    <row r="61" spans="1:14" ht="33.75" thickBot="1" x14ac:dyDescent="0.35">
      <c r="A61" s="232">
        <v>26</v>
      </c>
      <c r="B61" s="219" t="s">
        <v>223</v>
      </c>
      <c r="C61" s="219"/>
      <c r="D61" s="219" t="s">
        <v>226</v>
      </c>
      <c r="E61" s="219"/>
      <c r="F61" s="220" t="s">
        <v>225</v>
      </c>
      <c r="G61" s="220" t="s">
        <v>169</v>
      </c>
      <c r="H61" s="220" t="s">
        <v>169</v>
      </c>
      <c r="I61" s="285"/>
      <c r="J61" s="278"/>
      <c r="K61" s="220" t="s">
        <v>169</v>
      </c>
      <c r="L61" s="219" t="s">
        <v>171</v>
      </c>
      <c r="M61" s="219"/>
      <c r="N61" s="219"/>
    </row>
    <row r="62" spans="1:14" ht="33.75" thickBot="1" x14ac:dyDescent="0.35">
      <c r="A62" s="232">
        <v>27</v>
      </c>
      <c r="B62" s="219" t="s">
        <v>210</v>
      </c>
      <c r="C62" s="219"/>
      <c r="D62" s="219" t="s">
        <v>201</v>
      </c>
      <c r="E62" s="219"/>
      <c r="F62" s="220" t="s">
        <v>169</v>
      </c>
      <c r="G62" s="220" t="s">
        <v>227</v>
      </c>
      <c r="H62" s="220" t="s">
        <v>169</v>
      </c>
      <c r="I62" s="285"/>
      <c r="J62" s="278"/>
      <c r="K62" s="220" t="s">
        <v>169</v>
      </c>
      <c r="L62" s="219" t="s">
        <v>171</v>
      </c>
      <c r="M62" s="219"/>
      <c r="N62" s="219"/>
    </row>
    <row r="63" spans="1:14" ht="33" x14ac:dyDescent="0.3">
      <c r="A63" s="232">
        <v>28</v>
      </c>
      <c r="B63" s="219" t="s">
        <v>210</v>
      </c>
      <c r="C63" s="219"/>
      <c r="D63" s="219" t="s">
        <v>212</v>
      </c>
      <c r="E63" s="219"/>
      <c r="F63" s="220" t="s">
        <v>227</v>
      </c>
      <c r="G63" s="220" t="s">
        <v>169</v>
      </c>
      <c r="H63" s="220" t="s">
        <v>169</v>
      </c>
      <c r="I63" s="285"/>
      <c r="J63" s="278"/>
      <c r="K63" s="220" t="s">
        <v>169</v>
      </c>
      <c r="L63" s="219" t="s">
        <v>171</v>
      </c>
      <c r="M63" s="219"/>
      <c r="N63" s="219"/>
    </row>
    <row r="64" spans="1:14" ht="51" x14ac:dyDescent="0.3">
      <c r="A64" s="221" t="s">
        <v>228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workbookViewId="0"/>
  </sheetViews>
  <sheetFormatPr defaultRowHeight="15" x14ac:dyDescent="0.25"/>
  <cols>
    <col min="2" max="2" width="24" bestFit="1" customWidth="1"/>
  </cols>
  <sheetData>
    <row r="1" spans="1:8" x14ac:dyDescent="0.25">
      <c r="A1" s="93"/>
      <c r="B1" s="93"/>
      <c r="C1" s="334" t="s">
        <v>144</v>
      </c>
      <c r="D1" s="334"/>
      <c r="E1" s="212" t="s">
        <v>150</v>
      </c>
      <c r="F1" s="93"/>
      <c r="H1" s="214"/>
    </row>
    <row r="2" spans="1:8" x14ac:dyDescent="0.25">
      <c r="A2" s="188">
        <v>7205</v>
      </c>
      <c r="B2" s="188" t="s">
        <v>127</v>
      </c>
      <c r="C2" s="189">
        <v>194667</v>
      </c>
      <c r="E2" s="185"/>
    </row>
    <row r="3" spans="1:8" x14ac:dyDescent="0.25">
      <c r="A3" s="188">
        <v>7205</v>
      </c>
      <c r="B3" s="188" t="s">
        <v>128</v>
      </c>
      <c r="C3" s="189">
        <v>18800</v>
      </c>
      <c r="E3" s="185"/>
    </row>
    <row r="4" spans="1:8" x14ac:dyDescent="0.25">
      <c r="A4" s="188">
        <v>2505</v>
      </c>
      <c r="B4" s="188" t="s">
        <v>126</v>
      </c>
      <c r="C4" s="189">
        <f>(+C2+C3)*-1</f>
        <v>-213467</v>
      </c>
      <c r="E4" s="213">
        <v>736460</v>
      </c>
    </row>
    <row r="5" spans="1:8" x14ac:dyDescent="0.25">
      <c r="A5" s="184">
        <v>7205</v>
      </c>
      <c r="B5" s="184" t="s">
        <v>127</v>
      </c>
      <c r="C5" s="185">
        <v>365000</v>
      </c>
      <c r="E5" s="185"/>
    </row>
    <row r="6" spans="1:8" x14ac:dyDescent="0.25">
      <c r="A6" s="184">
        <v>7205</v>
      </c>
      <c r="B6" s="184" t="s">
        <v>128</v>
      </c>
      <c r="C6" s="185">
        <v>35250</v>
      </c>
      <c r="E6" s="185"/>
    </row>
    <row r="7" spans="1:8" x14ac:dyDescent="0.25">
      <c r="A7" s="184">
        <v>7205</v>
      </c>
      <c r="B7" s="184" t="s">
        <v>129</v>
      </c>
      <c r="C7" s="185">
        <v>18400</v>
      </c>
      <c r="E7" s="185"/>
    </row>
    <row r="8" spans="1:8" x14ac:dyDescent="0.25">
      <c r="A8" s="184">
        <v>2370</v>
      </c>
      <c r="B8" s="184" t="s">
        <v>130</v>
      </c>
      <c r="C8" s="186">
        <v>-29200</v>
      </c>
      <c r="E8" s="213">
        <v>32020</v>
      </c>
    </row>
    <row r="9" spans="1:8" x14ac:dyDescent="0.25">
      <c r="A9" s="184">
        <v>2380</v>
      </c>
      <c r="B9" s="184" t="s">
        <v>131</v>
      </c>
      <c r="C9" s="186">
        <v>-29200</v>
      </c>
      <c r="E9" s="213">
        <v>32020</v>
      </c>
    </row>
    <row r="10" spans="1:8" x14ac:dyDescent="0.25">
      <c r="A10" s="184">
        <v>7205</v>
      </c>
      <c r="B10" s="184" t="s">
        <v>132</v>
      </c>
      <c r="C10" s="93">
        <v>66682</v>
      </c>
      <c r="E10" s="185"/>
    </row>
    <row r="11" spans="1:8" x14ac:dyDescent="0.25">
      <c r="A11" s="184">
        <v>2610</v>
      </c>
      <c r="B11" s="184" t="s">
        <v>132</v>
      </c>
      <c r="C11" s="186">
        <f>-C10</f>
        <v>-66682</v>
      </c>
      <c r="E11" s="185">
        <v>66682</v>
      </c>
    </row>
    <row r="12" spans="1:8" x14ac:dyDescent="0.25">
      <c r="A12" s="184">
        <v>7205</v>
      </c>
      <c r="B12" s="184" t="s">
        <v>133</v>
      </c>
      <c r="C12" s="186">
        <v>66682</v>
      </c>
      <c r="E12" s="185"/>
    </row>
    <row r="13" spans="1:8" x14ac:dyDescent="0.25">
      <c r="A13" s="184">
        <v>2610</v>
      </c>
      <c r="B13" s="184" t="s">
        <v>133</v>
      </c>
      <c r="C13" s="186">
        <f>-C12</f>
        <v>-66682</v>
      </c>
      <c r="E13" s="185">
        <v>66682</v>
      </c>
    </row>
    <row r="14" spans="1:8" x14ac:dyDescent="0.25">
      <c r="A14" s="184">
        <v>7205</v>
      </c>
      <c r="B14" s="184" t="s">
        <v>134</v>
      </c>
      <c r="C14" s="186">
        <v>8002</v>
      </c>
      <c r="E14" s="185"/>
    </row>
    <row r="15" spans="1:8" x14ac:dyDescent="0.25">
      <c r="A15" s="184">
        <v>2610</v>
      </c>
      <c r="B15" s="184" t="s">
        <v>134</v>
      </c>
      <c r="C15" s="185">
        <f>-C14</f>
        <v>-8002</v>
      </c>
      <c r="E15" s="185">
        <v>8002</v>
      </c>
    </row>
    <row r="16" spans="1:8" x14ac:dyDescent="0.25">
      <c r="A16" s="184">
        <v>7205</v>
      </c>
      <c r="B16" s="184" t="s">
        <v>135</v>
      </c>
      <c r="C16" s="185">
        <v>30441</v>
      </c>
      <c r="E16" s="185"/>
    </row>
    <row r="17" spans="1:5" x14ac:dyDescent="0.25">
      <c r="A17" s="184">
        <v>2610</v>
      </c>
      <c r="B17" s="184" t="s">
        <v>135</v>
      </c>
      <c r="C17" s="185">
        <f>-C16</f>
        <v>-30441</v>
      </c>
      <c r="E17" s="185">
        <v>30441</v>
      </c>
    </row>
    <row r="18" spans="1:5" x14ac:dyDescent="0.25">
      <c r="A18" s="184">
        <v>7205</v>
      </c>
      <c r="B18" s="184" t="s">
        <v>136</v>
      </c>
      <c r="C18" s="185">
        <v>62050</v>
      </c>
      <c r="E18" s="93"/>
    </row>
    <row r="19" spans="1:5" x14ac:dyDescent="0.25">
      <c r="A19" s="184">
        <v>2370</v>
      </c>
      <c r="B19" s="184" t="s">
        <v>136</v>
      </c>
      <c r="C19" s="185">
        <f>-C18</f>
        <v>-62050</v>
      </c>
      <c r="E19" s="213">
        <v>68043</v>
      </c>
    </row>
    <row r="20" spans="1:5" x14ac:dyDescent="0.25">
      <c r="A20" s="184">
        <v>7205</v>
      </c>
      <c r="B20" s="184" t="s">
        <v>137</v>
      </c>
      <c r="C20" s="185">
        <v>87600</v>
      </c>
      <c r="E20" s="93"/>
    </row>
    <row r="21" spans="1:5" x14ac:dyDescent="0.25">
      <c r="A21" s="184">
        <v>2380</v>
      </c>
      <c r="B21" s="184" t="s">
        <v>138</v>
      </c>
      <c r="C21" s="185">
        <f>-C20</f>
        <v>-87600</v>
      </c>
      <c r="E21" s="213">
        <v>96060</v>
      </c>
    </row>
    <row r="22" spans="1:5" x14ac:dyDescent="0.25">
      <c r="A22" s="184">
        <v>7205</v>
      </c>
      <c r="B22" s="184" t="s">
        <v>139</v>
      </c>
      <c r="C22" s="185">
        <v>3811</v>
      </c>
      <c r="E22" s="185"/>
    </row>
    <row r="23" spans="1:5" x14ac:dyDescent="0.25">
      <c r="A23" s="184">
        <v>2370</v>
      </c>
      <c r="B23" s="184" t="s">
        <v>139</v>
      </c>
      <c r="C23" s="185">
        <f>-C22</f>
        <v>-3811</v>
      </c>
      <c r="E23" s="213">
        <v>4179</v>
      </c>
    </row>
    <row r="24" spans="1:5" x14ac:dyDescent="0.25">
      <c r="A24" s="184">
        <v>7205</v>
      </c>
      <c r="B24" s="184" t="s">
        <v>140</v>
      </c>
      <c r="C24" s="185">
        <v>14600</v>
      </c>
      <c r="E24" s="185"/>
    </row>
    <row r="25" spans="1:5" x14ac:dyDescent="0.25">
      <c r="A25" s="184">
        <v>2370</v>
      </c>
      <c r="B25" s="184" t="s">
        <v>141</v>
      </c>
      <c r="C25" s="185">
        <f>-C24</f>
        <v>-14600</v>
      </c>
      <c r="E25" s="213">
        <v>24015</v>
      </c>
    </row>
    <row r="26" spans="1:5" x14ac:dyDescent="0.25">
      <c r="A26" s="184">
        <v>7205</v>
      </c>
      <c r="B26" s="184" t="s">
        <v>142</v>
      </c>
      <c r="C26" s="185">
        <v>21900</v>
      </c>
      <c r="E26" s="185"/>
    </row>
    <row r="27" spans="1:5" x14ac:dyDescent="0.25">
      <c r="A27" s="184">
        <v>2370</v>
      </c>
      <c r="B27" s="184" t="s">
        <v>141</v>
      </c>
      <c r="C27" s="185">
        <v>-21900</v>
      </c>
      <c r="E27" s="213">
        <v>24015</v>
      </c>
    </row>
    <row r="28" spans="1:5" x14ac:dyDescent="0.25">
      <c r="A28" s="184">
        <v>7205</v>
      </c>
      <c r="B28" s="184" t="s">
        <v>143</v>
      </c>
      <c r="C28" s="185">
        <v>29200</v>
      </c>
      <c r="E28" s="185"/>
    </row>
    <row r="29" spans="1:5" x14ac:dyDescent="0.25">
      <c r="A29" s="184">
        <v>2370</v>
      </c>
      <c r="B29" s="184" t="s">
        <v>143</v>
      </c>
      <c r="C29" s="185">
        <f>-C28</f>
        <v>-29200</v>
      </c>
      <c r="E29" s="213">
        <v>32020</v>
      </c>
    </row>
    <row r="30" spans="1:5" x14ac:dyDescent="0.25">
      <c r="A30" s="184">
        <v>2505</v>
      </c>
      <c r="B30" s="184" t="s">
        <v>126</v>
      </c>
      <c r="C30" s="186">
        <f>(+C5+C6+C7+C8+C9)*-1</f>
        <v>-360250</v>
      </c>
      <c r="E30" s="185"/>
    </row>
  </sheetData>
  <mergeCells count="1">
    <mergeCell ref="C1:D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Q25"/>
  <sheetViews>
    <sheetView topLeftCell="A7" zoomScale="75" workbookViewId="0">
      <selection activeCell="C22" sqref="C22"/>
    </sheetView>
  </sheetViews>
  <sheetFormatPr defaultColWidth="11.42578125" defaultRowHeight="12.75" x14ac:dyDescent="0.2"/>
  <cols>
    <col min="1" max="1" width="26" style="2" customWidth="1"/>
    <col min="2" max="2" width="15.5703125" style="2" bestFit="1" customWidth="1"/>
    <col min="3" max="3" width="12.7109375" style="2" bestFit="1" customWidth="1"/>
    <col min="4" max="4" width="12.140625" style="2" bestFit="1" customWidth="1"/>
    <col min="5" max="5" width="14" style="2" customWidth="1"/>
    <col min="6" max="6" width="12.42578125" style="2" bestFit="1" customWidth="1"/>
    <col min="7" max="7" width="12.5703125" style="2" customWidth="1"/>
    <col min="8" max="8" width="14.7109375" style="2" customWidth="1"/>
    <col min="9" max="9" width="12.140625" style="2" bestFit="1" customWidth="1"/>
    <col min="10" max="10" width="11.7109375" style="2" customWidth="1"/>
    <col min="11" max="11" width="11.7109375" style="2" bestFit="1" customWidth="1"/>
    <col min="12" max="14" width="11.5703125" style="2" bestFit="1" customWidth="1"/>
    <col min="15" max="15" width="9.85546875" style="2" bestFit="1" customWidth="1"/>
    <col min="16" max="16" width="12" style="2" bestFit="1" customWidth="1"/>
    <col min="17" max="17" width="49.85546875" style="2" customWidth="1"/>
    <col min="18" max="256" width="11.42578125" style="2"/>
    <col min="257" max="257" width="26" style="2" customWidth="1"/>
    <col min="258" max="258" width="15.5703125" style="2" bestFit="1" customWidth="1"/>
    <col min="259" max="259" width="12.7109375" style="2" bestFit="1" customWidth="1"/>
    <col min="260" max="260" width="12.140625" style="2" bestFit="1" customWidth="1"/>
    <col min="261" max="261" width="14" style="2" customWidth="1"/>
    <col min="262" max="262" width="12.42578125" style="2" bestFit="1" customWidth="1"/>
    <col min="263" max="263" width="12.5703125" style="2" customWidth="1"/>
    <col min="264" max="264" width="14.7109375" style="2" customWidth="1"/>
    <col min="265" max="265" width="12.140625" style="2" bestFit="1" customWidth="1"/>
    <col min="266" max="266" width="11.7109375" style="2" customWidth="1"/>
    <col min="267" max="267" width="11.7109375" style="2" bestFit="1" customWidth="1"/>
    <col min="268" max="270" width="11.5703125" style="2" bestFit="1" customWidth="1"/>
    <col min="271" max="271" width="9.85546875" style="2" bestFit="1" customWidth="1"/>
    <col min="272" max="272" width="12" style="2" bestFit="1" customWidth="1"/>
    <col min="273" max="273" width="49.85546875" style="2" customWidth="1"/>
    <col min="274" max="512" width="11.42578125" style="2"/>
    <col min="513" max="513" width="26" style="2" customWidth="1"/>
    <col min="514" max="514" width="15.5703125" style="2" bestFit="1" customWidth="1"/>
    <col min="515" max="515" width="12.7109375" style="2" bestFit="1" customWidth="1"/>
    <col min="516" max="516" width="12.140625" style="2" bestFit="1" customWidth="1"/>
    <col min="517" max="517" width="14" style="2" customWidth="1"/>
    <col min="518" max="518" width="12.42578125" style="2" bestFit="1" customWidth="1"/>
    <col min="519" max="519" width="12.5703125" style="2" customWidth="1"/>
    <col min="520" max="520" width="14.7109375" style="2" customWidth="1"/>
    <col min="521" max="521" width="12.140625" style="2" bestFit="1" customWidth="1"/>
    <col min="522" max="522" width="11.7109375" style="2" customWidth="1"/>
    <col min="523" max="523" width="11.7109375" style="2" bestFit="1" customWidth="1"/>
    <col min="524" max="526" width="11.5703125" style="2" bestFit="1" customWidth="1"/>
    <col min="527" max="527" width="9.85546875" style="2" bestFit="1" customWidth="1"/>
    <col min="528" max="528" width="12" style="2" bestFit="1" customWidth="1"/>
    <col min="529" max="529" width="49.85546875" style="2" customWidth="1"/>
    <col min="530" max="768" width="11.42578125" style="2"/>
    <col min="769" max="769" width="26" style="2" customWidth="1"/>
    <col min="770" max="770" width="15.5703125" style="2" bestFit="1" customWidth="1"/>
    <col min="771" max="771" width="12.7109375" style="2" bestFit="1" customWidth="1"/>
    <col min="772" max="772" width="12.140625" style="2" bestFit="1" customWidth="1"/>
    <col min="773" max="773" width="14" style="2" customWidth="1"/>
    <col min="774" max="774" width="12.42578125" style="2" bestFit="1" customWidth="1"/>
    <col min="775" max="775" width="12.5703125" style="2" customWidth="1"/>
    <col min="776" max="776" width="14.7109375" style="2" customWidth="1"/>
    <col min="777" max="777" width="12.140625" style="2" bestFit="1" customWidth="1"/>
    <col min="778" max="778" width="11.7109375" style="2" customWidth="1"/>
    <col min="779" max="779" width="11.7109375" style="2" bestFit="1" customWidth="1"/>
    <col min="780" max="782" width="11.5703125" style="2" bestFit="1" customWidth="1"/>
    <col min="783" max="783" width="9.85546875" style="2" bestFit="1" customWidth="1"/>
    <col min="784" max="784" width="12" style="2" bestFit="1" customWidth="1"/>
    <col min="785" max="785" width="49.85546875" style="2" customWidth="1"/>
    <col min="786" max="1024" width="11.42578125" style="2"/>
    <col min="1025" max="1025" width="26" style="2" customWidth="1"/>
    <col min="1026" max="1026" width="15.5703125" style="2" bestFit="1" customWidth="1"/>
    <col min="1027" max="1027" width="12.7109375" style="2" bestFit="1" customWidth="1"/>
    <col min="1028" max="1028" width="12.140625" style="2" bestFit="1" customWidth="1"/>
    <col min="1029" max="1029" width="14" style="2" customWidth="1"/>
    <col min="1030" max="1030" width="12.42578125" style="2" bestFit="1" customWidth="1"/>
    <col min="1031" max="1031" width="12.5703125" style="2" customWidth="1"/>
    <col min="1032" max="1032" width="14.7109375" style="2" customWidth="1"/>
    <col min="1033" max="1033" width="12.140625" style="2" bestFit="1" customWidth="1"/>
    <col min="1034" max="1034" width="11.7109375" style="2" customWidth="1"/>
    <col min="1035" max="1035" width="11.7109375" style="2" bestFit="1" customWidth="1"/>
    <col min="1036" max="1038" width="11.5703125" style="2" bestFit="1" customWidth="1"/>
    <col min="1039" max="1039" width="9.85546875" style="2" bestFit="1" customWidth="1"/>
    <col min="1040" max="1040" width="12" style="2" bestFit="1" customWidth="1"/>
    <col min="1041" max="1041" width="49.85546875" style="2" customWidth="1"/>
    <col min="1042" max="1280" width="11.42578125" style="2"/>
    <col min="1281" max="1281" width="26" style="2" customWidth="1"/>
    <col min="1282" max="1282" width="15.5703125" style="2" bestFit="1" customWidth="1"/>
    <col min="1283" max="1283" width="12.7109375" style="2" bestFit="1" customWidth="1"/>
    <col min="1284" max="1284" width="12.140625" style="2" bestFit="1" customWidth="1"/>
    <col min="1285" max="1285" width="14" style="2" customWidth="1"/>
    <col min="1286" max="1286" width="12.42578125" style="2" bestFit="1" customWidth="1"/>
    <col min="1287" max="1287" width="12.5703125" style="2" customWidth="1"/>
    <col min="1288" max="1288" width="14.7109375" style="2" customWidth="1"/>
    <col min="1289" max="1289" width="12.140625" style="2" bestFit="1" customWidth="1"/>
    <col min="1290" max="1290" width="11.7109375" style="2" customWidth="1"/>
    <col min="1291" max="1291" width="11.7109375" style="2" bestFit="1" customWidth="1"/>
    <col min="1292" max="1294" width="11.5703125" style="2" bestFit="1" customWidth="1"/>
    <col min="1295" max="1295" width="9.85546875" style="2" bestFit="1" customWidth="1"/>
    <col min="1296" max="1296" width="12" style="2" bestFit="1" customWidth="1"/>
    <col min="1297" max="1297" width="49.85546875" style="2" customWidth="1"/>
    <col min="1298" max="1536" width="11.42578125" style="2"/>
    <col min="1537" max="1537" width="26" style="2" customWidth="1"/>
    <col min="1538" max="1538" width="15.5703125" style="2" bestFit="1" customWidth="1"/>
    <col min="1539" max="1539" width="12.7109375" style="2" bestFit="1" customWidth="1"/>
    <col min="1540" max="1540" width="12.140625" style="2" bestFit="1" customWidth="1"/>
    <col min="1541" max="1541" width="14" style="2" customWidth="1"/>
    <col min="1542" max="1542" width="12.42578125" style="2" bestFit="1" customWidth="1"/>
    <col min="1543" max="1543" width="12.5703125" style="2" customWidth="1"/>
    <col min="1544" max="1544" width="14.7109375" style="2" customWidth="1"/>
    <col min="1545" max="1545" width="12.140625" style="2" bestFit="1" customWidth="1"/>
    <col min="1546" max="1546" width="11.7109375" style="2" customWidth="1"/>
    <col min="1547" max="1547" width="11.7109375" style="2" bestFit="1" customWidth="1"/>
    <col min="1548" max="1550" width="11.5703125" style="2" bestFit="1" customWidth="1"/>
    <col min="1551" max="1551" width="9.85546875" style="2" bestFit="1" customWidth="1"/>
    <col min="1552" max="1552" width="12" style="2" bestFit="1" customWidth="1"/>
    <col min="1553" max="1553" width="49.85546875" style="2" customWidth="1"/>
    <col min="1554" max="1792" width="11.42578125" style="2"/>
    <col min="1793" max="1793" width="26" style="2" customWidth="1"/>
    <col min="1794" max="1794" width="15.5703125" style="2" bestFit="1" customWidth="1"/>
    <col min="1795" max="1795" width="12.7109375" style="2" bestFit="1" customWidth="1"/>
    <col min="1796" max="1796" width="12.140625" style="2" bestFit="1" customWidth="1"/>
    <col min="1797" max="1797" width="14" style="2" customWidth="1"/>
    <col min="1798" max="1798" width="12.42578125" style="2" bestFit="1" customWidth="1"/>
    <col min="1799" max="1799" width="12.5703125" style="2" customWidth="1"/>
    <col min="1800" max="1800" width="14.7109375" style="2" customWidth="1"/>
    <col min="1801" max="1801" width="12.140625" style="2" bestFit="1" customWidth="1"/>
    <col min="1802" max="1802" width="11.7109375" style="2" customWidth="1"/>
    <col min="1803" max="1803" width="11.7109375" style="2" bestFit="1" customWidth="1"/>
    <col min="1804" max="1806" width="11.5703125" style="2" bestFit="1" customWidth="1"/>
    <col min="1807" max="1807" width="9.85546875" style="2" bestFit="1" customWidth="1"/>
    <col min="1808" max="1808" width="12" style="2" bestFit="1" customWidth="1"/>
    <col min="1809" max="1809" width="49.85546875" style="2" customWidth="1"/>
    <col min="1810" max="2048" width="11.42578125" style="2"/>
    <col min="2049" max="2049" width="26" style="2" customWidth="1"/>
    <col min="2050" max="2050" width="15.5703125" style="2" bestFit="1" customWidth="1"/>
    <col min="2051" max="2051" width="12.7109375" style="2" bestFit="1" customWidth="1"/>
    <col min="2052" max="2052" width="12.140625" style="2" bestFit="1" customWidth="1"/>
    <col min="2053" max="2053" width="14" style="2" customWidth="1"/>
    <col min="2054" max="2054" width="12.42578125" style="2" bestFit="1" customWidth="1"/>
    <col min="2055" max="2055" width="12.5703125" style="2" customWidth="1"/>
    <col min="2056" max="2056" width="14.7109375" style="2" customWidth="1"/>
    <col min="2057" max="2057" width="12.140625" style="2" bestFit="1" customWidth="1"/>
    <col min="2058" max="2058" width="11.7109375" style="2" customWidth="1"/>
    <col min="2059" max="2059" width="11.7109375" style="2" bestFit="1" customWidth="1"/>
    <col min="2060" max="2062" width="11.5703125" style="2" bestFit="1" customWidth="1"/>
    <col min="2063" max="2063" width="9.85546875" style="2" bestFit="1" customWidth="1"/>
    <col min="2064" max="2064" width="12" style="2" bestFit="1" customWidth="1"/>
    <col min="2065" max="2065" width="49.85546875" style="2" customWidth="1"/>
    <col min="2066" max="2304" width="11.42578125" style="2"/>
    <col min="2305" max="2305" width="26" style="2" customWidth="1"/>
    <col min="2306" max="2306" width="15.5703125" style="2" bestFit="1" customWidth="1"/>
    <col min="2307" max="2307" width="12.7109375" style="2" bestFit="1" customWidth="1"/>
    <col min="2308" max="2308" width="12.140625" style="2" bestFit="1" customWidth="1"/>
    <col min="2309" max="2309" width="14" style="2" customWidth="1"/>
    <col min="2310" max="2310" width="12.42578125" style="2" bestFit="1" customWidth="1"/>
    <col min="2311" max="2311" width="12.5703125" style="2" customWidth="1"/>
    <col min="2312" max="2312" width="14.7109375" style="2" customWidth="1"/>
    <col min="2313" max="2313" width="12.140625" style="2" bestFit="1" customWidth="1"/>
    <col min="2314" max="2314" width="11.7109375" style="2" customWidth="1"/>
    <col min="2315" max="2315" width="11.7109375" style="2" bestFit="1" customWidth="1"/>
    <col min="2316" max="2318" width="11.5703125" style="2" bestFit="1" customWidth="1"/>
    <col min="2319" max="2319" width="9.85546875" style="2" bestFit="1" customWidth="1"/>
    <col min="2320" max="2320" width="12" style="2" bestFit="1" customWidth="1"/>
    <col min="2321" max="2321" width="49.85546875" style="2" customWidth="1"/>
    <col min="2322" max="2560" width="11.42578125" style="2"/>
    <col min="2561" max="2561" width="26" style="2" customWidth="1"/>
    <col min="2562" max="2562" width="15.5703125" style="2" bestFit="1" customWidth="1"/>
    <col min="2563" max="2563" width="12.7109375" style="2" bestFit="1" customWidth="1"/>
    <col min="2564" max="2564" width="12.140625" style="2" bestFit="1" customWidth="1"/>
    <col min="2565" max="2565" width="14" style="2" customWidth="1"/>
    <col min="2566" max="2566" width="12.42578125" style="2" bestFit="1" customWidth="1"/>
    <col min="2567" max="2567" width="12.5703125" style="2" customWidth="1"/>
    <col min="2568" max="2568" width="14.7109375" style="2" customWidth="1"/>
    <col min="2569" max="2569" width="12.140625" style="2" bestFit="1" customWidth="1"/>
    <col min="2570" max="2570" width="11.7109375" style="2" customWidth="1"/>
    <col min="2571" max="2571" width="11.7109375" style="2" bestFit="1" customWidth="1"/>
    <col min="2572" max="2574" width="11.5703125" style="2" bestFit="1" customWidth="1"/>
    <col min="2575" max="2575" width="9.85546875" style="2" bestFit="1" customWidth="1"/>
    <col min="2576" max="2576" width="12" style="2" bestFit="1" customWidth="1"/>
    <col min="2577" max="2577" width="49.85546875" style="2" customWidth="1"/>
    <col min="2578" max="2816" width="11.42578125" style="2"/>
    <col min="2817" max="2817" width="26" style="2" customWidth="1"/>
    <col min="2818" max="2818" width="15.5703125" style="2" bestFit="1" customWidth="1"/>
    <col min="2819" max="2819" width="12.7109375" style="2" bestFit="1" customWidth="1"/>
    <col min="2820" max="2820" width="12.140625" style="2" bestFit="1" customWidth="1"/>
    <col min="2821" max="2821" width="14" style="2" customWidth="1"/>
    <col min="2822" max="2822" width="12.42578125" style="2" bestFit="1" customWidth="1"/>
    <col min="2823" max="2823" width="12.5703125" style="2" customWidth="1"/>
    <col min="2824" max="2824" width="14.7109375" style="2" customWidth="1"/>
    <col min="2825" max="2825" width="12.140625" style="2" bestFit="1" customWidth="1"/>
    <col min="2826" max="2826" width="11.7109375" style="2" customWidth="1"/>
    <col min="2827" max="2827" width="11.7109375" style="2" bestFit="1" customWidth="1"/>
    <col min="2828" max="2830" width="11.5703125" style="2" bestFit="1" customWidth="1"/>
    <col min="2831" max="2831" width="9.85546875" style="2" bestFit="1" customWidth="1"/>
    <col min="2832" max="2832" width="12" style="2" bestFit="1" customWidth="1"/>
    <col min="2833" max="2833" width="49.85546875" style="2" customWidth="1"/>
    <col min="2834" max="3072" width="11.42578125" style="2"/>
    <col min="3073" max="3073" width="26" style="2" customWidth="1"/>
    <col min="3074" max="3074" width="15.5703125" style="2" bestFit="1" customWidth="1"/>
    <col min="3075" max="3075" width="12.7109375" style="2" bestFit="1" customWidth="1"/>
    <col min="3076" max="3076" width="12.140625" style="2" bestFit="1" customWidth="1"/>
    <col min="3077" max="3077" width="14" style="2" customWidth="1"/>
    <col min="3078" max="3078" width="12.42578125" style="2" bestFit="1" customWidth="1"/>
    <col min="3079" max="3079" width="12.5703125" style="2" customWidth="1"/>
    <col min="3080" max="3080" width="14.7109375" style="2" customWidth="1"/>
    <col min="3081" max="3081" width="12.140625" style="2" bestFit="1" customWidth="1"/>
    <col min="3082" max="3082" width="11.7109375" style="2" customWidth="1"/>
    <col min="3083" max="3083" width="11.7109375" style="2" bestFit="1" customWidth="1"/>
    <col min="3084" max="3086" width="11.5703125" style="2" bestFit="1" customWidth="1"/>
    <col min="3087" max="3087" width="9.85546875" style="2" bestFit="1" customWidth="1"/>
    <col min="3088" max="3088" width="12" style="2" bestFit="1" customWidth="1"/>
    <col min="3089" max="3089" width="49.85546875" style="2" customWidth="1"/>
    <col min="3090" max="3328" width="11.42578125" style="2"/>
    <col min="3329" max="3329" width="26" style="2" customWidth="1"/>
    <col min="3330" max="3330" width="15.5703125" style="2" bestFit="1" customWidth="1"/>
    <col min="3331" max="3331" width="12.7109375" style="2" bestFit="1" customWidth="1"/>
    <col min="3332" max="3332" width="12.140625" style="2" bestFit="1" customWidth="1"/>
    <col min="3333" max="3333" width="14" style="2" customWidth="1"/>
    <col min="3334" max="3334" width="12.42578125" style="2" bestFit="1" customWidth="1"/>
    <col min="3335" max="3335" width="12.5703125" style="2" customWidth="1"/>
    <col min="3336" max="3336" width="14.7109375" style="2" customWidth="1"/>
    <col min="3337" max="3337" width="12.140625" style="2" bestFit="1" customWidth="1"/>
    <col min="3338" max="3338" width="11.7109375" style="2" customWidth="1"/>
    <col min="3339" max="3339" width="11.7109375" style="2" bestFit="1" customWidth="1"/>
    <col min="3340" max="3342" width="11.5703125" style="2" bestFit="1" customWidth="1"/>
    <col min="3343" max="3343" width="9.85546875" style="2" bestFit="1" customWidth="1"/>
    <col min="3344" max="3344" width="12" style="2" bestFit="1" customWidth="1"/>
    <col min="3345" max="3345" width="49.85546875" style="2" customWidth="1"/>
    <col min="3346" max="3584" width="11.42578125" style="2"/>
    <col min="3585" max="3585" width="26" style="2" customWidth="1"/>
    <col min="3586" max="3586" width="15.5703125" style="2" bestFit="1" customWidth="1"/>
    <col min="3587" max="3587" width="12.7109375" style="2" bestFit="1" customWidth="1"/>
    <col min="3588" max="3588" width="12.140625" style="2" bestFit="1" customWidth="1"/>
    <col min="3589" max="3589" width="14" style="2" customWidth="1"/>
    <col min="3590" max="3590" width="12.42578125" style="2" bestFit="1" customWidth="1"/>
    <col min="3591" max="3591" width="12.5703125" style="2" customWidth="1"/>
    <col min="3592" max="3592" width="14.7109375" style="2" customWidth="1"/>
    <col min="3593" max="3593" width="12.140625" style="2" bestFit="1" customWidth="1"/>
    <col min="3594" max="3594" width="11.7109375" style="2" customWidth="1"/>
    <col min="3595" max="3595" width="11.7109375" style="2" bestFit="1" customWidth="1"/>
    <col min="3596" max="3598" width="11.5703125" style="2" bestFit="1" customWidth="1"/>
    <col min="3599" max="3599" width="9.85546875" style="2" bestFit="1" customWidth="1"/>
    <col min="3600" max="3600" width="12" style="2" bestFit="1" customWidth="1"/>
    <col min="3601" max="3601" width="49.85546875" style="2" customWidth="1"/>
    <col min="3602" max="3840" width="11.42578125" style="2"/>
    <col min="3841" max="3841" width="26" style="2" customWidth="1"/>
    <col min="3842" max="3842" width="15.5703125" style="2" bestFit="1" customWidth="1"/>
    <col min="3843" max="3843" width="12.7109375" style="2" bestFit="1" customWidth="1"/>
    <col min="3844" max="3844" width="12.140625" style="2" bestFit="1" customWidth="1"/>
    <col min="3845" max="3845" width="14" style="2" customWidth="1"/>
    <col min="3846" max="3846" width="12.42578125" style="2" bestFit="1" customWidth="1"/>
    <col min="3847" max="3847" width="12.5703125" style="2" customWidth="1"/>
    <col min="3848" max="3848" width="14.7109375" style="2" customWidth="1"/>
    <col min="3849" max="3849" width="12.140625" style="2" bestFit="1" customWidth="1"/>
    <col min="3850" max="3850" width="11.7109375" style="2" customWidth="1"/>
    <col min="3851" max="3851" width="11.7109375" style="2" bestFit="1" customWidth="1"/>
    <col min="3852" max="3854" width="11.5703125" style="2" bestFit="1" customWidth="1"/>
    <col min="3855" max="3855" width="9.85546875" style="2" bestFit="1" customWidth="1"/>
    <col min="3856" max="3856" width="12" style="2" bestFit="1" customWidth="1"/>
    <col min="3857" max="3857" width="49.85546875" style="2" customWidth="1"/>
    <col min="3858" max="4096" width="11.42578125" style="2"/>
    <col min="4097" max="4097" width="26" style="2" customWidth="1"/>
    <col min="4098" max="4098" width="15.5703125" style="2" bestFit="1" customWidth="1"/>
    <col min="4099" max="4099" width="12.7109375" style="2" bestFit="1" customWidth="1"/>
    <col min="4100" max="4100" width="12.140625" style="2" bestFit="1" customWidth="1"/>
    <col min="4101" max="4101" width="14" style="2" customWidth="1"/>
    <col min="4102" max="4102" width="12.42578125" style="2" bestFit="1" customWidth="1"/>
    <col min="4103" max="4103" width="12.5703125" style="2" customWidth="1"/>
    <col min="4104" max="4104" width="14.7109375" style="2" customWidth="1"/>
    <col min="4105" max="4105" width="12.140625" style="2" bestFit="1" customWidth="1"/>
    <col min="4106" max="4106" width="11.7109375" style="2" customWidth="1"/>
    <col min="4107" max="4107" width="11.7109375" style="2" bestFit="1" customWidth="1"/>
    <col min="4108" max="4110" width="11.5703125" style="2" bestFit="1" customWidth="1"/>
    <col min="4111" max="4111" width="9.85546875" style="2" bestFit="1" customWidth="1"/>
    <col min="4112" max="4112" width="12" style="2" bestFit="1" customWidth="1"/>
    <col min="4113" max="4113" width="49.85546875" style="2" customWidth="1"/>
    <col min="4114" max="4352" width="11.42578125" style="2"/>
    <col min="4353" max="4353" width="26" style="2" customWidth="1"/>
    <col min="4354" max="4354" width="15.5703125" style="2" bestFit="1" customWidth="1"/>
    <col min="4355" max="4355" width="12.7109375" style="2" bestFit="1" customWidth="1"/>
    <col min="4356" max="4356" width="12.140625" style="2" bestFit="1" customWidth="1"/>
    <col min="4357" max="4357" width="14" style="2" customWidth="1"/>
    <col min="4358" max="4358" width="12.42578125" style="2" bestFit="1" customWidth="1"/>
    <col min="4359" max="4359" width="12.5703125" style="2" customWidth="1"/>
    <col min="4360" max="4360" width="14.7109375" style="2" customWidth="1"/>
    <col min="4361" max="4361" width="12.140625" style="2" bestFit="1" customWidth="1"/>
    <col min="4362" max="4362" width="11.7109375" style="2" customWidth="1"/>
    <col min="4363" max="4363" width="11.7109375" style="2" bestFit="1" customWidth="1"/>
    <col min="4364" max="4366" width="11.5703125" style="2" bestFit="1" customWidth="1"/>
    <col min="4367" max="4367" width="9.85546875" style="2" bestFit="1" customWidth="1"/>
    <col min="4368" max="4368" width="12" style="2" bestFit="1" customWidth="1"/>
    <col min="4369" max="4369" width="49.85546875" style="2" customWidth="1"/>
    <col min="4370" max="4608" width="11.42578125" style="2"/>
    <col min="4609" max="4609" width="26" style="2" customWidth="1"/>
    <col min="4610" max="4610" width="15.5703125" style="2" bestFit="1" customWidth="1"/>
    <col min="4611" max="4611" width="12.7109375" style="2" bestFit="1" customWidth="1"/>
    <col min="4612" max="4612" width="12.140625" style="2" bestFit="1" customWidth="1"/>
    <col min="4613" max="4613" width="14" style="2" customWidth="1"/>
    <col min="4614" max="4614" width="12.42578125" style="2" bestFit="1" customWidth="1"/>
    <col min="4615" max="4615" width="12.5703125" style="2" customWidth="1"/>
    <col min="4616" max="4616" width="14.7109375" style="2" customWidth="1"/>
    <col min="4617" max="4617" width="12.140625" style="2" bestFit="1" customWidth="1"/>
    <col min="4618" max="4618" width="11.7109375" style="2" customWidth="1"/>
    <col min="4619" max="4619" width="11.7109375" style="2" bestFit="1" customWidth="1"/>
    <col min="4620" max="4622" width="11.5703125" style="2" bestFit="1" customWidth="1"/>
    <col min="4623" max="4623" width="9.85546875" style="2" bestFit="1" customWidth="1"/>
    <col min="4624" max="4624" width="12" style="2" bestFit="1" customWidth="1"/>
    <col min="4625" max="4625" width="49.85546875" style="2" customWidth="1"/>
    <col min="4626" max="4864" width="11.42578125" style="2"/>
    <col min="4865" max="4865" width="26" style="2" customWidth="1"/>
    <col min="4866" max="4866" width="15.5703125" style="2" bestFit="1" customWidth="1"/>
    <col min="4867" max="4867" width="12.7109375" style="2" bestFit="1" customWidth="1"/>
    <col min="4868" max="4868" width="12.140625" style="2" bestFit="1" customWidth="1"/>
    <col min="4869" max="4869" width="14" style="2" customWidth="1"/>
    <col min="4870" max="4870" width="12.42578125" style="2" bestFit="1" customWidth="1"/>
    <col min="4871" max="4871" width="12.5703125" style="2" customWidth="1"/>
    <col min="4872" max="4872" width="14.7109375" style="2" customWidth="1"/>
    <col min="4873" max="4873" width="12.140625" style="2" bestFit="1" customWidth="1"/>
    <col min="4874" max="4874" width="11.7109375" style="2" customWidth="1"/>
    <col min="4875" max="4875" width="11.7109375" style="2" bestFit="1" customWidth="1"/>
    <col min="4876" max="4878" width="11.5703125" style="2" bestFit="1" customWidth="1"/>
    <col min="4879" max="4879" width="9.85546875" style="2" bestFit="1" customWidth="1"/>
    <col min="4880" max="4880" width="12" style="2" bestFit="1" customWidth="1"/>
    <col min="4881" max="4881" width="49.85546875" style="2" customWidth="1"/>
    <col min="4882" max="5120" width="11.42578125" style="2"/>
    <col min="5121" max="5121" width="26" style="2" customWidth="1"/>
    <col min="5122" max="5122" width="15.5703125" style="2" bestFit="1" customWidth="1"/>
    <col min="5123" max="5123" width="12.7109375" style="2" bestFit="1" customWidth="1"/>
    <col min="5124" max="5124" width="12.140625" style="2" bestFit="1" customWidth="1"/>
    <col min="5125" max="5125" width="14" style="2" customWidth="1"/>
    <col min="5126" max="5126" width="12.42578125" style="2" bestFit="1" customWidth="1"/>
    <col min="5127" max="5127" width="12.5703125" style="2" customWidth="1"/>
    <col min="5128" max="5128" width="14.7109375" style="2" customWidth="1"/>
    <col min="5129" max="5129" width="12.140625" style="2" bestFit="1" customWidth="1"/>
    <col min="5130" max="5130" width="11.7109375" style="2" customWidth="1"/>
    <col min="5131" max="5131" width="11.7109375" style="2" bestFit="1" customWidth="1"/>
    <col min="5132" max="5134" width="11.5703125" style="2" bestFit="1" customWidth="1"/>
    <col min="5135" max="5135" width="9.85546875" style="2" bestFit="1" customWidth="1"/>
    <col min="5136" max="5136" width="12" style="2" bestFit="1" customWidth="1"/>
    <col min="5137" max="5137" width="49.85546875" style="2" customWidth="1"/>
    <col min="5138" max="5376" width="11.42578125" style="2"/>
    <col min="5377" max="5377" width="26" style="2" customWidth="1"/>
    <col min="5378" max="5378" width="15.5703125" style="2" bestFit="1" customWidth="1"/>
    <col min="5379" max="5379" width="12.7109375" style="2" bestFit="1" customWidth="1"/>
    <col min="5380" max="5380" width="12.140625" style="2" bestFit="1" customWidth="1"/>
    <col min="5381" max="5381" width="14" style="2" customWidth="1"/>
    <col min="5382" max="5382" width="12.42578125" style="2" bestFit="1" customWidth="1"/>
    <col min="5383" max="5383" width="12.5703125" style="2" customWidth="1"/>
    <col min="5384" max="5384" width="14.7109375" style="2" customWidth="1"/>
    <col min="5385" max="5385" width="12.140625" style="2" bestFit="1" customWidth="1"/>
    <col min="5386" max="5386" width="11.7109375" style="2" customWidth="1"/>
    <col min="5387" max="5387" width="11.7109375" style="2" bestFit="1" customWidth="1"/>
    <col min="5388" max="5390" width="11.5703125" style="2" bestFit="1" customWidth="1"/>
    <col min="5391" max="5391" width="9.85546875" style="2" bestFit="1" customWidth="1"/>
    <col min="5392" max="5392" width="12" style="2" bestFit="1" customWidth="1"/>
    <col min="5393" max="5393" width="49.85546875" style="2" customWidth="1"/>
    <col min="5394" max="5632" width="11.42578125" style="2"/>
    <col min="5633" max="5633" width="26" style="2" customWidth="1"/>
    <col min="5634" max="5634" width="15.5703125" style="2" bestFit="1" customWidth="1"/>
    <col min="5635" max="5635" width="12.7109375" style="2" bestFit="1" customWidth="1"/>
    <col min="5636" max="5636" width="12.140625" style="2" bestFit="1" customWidth="1"/>
    <col min="5637" max="5637" width="14" style="2" customWidth="1"/>
    <col min="5638" max="5638" width="12.42578125" style="2" bestFit="1" customWidth="1"/>
    <col min="5639" max="5639" width="12.5703125" style="2" customWidth="1"/>
    <col min="5640" max="5640" width="14.7109375" style="2" customWidth="1"/>
    <col min="5641" max="5641" width="12.140625" style="2" bestFit="1" customWidth="1"/>
    <col min="5642" max="5642" width="11.7109375" style="2" customWidth="1"/>
    <col min="5643" max="5643" width="11.7109375" style="2" bestFit="1" customWidth="1"/>
    <col min="5644" max="5646" width="11.5703125" style="2" bestFit="1" customWidth="1"/>
    <col min="5647" max="5647" width="9.85546875" style="2" bestFit="1" customWidth="1"/>
    <col min="5648" max="5648" width="12" style="2" bestFit="1" customWidth="1"/>
    <col min="5649" max="5649" width="49.85546875" style="2" customWidth="1"/>
    <col min="5650" max="5888" width="11.42578125" style="2"/>
    <col min="5889" max="5889" width="26" style="2" customWidth="1"/>
    <col min="5890" max="5890" width="15.5703125" style="2" bestFit="1" customWidth="1"/>
    <col min="5891" max="5891" width="12.7109375" style="2" bestFit="1" customWidth="1"/>
    <col min="5892" max="5892" width="12.140625" style="2" bestFit="1" customWidth="1"/>
    <col min="5893" max="5893" width="14" style="2" customWidth="1"/>
    <col min="5894" max="5894" width="12.42578125" style="2" bestFit="1" customWidth="1"/>
    <col min="5895" max="5895" width="12.5703125" style="2" customWidth="1"/>
    <col min="5896" max="5896" width="14.7109375" style="2" customWidth="1"/>
    <col min="5897" max="5897" width="12.140625" style="2" bestFit="1" customWidth="1"/>
    <col min="5898" max="5898" width="11.7109375" style="2" customWidth="1"/>
    <col min="5899" max="5899" width="11.7109375" style="2" bestFit="1" customWidth="1"/>
    <col min="5900" max="5902" width="11.5703125" style="2" bestFit="1" customWidth="1"/>
    <col min="5903" max="5903" width="9.85546875" style="2" bestFit="1" customWidth="1"/>
    <col min="5904" max="5904" width="12" style="2" bestFit="1" customWidth="1"/>
    <col min="5905" max="5905" width="49.85546875" style="2" customWidth="1"/>
    <col min="5906" max="6144" width="11.42578125" style="2"/>
    <col min="6145" max="6145" width="26" style="2" customWidth="1"/>
    <col min="6146" max="6146" width="15.5703125" style="2" bestFit="1" customWidth="1"/>
    <col min="6147" max="6147" width="12.7109375" style="2" bestFit="1" customWidth="1"/>
    <col min="6148" max="6148" width="12.140625" style="2" bestFit="1" customWidth="1"/>
    <col min="6149" max="6149" width="14" style="2" customWidth="1"/>
    <col min="6150" max="6150" width="12.42578125" style="2" bestFit="1" customWidth="1"/>
    <col min="6151" max="6151" width="12.5703125" style="2" customWidth="1"/>
    <col min="6152" max="6152" width="14.7109375" style="2" customWidth="1"/>
    <col min="6153" max="6153" width="12.140625" style="2" bestFit="1" customWidth="1"/>
    <col min="6154" max="6154" width="11.7109375" style="2" customWidth="1"/>
    <col min="6155" max="6155" width="11.7109375" style="2" bestFit="1" customWidth="1"/>
    <col min="6156" max="6158" width="11.5703125" style="2" bestFit="1" customWidth="1"/>
    <col min="6159" max="6159" width="9.85546875" style="2" bestFit="1" customWidth="1"/>
    <col min="6160" max="6160" width="12" style="2" bestFit="1" customWidth="1"/>
    <col min="6161" max="6161" width="49.85546875" style="2" customWidth="1"/>
    <col min="6162" max="6400" width="11.42578125" style="2"/>
    <col min="6401" max="6401" width="26" style="2" customWidth="1"/>
    <col min="6402" max="6402" width="15.5703125" style="2" bestFit="1" customWidth="1"/>
    <col min="6403" max="6403" width="12.7109375" style="2" bestFit="1" customWidth="1"/>
    <col min="6404" max="6404" width="12.140625" style="2" bestFit="1" customWidth="1"/>
    <col min="6405" max="6405" width="14" style="2" customWidth="1"/>
    <col min="6406" max="6406" width="12.42578125" style="2" bestFit="1" customWidth="1"/>
    <col min="6407" max="6407" width="12.5703125" style="2" customWidth="1"/>
    <col min="6408" max="6408" width="14.7109375" style="2" customWidth="1"/>
    <col min="6409" max="6409" width="12.140625" style="2" bestFit="1" customWidth="1"/>
    <col min="6410" max="6410" width="11.7109375" style="2" customWidth="1"/>
    <col min="6411" max="6411" width="11.7109375" style="2" bestFit="1" customWidth="1"/>
    <col min="6412" max="6414" width="11.5703125" style="2" bestFit="1" customWidth="1"/>
    <col min="6415" max="6415" width="9.85546875" style="2" bestFit="1" customWidth="1"/>
    <col min="6416" max="6416" width="12" style="2" bestFit="1" customWidth="1"/>
    <col min="6417" max="6417" width="49.85546875" style="2" customWidth="1"/>
    <col min="6418" max="6656" width="11.42578125" style="2"/>
    <col min="6657" max="6657" width="26" style="2" customWidth="1"/>
    <col min="6658" max="6658" width="15.5703125" style="2" bestFit="1" customWidth="1"/>
    <col min="6659" max="6659" width="12.7109375" style="2" bestFit="1" customWidth="1"/>
    <col min="6660" max="6660" width="12.140625" style="2" bestFit="1" customWidth="1"/>
    <col min="6661" max="6661" width="14" style="2" customWidth="1"/>
    <col min="6662" max="6662" width="12.42578125" style="2" bestFit="1" customWidth="1"/>
    <col min="6663" max="6663" width="12.5703125" style="2" customWidth="1"/>
    <col min="6664" max="6664" width="14.7109375" style="2" customWidth="1"/>
    <col min="6665" max="6665" width="12.140625" style="2" bestFit="1" customWidth="1"/>
    <col min="6666" max="6666" width="11.7109375" style="2" customWidth="1"/>
    <col min="6667" max="6667" width="11.7109375" style="2" bestFit="1" customWidth="1"/>
    <col min="6668" max="6670" width="11.5703125" style="2" bestFit="1" customWidth="1"/>
    <col min="6671" max="6671" width="9.85546875" style="2" bestFit="1" customWidth="1"/>
    <col min="6672" max="6672" width="12" style="2" bestFit="1" customWidth="1"/>
    <col min="6673" max="6673" width="49.85546875" style="2" customWidth="1"/>
    <col min="6674" max="6912" width="11.42578125" style="2"/>
    <col min="6913" max="6913" width="26" style="2" customWidth="1"/>
    <col min="6914" max="6914" width="15.5703125" style="2" bestFit="1" customWidth="1"/>
    <col min="6915" max="6915" width="12.7109375" style="2" bestFit="1" customWidth="1"/>
    <col min="6916" max="6916" width="12.140625" style="2" bestFit="1" customWidth="1"/>
    <col min="6917" max="6917" width="14" style="2" customWidth="1"/>
    <col min="6918" max="6918" width="12.42578125" style="2" bestFit="1" customWidth="1"/>
    <col min="6919" max="6919" width="12.5703125" style="2" customWidth="1"/>
    <col min="6920" max="6920" width="14.7109375" style="2" customWidth="1"/>
    <col min="6921" max="6921" width="12.140625" style="2" bestFit="1" customWidth="1"/>
    <col min="6922" max="6922" width="11.7109375" style="2" customWidth="1"/>
    <col min="6923" max="6923" width="11.7109375" style="2" bestFit="1" customWidth="1"/>
    <col min="6924" max="6926" width="11.5703125" style="2" bestFit="1" customWidth="1"/>
    <col min="6927" max="6927" width="9.85546875" style="2" bestFit="1" customWidth="1"/>
    <col min="6928" max="6928" width="12" style="2" bestFit="1" customWidth="1"/>
    <col min="6929" max="6929" width="49.85546875" style="2" customWidth="1"/>
    <col min="6930" max="7168" width="11.42578125" style="2"/>
    <col min="7169" max="7169" width="26" style="2" customWidth="1"/>
    <col min="7170" max="7170" width="15.5703125" style="2" bestFit="1" customWidth="1"/>
    <col min="7171" max="7171" width="12.7109375" style="2" bestFit="1" customWidth="1"/>
    <col min="7172" max="7172" width="12.140625" style="2" bestFit="1" customWidth="1"/>
    <col min="7173" max="7173" width="14" style="2" customWidth="1"/>
    <col min="7174" max="7174" width="12.42578125" style="2" bestFit="1" customWidth="1"/>
    <col min="7175" max="7175" width="12.5703125" style="2" customWidth="1"/>
    <col min="7176" max="7176" width="14.7109375" style="2" customWidth="1"/>
    <col min="7177" max="7177" width="12.140625" style="2" bestFit="1" customWidth="1"/>
    <col min="7178" max="7178" width="11.7109375" style="2" customWidth="1"/>
    <col min="7179" max="7179" width="11.7109375" style="2" bestFit="1" customWidth="1"/>
    <col min="7180" max="7182" width="11.5703125" style="2" bestFit="1" customWidth="1"/>
    <col min="7183" max="7183" width="9.85546875" style="2" bestFit="1" customWidth="1"/>
    <col min="7184" max="7184" width="12" style="2" bestFit="1" customWidth="1"/>
    <col min="7185" max="7185" width="49.85546875" style="2" customWidth="1"/>
    <col min="7186" max="7424" width="11.42578125" style="2"/>
    <col min="7425" max="7425" width="26" style="2" customWidth="1"/>
    <col min="7426" max="7426" width="15.5703125" style="2" bestFit="1" customWidth="1"/>
    <col min="7427" max="7427" width="12.7109375" style="2" bestFit="1" customWidth="1"/>
    <col min="7428" max="7428" width="12.140625" style="2" bestFit="1" customWidth="1"/>
    <col min="7429" max="7429" width="14" style="2" customWidth="1"/>
    <col min="7430" max="7430" width="12.42578125" style="2" bestFit="1" customWidth="1"/>
    <col min="7431" max="7431" width="12.5703125" style="2" customWidth="1"/>
    <col min="7432" max="7432" width="14.7109375" style="2" customWidth="1"/>
    <col min="7433" max="7433" width="12.140625" style="2" bestFit="1" customWidth="1"/>
    <col min="7434" max="7434" width="11.7109375" style="2" customWidth="1"/>
    <col min="7435" max="7435" width="11.7109375" style="2" bestFit="1" customWidth="1"/>
    <col min="7436" max="7438" width="11.5703125" style="2" bestFit="1" customWidth="1"/>
    <col min="7439" max="7439" width="9.85546875" style="2" bestFit="1" customWidth="1"/>
    <col min="7440" max="7440" width="12" style="2" bestFit="1" customWidth="1"/>
    <col min="7441" max="7441" width="49.85546875" style="2" customWidth="1"/>
    <col min="7442" max="7680" width="11.42578125" style="2"/>
    <col min="7681" max="7681" width="26" style="2" customWidth="1"/>
    <col min="7682" max="7682" width="15.5703125" style="2" bestFit="1" customWidth="1"/>
    <col min="7683" max="7683" width="12.7109375" style="2" bestFit="1" customWidth="1"/>
    <col min="7684" max="7684" width="12.140625" style="2" bestFit="1" customWidth="1"/>
    <col min="7685" max="7685" width="14" style="2" customWidth="1"/>
    <col min="7686" max="7686" width="12.42578125" style="2" bestFit="1" customWidth="1"/>
    <col min="7687" max="7687" width="12.5703125" style="2" customWidth="1"/>
    <col min="7688" max="7688" width="14.7109375" style="2" customWidth="1"/>
    <col min="7689" max="7689" width="12.140625" style="2" bestFit="1" customWidth="1"/>
    <col min="7690" max="7690" width="11.7109375" style="2" customWidth="1"/>
    <col min="7691" max="7691" width="11.7109375" style="2" bestFit="1" customWidth="1"/>
    <col min="7692" max="7694" width="11.5703125" style="2" bestFit="1" customWidth="1"/>
    <col min="7695" max="7695" width="9.85546875" style="2" bestFit="1" customWidth="1"/>
    <col min="7696" max="7696" width="12" style="2" bestFit="1" customWidth="1"/>
    <col min="7697" max="7697" width="49.85546875" style="2" customWidth="1"/>
    <col min="7698" max="7936" width="11.42578125" style="2"/>
    <col min="7937" max="7937" width="26" style="2" customWidth="1"/>
    <col min="7938" max="7938" width="15.5703125" style="2" bestFit="1" customWidth="1"/>
    <col min="7939" max="7939" width="12.7109375" style="2" bestFit="1" customWidth="1"/>
    <col min="7940" max="7940" width="12.140625" style="2" bestFit="1" customWidth="1"/>
    <col min="7941" max="7941" width="14" style="2" customWidth="1"/>
    <col min="7942" max="7942" width="12.42578125" style="2" bestFit="1" customWidth="1"/>
    <col min="7943" max="7943" width="12.5703125" style="2" customWidth="1"/>
    <col min="7944" max="7944" width="14.7109375" style="2" customWidth="1"/>
    <col min="7945" max="7945" width="12.140625" style="2" bestFit="1" customWidth="1"/>
    <col min="7946" max="7946" width="11.7109375" style="2" customWidth="1"/>
    <col min="7947" max="7947" width="11.7109375" style="2" bestFit="1" customWidth="1"/>
    <col min="7948" max="7950" width="11.5703125" style="2" bestFit="1" customWidth="1"/>
    <col min="7951" max="7951" width="9.85546875" style="2" bestFit="1" customWidth="1"/>
    <col min="7952" max="7952" width="12" style="2" bestFit="1" customWidth="1"/>
    <col min="7953" max="7953" width="49.85546875" style="2" customWidth="1"/>
    <col min="7954" max="8192" width="11.42578125" style="2"/>
    <col min="8193" max="8193" width="26" style="2" customWidth="1"/>
    <col min="8194" max="8194" width="15.5703125" style="2" bestFit="1" customWidth="1"/>
    <col min="8195" max="8195" width="12.7109375" style="2" bestFit="1" customWidth="1"/>
    <col min="8196" max="8196" width="12.140625" style="2" bestFit="1" customWidth="1"/>
    <col min="8197" max="8197" width="14" style="2" customWidth="1"/>
    <col min="8198" max="8198" width="12.42578125" style="2" bestFit="1" customWidth="1"/>
    <col min="8199" max="8199" width="12.5703125" style="2" customWidth="1"/>
    <col min="8200" max="8200" width="14.7109375" style="2" customWidth="1"/>
    <col min="8201" max="8201" width="12.140625" style="2" bestFit="1" customWidth="1"/>
    <col min="8202" max="8202" width="11.7109375" style="2" customWidth="1"/>
    <col min="8203" max="8203" width="11.7109375" style="2" bestFit="1" customWidth="1"/>
    <col min="8204" max="8206" width="11.5703125" style="2" bestFit="1" customWidth="1"/>
    <col min="8207" max="8207" width="9.85546875" style="2" bestFit="1" customWidth="1"/>
    <col min="8208" max="8208" width="12" style="2" bestFit="1" customWidth="1"/>
    <col min="8209" max="8209" width="49.85546875" style="2" customWidth="1"/>
    <col min="8210" max="8448" width="11.42578125" style="2"/>
    <col min="8449" max="8449" width="26" style="2" customWidth="1"/>
    <col min="8450" max="8450" width="15.5703125" style="2" bestFit="1" customWidth="1"/>
    <col min="8451" max="8451" width="12.7109375" style="2" bestFit="1" customWidth="1"/>
    <col min="8452" max="8452" width="12.140625" style="2" bestFit="1" customWidth="1"/>
    <col min="8453" max="8453" width="14" style="2" customWidth="1"/>
    <col min="8454" max="8454" width="12.42578125" style="2" bestFit="1" customWidth="1"/>
    <col min="8455" max="8455" width="12.5703125" style="2" customWidth="1"/>
    <col min="8456" max="8456" width="14.7109375" style="2" customWidth="1"/>
    <col min="8457" max="8457" width="12.140625" style="2" bestFit="1" customWidth="1"/>
    <col min="8458" max="8458" width="11.7109375" style="2" customWidth="1"/>
    <col min="8459" max="8459" width="11.7109375" style="2" bestFit="1" customWidth="1"/>
    <col min="8460" max="8462" width="11.5703125" style="2" bestFit="1" customWidth="1"/>
    <col min="8463" max="8463" width="9.85546875" style="2" bestFit="1" customWidth="1"/>
    <col min="8464" max="8464" width="12" style="2" bestFit="1" customWidth="1"/>
    <col min="8465" max="8465" width="49.85546875" style="2" customWidth="1"/>
    <col min="8466" max="8704" width="11.42578125" style="2"/>
    <col min="8705" max="8705" width="26" style="2" customWidth="1"/>
    <col min="8706" max="8706" width="15.5703125" style="2" bestFit="1" customWidth="1"/>
    <col min="8707" max="8707" width="12.7109375" style="2" bestFit="1" customWidth="1"/>
    <col min="8708" max="8708" width="12.140625" style="2" bestFit="1" customWidth="1"/>
    <col min="8709" max="8709" width="14" style="2" customWidth="1"/>
    <col min="8710" max="8710" width="12.42578125" style="2" bestFit="1" customWidth="1"/>
    <col min="8711" max="8711" width="12.5703125" style="2" customWidth="1"/>
    <col min="8712" max="8712" width="14.7109375" style="2" customWidth="1"/>
    <col min="8713" max="8713" width="12.140625" style="2" bestFit="1" customWidth="1"/>
    <col min="8714" max="8714" width="11.7109375" style="2" customWidth="1"/>
    <col min="8715" max="8715" width="11.7109375" style="2" bestFit="1" customWidth="1"/>
    <col min="8716" max="8718" width="11.5703125" style="2" bestFit="1" customWidth="1"/>
    <col min="8719" max="8719" width="9.85546875" style="2" bestFit="1" customWidth="1"/>
    <col min="8720" max="8720" width="12" style="2" bestFit="1" customWidth="1"/>
    <col min="8721" max="8721" width="49.85546875" style="2" customWidth="1"/>
    <col min="8722" max="8960" width="11.42578125" style="2"/>
    <col min="8961" max="8961" width="26" style="2" customWidth="1"/>
    <col min="8962" max="8962" width="15.5703125" style="2" bestFit="1" customWidth="1"/>
    <col min="8963" max="8963" width="12.7109375" style="2" bestFit="1" customWidth="1"/>
    <col min="8964" max="8964" width="12.140625" style="2" bestFit="1" customWidth="1"/>
    <col min="8965" max="8965" width="14" style="2" customWidth="1"/>
    <col min="8966" max="8966" width="12.42578125" style="2" bestFit="1" customWidth="1"/>
    <col min="8967" max="8967" width="12.5703125" style="2" customWidth="1"/>
    <col min="8968" max="8968" width="14.7109375" style="2" customWidth="1"/>
    <col min="8969" max="8969" width="12.140625" style="2" bestFit="1" customWidth="1"/>
    <col min="8970" max="8970" width="11.7109375" style="2" customWidth="1"/>
    <col min="8971" max="8971" width="11.7109375" style="2" bestFit="1" customWidth="1"/>
    <col min="8972" max="8974" width="11.5703125" style="2" bestFit="1" customWidth="1"/>
    <col min="8975" max="8975" width="9.85546875" style="2" bestFit="1" customWidth="1"/>
    <col min="8976" max="8976" width="12" style="2" bestFit="1" customWidth="1"/>
    <col min="8977" max="8977" width="49.85546875" style="2" customWidth="1"/>
    <col min="8978" max="9216" width="11.42578125" style="2"/>
    <col min="9217" max="9217" width="26" style="2" customWidth="1"/>
    <col min="9218" max="9218" width="15.5703125" style="2" bestFit="1" customWidth="1"/>
    <col min="9219" max="9219" width="12.7109375" style="2" bestFit="1" customWidth="1"/>
    <col min="9220" max="9220" width="12.140625" style="2" bestFit="1" customWidth="1"/>
    <col min="9221" max="9221" width="14" style="2" customWidth="1"/>
    <col min="9222" max="9222" width="12.42578125" style="2" bestFit="1" customWidth="1"/>
    <col min="9223" max="9223" width="12.5703125" style="2" customWidth="1"/>
    <col min="9224" max="9224" width="14.7109375" style="2" customWidth="1"/>
    <col min="9225" max="9225" width="12.140625" style="2" bestFit="1" customWidth="1"/>
    <col min="9226" max="9226" width="11.7109375" style="2" customWidth="1"/>
    <col min="9227" max="9227" width="11.7109375" style="2" bestFit="1" customWidth="1"/>
    <col min="9228" max="9230" width="11.5703125" style="2" bestFit="1" customWidth="1"/>
    <col min="9231" max="9231" width="9.85546875" style="2" bestFit="1" customWidth="1"/>
    <col min="9232" max="9232" width="12" style="2" bestFit="1" customWidth="1"/>
    <col min="9233" max="9233" width="49.85546875" style="2" customWidth="1"/>
    <col min="9234" max="9472" width="11.42578125" style="2"/>
    <col min="9473" max="9473" width="26" style="2" customWidth="1"/>
    <col min="9474" max="9474" width="15.5703125" style="2" bestFit="1" customWidth="1"/>
    <col min="9475" max="9475" width="12.7109375" style="2" bestFit="1" customWidth="1"/>
    <col min="9476" max="9476" width="12.140625" style="2" bestFit="1" customWidth="1"/>
    <col min="9477" max="9477" width="14" style="2" customWidth="1"/>
    <col min="9478" max="9478" width="12.42578125" style="2" bestFit="1" customWidth="1"/>
    <col min="9479" max="9479" width="12.5703125" style="2" customWidth="1"/>
    <col min="9480" max="9480" width="14.7109375" style="2" customWidth="1"/>
    <col min="9481" max="9481" width="12.140625" style="2" bestFit="1" customWidth="1"/>
    <col min="9482" max="9482" width="11.7109375" style="2" customWidth="1"/>
    <col min="9483" max="9483" width="11.7109375" style="2" bestFit="1" customWidth="1"/>
    <col min="9484" max="9486" width="11.5703125" style="2" bestFit="1" customWidth="1"/>
    <col min="9487" max="9487" width="9.85546875" style="2" bestFit="1" customWidth="1"/>
    <col min="9488" max="9488" width="12" style="2" bestFit="1" customWidth="1"/>
    <col min="9489" max="9489" width="49.85546875" style="2" customWidth="1"/>
    <col min="9490" max="9728" width="11.42578125" style="2"/>
    <col min="9729" max="9729" width="26" style="2" customWidth="1"/>
    <col min="9730" max="9730" width="15.5703125" style="2" bestFit="1" customWidth="1"/>
    <col min="9731" max="9731" width="12.7109375" style="2" bestFit="1" customWidth="1"/>
    <col min="9732" max="9732" width="12.140625" style="2" bestFit="1" customWidth="1"/>
    <col min="9733" max="9733" width="14" style="2" customWidth="1"/>
    <col min="9734" max="9734" width="12.42578125" style="2" bestFit="1" customWidth="1"/>
    <col min="9735" max="9735" width="12.5703125" style="2" customWidth="1"/>
    <col min="9736" max="9736" width="14.7109375" style="2" customWidth="1"/>
    <col min="9737" max="9737" width="12.140625" style="2" bestFit="1" customWidth="1"/>
    <col min="9738" max="9738" width="11.7109375" style="2" customWidth="1"/>
    <col min="9739" max="9739" width="11.7109375" style="2" bestFit="1" customWidth="1"/>
    <col min="9740" max="9742" width="11.5703125" style="2" bestFit="1" customWidth="1"/>
    <col min="9743" max="9743" width="9.85546875" style="2" bestFit="1" customWidth="1"/>
    <col min="9744" max="9744" width="12" style="2" bestFit="1" customWidth="1"/>
    <col min="9745" max="9745" width="49.85546875" style="2" customWidth="1"/>
    <col min="9746" max="9984" width="11.42578125" style="2"/>
    <col min="9985" max="9985" width="26" style="2" customWidth="1"/>
    <col min="9986" max="9986" width="15.5703125" style="2" bestFit="1" customWidth="1"/>
    <col min="9987" max="9987" width="12.7109375" style="2" bestFit="1" customWidth="1"/>
    <col min="9988" max="9988" width="12.140625" style="2" bestFit="1" customWidth="1"/>
    <col min="9989" max="9989" width="14" style="2" customWidth="1"/>
    <col min="9990" max="9990" width="12.42578125" style="2" bestFit="1" customWidth="1"/>
    <col min="9991" max="9991" width="12.5703125" style="2" customWidth="1"/>
    <col min="9992" max="9992" width="14.7109375" style="2" customWidth="1"/>
    <col min="9993" max="9993" width="12.140625" style="2" bestFit="1" customWidth="1"/>
    <col min="9994" max="9994" width="11.7109375" style="2" customWidth="1"/>
    <col min="9995" max="9995" width="11.7109375" style="2" bestFit="1" customWidth="1"/>
    <col min="9996" max="9998" width="11.5703125" style="2" bestFit="1" customWidth="1"/>
    <col min="9999" max="9999" width="9.85546875" style="2" bestFit="1" customWidth="1"/>
    <col min="10000" max="10000" width="12" style="2" bestFit="1" customWidth="1"/>
    <col min="10001" max="10001" width="49.85546875" style="2" customWidth="1"/>
    <col min="10002" max="10240" width="11.42578125" style="2"/>
    <col min="10241" max="10241" width="26" style="2" customWidth="1"/>
    <col min="10242" max="10242" width="15.5703125" style="2" bestFit="1" customWidth="1"/>
    <col min="10243" max="10243" width="12.7109375" style="2" bestFit="1" customWidth="1"/>
    <col min="10244" max="10244" width="12.140625" style="2" bestFit="1" customWidth="1"/>
    <col min="10245" max="10245" width="14" style="2" customWidth="1"/>
    <col min="10246" max="10246" width="12.42578125" style="2" bestFit="1" customWidth="1"/>
    <col min="10247" max="10247" width="12.5703125" style="2" customWidth="1"/>
    <col min="10248" max="10248" width="14.7109375" style="2" customWidth="1"/>
    <col min="10249" max="10249" width="12.140625" style="2" bestFit="1" customWidth="1"/>
    <col min="10250" max="10250" width="11.7109375" style="2" customWidth="1"/>
    <col min="10251" max="10251" width="11.7109375" style="2" bestFit="1" customWidth="1"/>
    <col min="10252" max="10254" width="11.5703125" style="2" bestFit="1" customWidth="1"/>
    <col min="10255" max="10255" width="9.85546875" style="2" bestFit="1" customWidth="1"/>
    <col min="10256" max="10256" width="12" style="2" bestFit="1" customWidth="1"/>
    <col min="10257" max="10257" width="49.85546875" style="2" customWidth="1"/>
    <col min="10258" max="10496" width="11.42578125" style="2"/>
    <col min="10497" max="10497" width="26" style="2" customWidth="1"/>
    <col min="10498" max="10498" width="15.5703125" style="2" bestFit="1" customWidth="1"/>
    <col min="10499" max="10499" width="12.7109375" style="2" bestFit="1" customWidth="1"/>
    <col min="10500" max="10500" width="12.140625" style="2" bestFit="1" customWidth="1"/>
    <col min="10501" max="10501" width="14" style="2" customWidth="1"/>
    <col min="10502" max="10502" width="12.42578125" style="2" bestFit="1" customWidth="1"/>
    <col min="10503" max="10503" width="12.5703125" style="2" customWidth="1"/>
    <col min="10504" max="10504" width="14.7109375" style="2" customWidth="1"/>
    <col min="10505" max="10505" width="12.140625" style="2" bestFit="1" customWidth="1"/>
    <col min="10506" max="10506" width="11.7109375" style="2" customWidth="1"/>
    <col min="10507" max="10507" width="11.7109375" style="2" bestFit="1" customWidth="1"/>
    <col min="10508" max="10510" width="11.5703125" style="2" bestFit="1" customWidth="1"/>
    <col min="10511" max="10511" width="9.85546875" style="2" bestFit="1" customWidth="1"/>
    <col min="10512" max="10512" width="12" style="2" bestFit="1" customWidth="1"/>
    <col min="10513" max="10513" width="49.85546875" style="2" customWidth="1"/>
    <col min="10514" max="10752" width="11.42578125" style="2"/>
    <col min="10753" max="10753" width="26" style="2" customWidth="1"/>
    <col min="10754" max="10754" width="15.5703125" style="2" bestFit="1" customWidth="1"/>
    <col min="10755" max="10755" width="12.7109375" style="2" bestFit="1" customWidth="1"/>
    <col min="10756" max="10756" width="12.140625" style="2" bestFit="1" customWidth="1"/>
    <col min="10757" max="10757" width="14" style="2" customWidth="1"/>
    <col min="10758" max="10758" width="12.42578125" style="2" bestFit="1" customWidth="1"/>
    <col min="10759" max="10759" width="12.5703125" style="2" customWidth="1"/>
    <col min="10760" max="10760" width="14.7109375" style="2" customWidth="1"/>
    <col min="10761" max="10761" width="12.140625" style="2" bestFit="1" customWidth="1"/>
    <col min="10762" max="10762" width="11.7109375" style="2" customWidth="1"/>
    <col min="10763" max="10763" width="11.7109375" style="2" bestFit="1" customWidth="1"/>
    <col min="10764" max="10766" width="11.5703125" style="2" bestFit="1" customWidth="1"/>
    <col min="10767" max="10767" width="9.85546875" style="2" bestFit="1" customWidth="1"/>
    <col min="10768" max="10768" width="12" style="2" bestFit="1" customWidth="1"/>
    <col min="10769" max="10769" width="49.85546875" style="2" customWidth="1"/>
    <col min="10770" max="11008" width="11.42578125" style="2"/>
    <col min="11009" max="11009" width="26" style="2" customWidth="1"/>
    <col min="11010" max="11010" width="15.5703125" style="2" bestFit="1" customWidth="1"/>
    <col min="11011" max="11011" width="12.7109375" style="2" bestFit="1" customWidth="1"/>
    <col min="11012" max="11012" width="12.140625" style="2" bestFit="1" customWidth="1"/>
    <col min="11013" max="11013" width="14" style="2" customWidth="1"/>
    <col min="11014" max="11014" width="12.42578125" style="2" bestFit="1" customWidth="1"/>
    <col min="11015" max="11015" width="12.5703125" style="2" customWidth="1"/>
    <col min="11016" max="11016" width="14.7109375" style="2" customWidth="1"/>
    <col min="11017" max="11017" width="12.140625" style="2" bestFit="1" customWidth="1"/>
    <col min="11018" max="11018" width="11.7109375" style="2" customWidth="1"/>
    <col min="11019" max="11019" width="11.7109375" style="2" bestFit="1" customWidth="1"/>
    <col min="11020" max="11022" width="11.5703125" style="2" bestFit="1" customWidth="1"/>
    <col min="11023" max="11023" width="9.85546875" style="2" bestFit="1" customWidth="1"/>
    <col min="11024" max="11024" width="12" style="2" bestFit="1" customWidth="1"/>
    <col min="11025" max="11025" width="49.85546875" style="2" customWidth="1"/>
    <col min="11026" max="11264" width="11.42578125" style="2"/>
    <col min="11265" max="11265" width="26" style="2" customWidth="1"/>
    <col min="11266" max="11266" width="15.5703125" style="2" bestFit="1" customWidth="1"/>
    <col min="11267" max="11267" width="12.7109375" style="2" bestFit="1" customWidth="1"/>
    <col min="11268" max="11268" width="12.140625" style="2" bestFit="1" customWidth="1"/>
    <col min="11269" max="11269" width="14" style="2" customWidth="1"/>
    <col min="11270" max="11270" width="12.42578125" style="2" bestFit="1" customWidth="1"/>
    <col min="11271" max="11271" width="12.5703125" style="2" customWidth="1"/>
    <col min="11272" max="11272" width="14.7109375" style="2" customWidth="1"/>
    <col min="11273" max="11273" width="12.140625" style="2" bestFit="1" customWidth="1"/>
    <col min="11274" max="11274" width="11.7109375" style="2" customWidth="1"/>
    <col min="11275" max="11275" width="11.7109375" style="2" bestFit="1" customWidth="1"/>
    <col min="11276" max="11278" width="11.5703125" style="2" bestFit="1" customWidth="1"/>
    <col min="11279" max="11279" width="9.85546875" style="2" bestFit="1" customWidth="1"/>
    <col min="11280" max="11280" width="12" style="2" bestFit="1" customWidth="1"/>
    <col min="11281" max="11281" width="49.85546875" style="2" customWidth="1"/>
    <col min="11282" max="11520" width="11.42578125" style="2"/>
    <col min="11521" max="11521" width="26" style="2" customWidth="1"/>
    <col min="11522" max="11522" width="15.5703125" style="2" bestFit="1" customWidth="1"/>
    <col min="11523" max="11523" width="12.7109375" style="2" bestFit="1" customWidth="1"/>
    <col min="11524" max="11524" width="12.140625" style="2" bestFit="1" customWidth="1"/>
    <col min="11525" max="11525" width="14" style="2" customWidth="1"/>
    <col min="11526" max="11526" width="12.42578125" style="2" bestFit="1" customWidth="1"/>
    <col min="11527" max="11527" width="12.5703125" style="2" customWidth="1"/>
    <col min="11528" max="11528" width="14.7109375" style="2" customWidth="1"/>
    <col min="11529" max="11529" width="12.140625" style="2" bestFit="1" customWidth="1"/>
    <col min="11530" max="11530" width="11.7109375" style="2" customWidth="1"/>
    <col min="11531" max="11531" width="11.7109375" style="2" bestFit="1" customWidth="1"/>
    <col min="11532" max="11534" width="11.5703125" style="2" bestFit="1" customWidth="1"/>
    <col min="11535" max="11535" width="9.85546875" style="2" bestFit="1" customWidth="1"/>
    <col min="11536" max="11536" width="12" style="2" bestFit="1" customWidth="1"/>
    <col min="11537" max="11537" width="49.85546875" style="2" customWidth="1"/>
    <col min="11538" max="11776" width="11.42578125" style="2"/>
    <col min="11777" max="11777" width="26" style="2" customWidth="1"/>
    <col min="11778" max="11778" width="15.5703125" style="2" bestFit="1" customWidth="1"/>
    <col min="11779" max="11779" width="12.7109375" style="2" bestFit="1" customWidth="1"/>
    <col min="11780" max="11780" width="12.140625" style="2" bestFit="1" customWidth="1"/>
    <col min="11781" max="11781" width="14" style="2" customWidth="1"/>
    <col min="11782" max="11782" width="12.42578125" style="2" bestFit="1" customWidth="1"/>
    <col min="11783" max="11783" width="12.5703125" style="2" customWidth="1"/>
    <col min="11784" max="11784" width="14.7109375" style="2" customWidth="1"/>
    <col min="11785" max="11785" width="12.140625" style="2" bestFit="1" customWidth="1"/>
    <col min="11786" max="11786" width="11.7109375" style="2" customWidth="1"/>
    <col min="11787" max="11787" width="11.7109375" style="2" bestFit="1" customWidth="1"/>
    <col min="11788" max="11790" width="11.5703125" style="2" bestFit="1" customWidth="1"/>
    <col min="11791" max="11791" width="9.85546875" style="2" bestFit="1" customWidth="1"/>
    <col min="11792" max="11792" width="12" style="2" bestFit="1" customWidth="1"/>
    <col min="11793" max="11793" width="49.85546875" style="2" customWidth="1"/>
    <col min="11794" max="12032" width="11.42578125" style="2"/>
    <col min="12033" max="12033" width="26" style="2" customWidth="1"/>
    <col min="12034" max="12034" width="15.5703125" style="2" bestFit="1" customWidth="1"/>
    <col min="12035" max="12035" width="12.7109375" style="2" bestFit="1" customWidth="1"/>
    <col min="12036" max="12036" width="12.140625" style="2" bestFit="1" customWidth="1"/>
    <col min="12037" max="12037" width="14" style="2" customWidth="1"/>
    <col min="12038" max="12038" width="12.42578125" style="2" bestFit="1" customWidth="1"/>
    <col min="12039" max="12039" width="12.5703125" style="2" customWidth="1"/>
    <col min="12040" max="12040" width="14.7109375" style="2" customWidth="1"/>
    <col min="12041" max="12041" width="12.140625" style="2" bestFit="1" customWidth="1"/>
    <col min="12042" max="12042" width="11.7109375" style="2" customWidth="1"/>
    <col min="12043" max="12043" width="11.7109375" style="2" bestFit="1" customWidth="1"/>
    <col min="12044" max="12046" width="11.5703125" style="2" bestFit="1" customWidth="1"/>
    <col min="12047" max="12047" width="9.85546875" style="2" bestFit="1" customWidth="1"/>
    <col min="12048" max="12048" width="12" style="2" bestFit="1" customWidth="1"/>
    <col min="12049" max="12049" width="49.85546875" style="2" customWidth="1"/>
    <col min="12050" max="12288" width="11.42578125" style="2"/>
    <col min="12289" max="12289" width="26" style="2" customWidth="1"/>
    <col min="12290" max="12290" width="15.5703125" style="2" bestFit="1" customWidth="1"/>
    <col min="12291" max="12291" width="12.7109375" style="2" bestFit="1" customWidth="1"/>
    <col min="12292" max="12292" width="12.140625" style="2" bestFit="1" customWidth="1"/>
    <col min="12293" max="12293" width="14" style="2" customWidth="1"/>
    <col min="12294" max="12294" width="12.42578125" style="2" bestFit="1" customWidth="1"/>
    <col min="12295" max="12295" width="12.5703125" style="2" customWidth="1"/>
    <col min="12296" max="12296" width="14.7109375" style="2" customWidth="1"/>
    <col min="12297" max="12297" width="12.140625" style="2" bestFit="1" customWidth="1"/>
    <col min="12298" max="12298" width="11.7109375" style="2" customWidth="1"/>
    <col min="12299" max="12299" width="11.7109375" style="2" bestFit="1" customWidth="1"/>
    <col min="12300" max="12302" width="11.5703125" style="2" bestFit="1" customWidth="1"/>
    <col min="12303" max="12303" width="9.85546875" style="2" bestFit="1" customWidth="1"/>
    <col min="12304" max="12304" width="12" style="2" bestFit="1" customWidth="1"/>
    <col min="12305" max="12305" width="49.85546875" style="2" customWidth="1"/>
    <col min="12306" max="12544" width="11.42578125" style="2"/>
    <col min="12545" max="12545" width="26" style="2" customWidth="1"/>
    <col min="12546" max="12546" width="15.5703125" style="2" bestFit="1" customWidth="1"/>
    <col min="12547" max="12547" width="12.7109375" style="2" bestFit="1" customWidth="1"/>
    <col min="12548" max="12548" width="12.140625" style="2" bestFit="1" customWidth="1"/>
    <col min="12549" max="12549" width="14" style="2" customWidth="1"/>
    <col min="12550" max="12550" width="12.42578125" style="2" bestFit="1" customWidth="1"/>
    <col min="12551" max="12551" width="12.5703125" style="2" customWidth="1"/>
    <col min="12552" max="12552" width="14.7109375" style="2" customWidth="1"/>
    <col min="12553" max="12553" width="12.140625" style="2" bestFit="1" customWidth="1"/>
    <col min="12554" max="12554" width="11.7109375" style="2" customWidth="1"/>
    <col min="12555" max="12555" width="11.7109375" style="2" bestFit="1" customWidth="1"/>
    <col min="12556" max="12558" width="11.5703125" style="2" bestFit="1" customWidth="1"/>
    <col min="12559" max="12559" width="9.85546875" style="2" bestFit="1" customWidth="1"/>
    <col min="12560" max="12560" width="12" style="2" bestFit="1" customWidth="1"/>
    <col min="12561" max="12561" width="49.85546875" style="2" customWidth="1"/>
    <col min="12562" max="12800" width="11.42578125" style="2"/>
    <col min="12801" max="12801" width="26" style="2" customWidth="1"/>
    <col min="12802" max="12802" width="15.5703125" style="2" bestFit="1" customWidth="1"/>
    <col min="12803" max="12803" width="12.7109375" style="2" bestFit="1" customWidth="1"/>
    <col min="12804" max="12804" width="12.140625" style="2" bestFit="1" customWidth="1"/>
    <col min="12805" max="12805" width="14" style="2" customWidth="1"/>
    <col min="12806" max="12806" width="12.42578125" style="2" bestFit="1" customWidth="1"/>
    <col min="12807" max="12807" width="12.5703125" style="2" customWidth="1"/>
    <col min="12808" max="12808" width="14.7109375" style="2" customWidth="1"/>
    <col min="12809" max="12809" width="12.140625" style="2" bestFit="1" customWidth="1"/>
    <col min="12810" max="12810" width="11.7109375" style="2" customWidth="1"/>
    <col min="12811" max="12811" width="11.7109375" style="2" bestFit="1" customWidth="1"/>
    <col min="12812" max="12814" width="11.5703125" style="2" bestFit="1" customWidth="1"/>
    <col min="12815" max="12815" width="9.85546875" style="2" bestFit="1" customWidth="1"/>
    <col min="12816" max="12816" width="12" style="2" bestFit="1" customWidth="1"/>
    <col min="12817" max="12817" width="49.85546875" style="2" customWidth="1"/>
    <col min="12818" max="13056" width="11.42578125" style="2"/>
    <col min="13057" max="13057" width="26" style="2" customWidth="1"/>
    <col min="13058" max="13058" width="15.5703125" style="2" bestFit="1" customWidth="1"/>
    <col min="13059" max="13059" width="12.7109375" style="2" bestFit="1" customWidth="1"/>
    <col min="13060" max="13060" width="12.140625" style="2" bestFit="1" customWidth="1"/>
    <col min="13061" max="13061" width="14" style="2" customWidth="1"/>
    <col min="13062" max="13062" width="12.42578125" style="2" bestFit="1" customWidth="1"/>
    <col min="13063" max="13063" width="12.5703125" style="2" customWidth="1"/>
    <col min="13064" max="13064" width="14.7109375" style="2" customWidth="1"/>
    <col min="13065" max="13065" width="12.140625" style="2" bestFit="1" customWidth="1"/>
    <col min="13066" max="13066" width="11.7109375" style="2" customWidth="1"/>
    <col min="13067" max="13067" width="11.7109375" style="2" bestFit="1" customWidth="1"/>
    <col min="13068" max="13070" width="11.5703125" style="2" bestFit="1" customWidth="1"/>
    <col min="13071" max="13071" width="9.85546875" style="2" bestFit="1" customWidth="1"/>
    <col min="13072" max="13072" width="12" style="2" bestFit="1" customWidth="1"/>
    <col min="13073" max="13073" width="49.85546875" style="2" customWidth="1"/>
    <col min="13074" max="13312" width="11.42578125" style="2"/>
    <col min="13313" max="13313" width="26" style="2" customWidth="1"/>
    <col min="13314" max="13314" width="15.5703125" style="2" bestFit="1" customWidth="1"/>
    <col min="13315" max="13315" width="12.7109375" style="2" bestFit="1" customWidth="1"/>
    <col min="13316" max="13316" width="12.140625" style="2" bestFit="1" customWidth="1"/>
    <col min="13317" max="13317" width="14" style="2" customWidth="1"/>
    <col min="13318" max="13318" width="12.42578125" style="2" bestFit="1" customWidth="1"/>
    <col min="13319" max="13319" width="12.5703125" style="2" customWidth="1"/>
    <col min="13320" max="13320" width="14.7109375" style="2" customWidth="1"/>
    <col min="13321" max="13321" width="12.140625" style="2" bestFit="1" customWidth="1"/>
    <col min="13322" max="13322" width="11.7109375" style="2" customWidth="1"/>
    <col min="13323" max="13323" width="11.7109375" style="2" bestFit="1" customWidth="1"/>
    <col min="13324" max="13326" width="11.5703125" style="2" bestFit="1" customWidth="1"/>
    <col min="13327" max="13327" width="9.85546875" style="2" bestFit="1" customWidth="1"/>
    <col min="13328" max="13328" width="12" style="2" bestFit="1" customWidth="1"/>
    <col min="13329" max="13329" width="49.85546875" style="2" customWidth="1"/>
    <col min="13330" max="13568" width="11.42578125" style="2"/>
    <col min="13569" max="13569" width="26" style="2" customWidth="1"/>
    <col min="13570" max="13570" width="15.5703125" style="2" bestFit="1" customWidth="1"/>
    <col min="13571" max="13571" width="12.7109375" style="2" bestFit="1" customWidth="1"/>
    <col min="13572" max="13572" width="12.140625" style="2" bestFit="1" customWidth="1"/>
    <col min="13573" max="13573" width="14" style="2" customWidth="1"/>
    <col min="13574" max="13574" width="12.42578125" style="2" bestFit="1" customWidth="1"/>
    <col min="13575" max="13575" width="12.5703125" style="2" customWidth="1"/>
    <col min="13576" max="13576" width="14.7109375" style="2" customWidth="1"/>
    <col min="13577" max="13577" width="12.140625" style="2" bestFit="1" customWidth="1"/>
    <col min="13578" max="13578" width="11.7109375" style="2" customWidth="1"/>
    <col min="13579" max="13579" width="11.7109375" style="2" bestFit="1" customWidth="1"/>
    <col min="13580" max="13582" width="11.5703125" style="2" bestFit="1" customWidth="1"/>
    <col min="13583" max="13583" width="9.85546875" style="2" bestFit="1" customWidth="1"/>
    <col min="13584" max="13584" width="12" style="2" bestFit="1" customWidth="1"/>
    <col min="13585" max="13585" width="49.85546875" style="2" customWidth="1"/>
    <col min="13586" max="13824" width="11.42578125" style="2"/>
    <col min="13825" max="13825" width="26" style="2" customWidth="1"/>
    <col min="13826" max="13826" width="15.5703125" style="2" bestFit="1" customWidth="1"/>
    <col min="13827" max="13827" width="12.7109375" style="2" bestFit="1" customWidth="1"/>
    <col min="13828" max="13828" width="12.140625" style="2" bestFit="1" customWidth="1"/>
    <col min="13829" max="13829" width="14" style="2" customWidth="1"/>
    <col min="13830" max="13830" width="12.42578125" style="2" bestFit="1" customWidth="1"/>
    <col min="13831" max="13831" width="12.5703125" style="2" customWidth="1"/>
    <col min="13832" max="13832" width="14.7109375" style="2" customWidth="1"/>
    <col min="13833" max="13833" width="12.140625" style="2" bestFit="1" customWidth="1"/>
    <col min="13834" max="13834" width="11.7109375" style="2" customWidth="1"/>
    <col min="13835" max="13835" width="11.7109375" style="2" bestFit="1" customWidth="1"/>
    <col min="13836" max="13838" width="11.5703125" style="2" bestFit="1" customWidth="1"/>
    <col min="13839" max="13839" width="9.85546875" style="2" bestFit="1" customWidth="1"/>
    <col min="13840" max="13840" width="12" style="2" bestFit="1" customWidth="1"/>
    <col min="13841" max="13841" width="49.85546875" style="2" customWidth="1"/>
    <col min="13842" max="14080" width="11.42578125" style="2"/>
    <col min="14081" max="14081" width="26" style="2" customWidth="1"/>
    <col min="14082" max="14082" width="15.5703125" style="2" bestFit="1" customWidth="1"/>
    <col min="14083" max="14083" width="12.7109375" style="2" bestFit="1" customWidth="1"/>
    <col min="14084" max="14084" width="12.140625" style="2" bestFit="1" customWidth="1"/>
    <col min="14085" max="14085" width="14" style="2" customWidth="1"/>
    <col min="14086" max="14086" width="12.42578125" style="2" bestFit="1" customWidth="1"/>
    <col min="14087" max="14087" width="12.5703125" style="2" customWidth="1"/>
    <col min="14088" max="14088" width="14.7109375" style="2" customWidth="1"/>
    <col min="14089" max="14089" width="12.140625" style="2" bestFit="1" customWidth="1"/>
    <col min="14090" max="14090" width="11.7109375" style="2" customWidth="1"/>
    <col min="14091" max="14091" width="11.7109375" style="2" bestFit="1" customWidth="1"/>
    <col min="14092" max="14094" width="11.5703125" style="2" bestFit="1" customWidth="1"/>
    <col min="14095" max="14095" width="9.85546875" style="2" bestFit="1" customWidth="1"/>
    <col min="14096" max="14096" width="12" style="2" bestFit="1" customWidth="1"/>
    <col min="14097" max="14097" width="49.85546875" style="2" customWidth="1"/>
    <col min="14098" max="14336" width="11.42578125" style="2"/>
    <col min="14337" max="14337" width="26" style="2" customWidth="1"/>
    <col min="14338" max="14338" width="15.5703125" style="2" bestFit="1" customWidth="1"/>
    <col min="14339" max="14339" width="12.7109375" style="2" bestFit="1" customWidth="1"/>
    <col min="14340" max="14340" width="12.140625" style="2" bestFit="1" customWidth="1"/>
    <col min="14341" max="14341" width="14" style="2" customWidth="1"/>
    <col min="14342" max="14342" width="12.42578125" style="2" bestFit="1" customWidth="1"/>
    <col min="14343" max="14343" width="12.5703125" style="2" customWidth="1"/>
    <col min="14344" max="14344" width="14.7109375" style="2" customWidth="1"/>
    <col min="14345" max="14345" width="12.140625" style="2" bestFit="1" customWidth="1"/>
    <col min="14346" max="14346" width="11.7109375" style="2" customWidth="1"/>
    <col min="14347" max="14347" width="11.7109375" style="2" bestFit="1" customWidth="1"/>
    <col min="14348" max="14350" width="11.5703125" style="2" bestFit="1" customWidth="1"/>
    <col min="14351" max="14351" width="9.85546875" style="2" bestFit="1" customWidth="1"/>
    <col min="14352" max="14352" width="12" style="2" bestFit="1" customWidth="1"/>
    <col min="14353" max="14353" width="49.85546875" style="2" customWidth="1"/>
    <col min="14354" max="14592" width="11.42578125" style="2"/>
    <col min="14593" max="14593" width="26" style="2" customWidth="1"/>
    <col min="14594" max="14594" width="15.5703125" style="2" bestFit="1" customWidth="1"/>
    <col min="14595" max="14595" width="12.7109375" style="2" bestFit="1" customWidth="1"/>
    <col min="14596" max="14596" width="12.140625" style="2" bestFit="1" customWidth="1"/>
    <col min="14597" max="14597" width="14" style="2" customWidth="1"/>
    <col min="14598" max="14598" width="12.42578125" style="2" bestFit="1" customWidth="1"/>
    <col min="14599" max="14599" width="12.5703125" style="2" customWidth="1"/>
    <col min="14600" max="14600" width="14.7109375" style="2" customWidth="1"/>
    <col min="14601" max="14601" width="12.140625" style="2" bestFit="1" customWidth="1"/>
    <col min="14602" max="14602" width="11.7109375" style="2" customWidth="1"/>
    <col min="14603" max="14603" width="11.7109375" style="2" bestFit="1" customWidth="1"/>
    <col min="14604" max="14606" width="11.5703125" style="2" bestFit="1" customWidth="1"/>
    <col min="14607" max="14607" width="9.85546875" style="2" bestFit="1" customWidth="1"/>
    <col min="14608" max="14608" width="12" style="2" bestFit="1" customWidth="1"/>
    <col min="14609" max="14609" width="49.85546875" style="2" customWidth="1"/>
    <col min="14610" max="14848" width="11.42578125" style="2"/>
    <col min="14849" max="14849" width="26" style="2" customWidth="1"/>
    <col min="14850" max="14850" width="15.5703125" style="2" bestFit="1" customWidth="1"/>
    <col min="14851" max="14851" width="12.7109375" style="2" bestFit="1" customWidth="1"/>
    <col min="14852" max="14852" width="12.140625" style="2" bestFit="1" customWidth="1"/>
    <col min="14853" max="14853" width="14" style="2" customWidth="1"/>
    <col min="14854" max="14854" width="12.42578125" style="2" bestFit="1" customWidth="1"/>
    <col min="14855" max="14855" width="12.5703125" style="2" customWidth="1"/>
    <col min="14856" max="14856" width="14.7109375" style="2" customWidth="1"/>
    <col min="14857" max="14857" width="12.140625" style="2" bestFit="1" customWidth="1"/>
    <col min="14858" max="14858" width="11.7109375" style="2" customWidth="1"/>
    <col min="14859" max="14859" width="11.7109375" style="2" bestFit="1" customWidth="1"/>
    <col min="14860" max="14862" width="11.5703125" style="2" bestFit="1" customWidth="1"/>
    <col min="14863" max="14863" width="9.85546875" style="2" bestFit="1" customWidth="1"/>
    <col min="14864" max="14864" width="12" style="2" bestFit="1" customWidth="1"/>
    <col min="14865" max="14865" width="49.85546875" style="2" customWidth="1"/>
    <col min="14866" max="15104" width="11.42578125" style="2"/>
    <col min="15105" max="15105" width="26" style="2" customWidth="1"/>
    <col min="15106" max="15106" width="15.5703125" style="2" bestFit="1" customWidth="1"/>
    <col min="15107" max="15107" width="12.7109375" style="2" bestFit="1" customWidth="1"/>
    <col min="15108" max="15108" width="12.140625" style="2" bestFit="1" customWidth="1"/>
    <col min="15109" max="15109" width="14" style="2" customWidth="1"/>
    <col min="15110" max="15110" width="12.42578125" style="2" bestFit="1" customWidth="1"/>
    <col min="15111" max="15111" width="12.5703125" style="2" customWidth="1"/>
    <col min="15112" max="15112" width="14.7109375" style="2" customWidth="1"/>
    <col min="15113" max="15113" width="12.140625" style="2" bestFit="1" customWidth="1"/>
    <col min="15114" max="15114" width="11.7109375" style="2" customWidth="1"/>
    <col min="15115" max="15115" width="11.7109375" style="2" bestFit="1" customWidth="1"/>
    <col min="15116" max="15118" width="11.5703125" style="2" bestFit="1" customWidth="1"/>
    <col min="15119" max="15119" width="9.85546875" style="2" bestFit="1" customWidth="1"/>
    <col min="15120" max="15120" width="12" style="2" bestFit="1" customWidth="1"/>
    <col min="15121" max="15121" width="49.85546875" style="2" customWidth="1"/>
    <col min="15122" max="15360" width="11.42578125" style="2"/>
    <col min="15361" max="15361" width="26" style="2" customWidth="1"/>
    <col min="15362" max="15362" width="15.5703125" style="2" bestFit="1" customWidth="1"/>
    <col min="15363" max="15363" width="12.7109375" style="2" bestFit="1" customWidth="1"/>
    <col min="15364" max="15364" width="12.140625" style="2" bestFit="1" customWidth="1"/>
    <col min="15365" max="15365" width="14" style="2" customWidth="1"/>
    <col min="15366" max="15366" width="12.42578125" style="2" bestFit="1" customWidth="1"/>
    <col min="15367" max="15367" width="12.5703125" style="2" customWidth="1"/>
    <col min="15368" max="15368" width="14.7109375" style="2" customWidth="1"/>
    <col min="15369" max="15369" width="12.140625" style="2" bestFit="1" customWidth="1"/>
    <col min="15370" max="15370" width="11.7109375" style="2" customWidth="1"/>
    <col min="15371" max="15371" width="11.7109375" style="2" bestFit="1" customWidth="1"/>
    <col min="15372" max="15374" width="11.5703125" style="2" bestFit="1" customWidth="1"/>
    <col min="15375" max="15375" width="9.85546875" style="2" bestFit="1" customWidth="1"/>
    <col min="15376" max="15376" width="12" style="2" bestFit="1" customWidth="1"/>
    <col min="15377" max="15377" width="49.85546875" style="2" customWidth="1"/>
    <col min="15378" max="15616" width="11.42578125" style="2"/>
    <col min="15617" max="15617" width="26" style="2" customWidth="1"/>
    <col min="15618" max="15618" width="15.5703125" style="2" bestFit="1" customWidth="1"/>
    <col min="15619" max="15619" width="12.7109375" style="2" bestFit="1" customWidth="1"/>
    <col min="15620" max="15620" width="12.140625" style="2" bestFit="1" customWidth="1"/>
    <col min="15621" max="15621" width="14" style="2" customWidth="1"/>
    <col min="15622" max="15622" width="12.42578125" style="2" bestFit="1" customWidth="1"/>
    <col min="15623" max="15623" width="12.5703125" style="2" customWidth="1"/>
    <col min="15624" max="15624" width="14.7109375" style="2" customWidth="1"/>
    <col min="15625" max="15625" width="12.140625" style="2" bestFit="1" customWidth="1"/>
    <col min="15626" max="15626" width="11.7109375" style="2" customWidth="1"/>
    <col min="15627" max="15627" width="11.7109375" style="2" bestFit="1" customWidth="1"/>
    <col min="15628" max="15630" width="11.5703125" style="2" bestFit="1" customWidth="1"/>
    <col min="15631" max="15631" width="9.85546875" style="2" bestFit="1" customWidth="1"/>
    <col min="15632" max="15632" width="12" style="2" bestFit="1" customWidth="1"/>
    <col min="15633" max="15633" width="49.85546875" style="2" customWidth="1"/>
    <col min="15634" max="15872" width="11.42578125" style="2"/>
    <col min="15873" max="15873" width="26" style="2" customWidth="1"/>
    <col min="15874" max="15874" width="15.5703125" style="2" bestFit="1" customWidth="1"/>
    <col min="15875" max="15875" width="12.7109375" style="2" bestFit="1" customWidth="1"/>
    <col min="15876" max="15876" width="12.140625" style="2" bestFit="1" customWidth="1"/>
    <col min="15877" max="15877" width="14" style="2" customWidth="1"/>
    <col min="15878" max="15878" width="12.42578125" style="2" bestFit="1" customWidth="1"/>
    <col min="15879" max="15879" width="12.5703125" style="2" customWidth="1"/>
    <col min="15880" max="15880" width="14.7109375" style="2" customWidth="1"/>
    <col min="15881" max="15881" width="12.140625" style="2" bestFit="1" customWidth="1"/>
    <col min="15882" max="15882" width="11.7109375" style="2" customWidth="1"/>
    <col min="15883" max="15883" width="11.7109375" style="2" bestFit="1" customWidth="1"/>
    <col min="15884" max="15886" width="11.5703125" style="2" bestFit="1" customWidth="1"/>
    <col min="15887" max="15887" width="9.85546875" style="2" bestFit="1" customWidth="1"/>
    <col min="15888" max="15888" width="12" style="2" bestFit="1" customWidth="1"/>
    <col min="15889" max="15889" width="49.85546875" style="2" customWidth="1"/>
    <col min="15890" max="16128" width="11.42578125" style="2"/>
    <col min="16129" max="16129" width="26" style="2" customWidth="1"/>
    <col min="16130" max="16130" width="15.5703125" style="2" bestFit="1" customWidth="1"/>
    <col min="16131" max="16131" width="12.7109375" style="2" bestFit="1" customWidth="1"/>
    <col min="16132" max="16132" width="12.140625" style="2" bestFit="1" customWidth="1"/>
    <col min="16133" max="16133" width="14" style="2" customWidth="1"/>
    <col min="16134" max="16134" width="12.42578125" style="2" bestFit="1" customWidth="1"/>
    <col min="16135" max="16135" width="12.5703125" style="2" customWidth="1"/>
    <col min="16136" max="16136" width="14.7109375" style="2" customWidth="1"/>
    <col min="16137" max="16137" width="12.140625" style="2" bestFit="1" customWidth="1"/>
    <col min="16138" max="16138" width="11.7109375" style="2" customWidth="1"/>
    <col min="16139" max="16139" width="11.7109375" style="2" bestFit="1" customWidth="1"/>
    <col min="16140" max="16142" width="11.5703125" style="2" bestFit="1" customWidth="1"/>
    <col min="16143" max="16143" width="9.85546875" style="2" bestFit="1" customWidth="1"/>
    <col min="16144" max="16144" width="12" style="2" bestFit="1" customWidth="1"/>
    <col min="16145" max="16145" width="49.85546875" style="2" customWidth="1"/>
    <col min="16146" max="16384" width="11.42578125" style="2"/>
  </cols>
  <sheetData>
    <row r="1" spans="1:17" ht="13.7" x14ac:dyDescent="0.25">
      <c r="A1" s="322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4"/>
      <c r="Q1" s="1"/>
    </row>
    <row r="2" spans="1:17" ht="14.25" thickBot="1" x14ac:dyDescent="0.3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6"/>
    </row>
    <row r="3" spans="1:17" ht="13.7" x14ac:dyDescent="0.25">
      <c r="A3" s="7" t="s">
        <v>2</v>
      </c>
      <c r="B3" s="8" t="s">
        <v>3</v>
      </c>
      <c r="C3" s="9"/>
      <c r="D3" s="10" t="s">
        <v>4</v>
      </c>
      <c r="E3" s="10"/>
      <c r="F3" s="10"/>
      <c r="G3" s="10"/>
      <c r="H3" s="11" t="s">
        <v>5</v>
      </c>
      <c r="I3" s="12" t="s">
        <v>6</v>
      </c>
      <c r="J3" s="13"/>
      <c r="K3" s="13"/>
      <c r="L3" s="13"/>
      <c r="M3" s="13"/>
      <c r="N3" s="13"/>
      <c r="O3" s="14" t="s">
        <v>5</v>
      </c>
      <c r="P3" s="15" t="s">
        <v>7</v>
      </c>
      <c r="Q3" s="16" t="s">
        <v>8</v>
      </c>
    </row>
    <row r="4" spans="1:17" ht="13.7" x14ac:dyDescent="0.25">
      <c r="A4" s="17"/>
      <c r="B4" s="18"/>
      <c r="C4" s="19"/>
      <c r="D4" s="20"/>
      <c r="E4" s="20"/>
      <c r="F4" s="325" t="s">
        <v>9</v>
      </c>
      <c r="G4" s="326"/>
      <c r="H4" s="21"/>
      <c r="I4" s="22"/>
      <c r="J4" s="23"/>
      <c r="K4" s="23"/>
      <c r="L4" s="23"/>
      <c r="M4" s="23"/>
      <c r="N4" s="23"/>
      <c r="O4" s="24"/>
      <c r="P4" s="25"/>
      <c r="Q4" s="26"/>
    </row>
    <row r="5" spans="1:17" ht="14.25" thickBot="1" x14ac:dyDescent="0.3">
      <c r="A5" s="27" t="s">
        <v>10</v>
      </c>
      <c r="B5" s="28" t="s">
        <v>11</v>
      </c>
      <c r="C5" s="29" t="s">
        <v>12</v>
      </c>
      <c r="D5" s="30" t="s">
        <v>13</v>
      </c>
      <c r="E5" s="30" t="s">
        <v>14</v>
      </c>
      <c r="F5" s="31" t="s">
        <v>12</v>
      </c>
      <c r="G5" s="31" t="s">
        <v>15</v>
      </c>
      <c r="H5" s="32" t="s">
        <v>16</v>
      </c>
      <c r="I5" s="33" t="s">
        <v>17</v>
      </c>
      <c r="J5" s="34" t="s">
        <v>18</v>
      </c>
      <c r="K5" s="35" t="s">
        <v>19</v>
      </c>
      <c r="L5" s="35" t="s">
        <v>20</v>
      </c>
      <c r="M5" s="35" t="s">
        <v>21</v>
      </c>
      <c r="N5" s="36" t="s">
        <v>22</v>
      </c>
      <c r="O5" s="37" t="s">
        <v>23</v>
      </c>
      <c r="P5" s="38" t="s">
        <v>24</v>
      </c>
      <c r="Q5" s="39" t="s">
        <v>25</v>
      </c>
    </row>
    <row r="6" spans="1:17" ht="27.2" x14ac:dyDescent="0.25">
      <c r="A6" s="40" t="s">
        <v>26</v>
      </c>
      <c r="B6" s="41">
        <v>3500000</v>
      </c>
      <c r="C6" s="42">
        <v>30</v>
      </c>
      <c r="D6" s="43">
        <f>+B6</f>
        <v>3500000</v>
      </c>
      <c r="E6" s="42"/>
      <c r="F6" s="44">
        <v>0</v>
      </c>
      <c r="G6" s="45">
        <v>0</v>
      </c>
      <c r="H6" s="43">
        <f t="shared" ref="H6:H12" si="0">+D6+E6+G6</f>
        <v>3500000</v>
      </c>
      <c r="I6" s="46">
        <v>0</v>
      </c>
      <c r="J6" s="46">
        <v>0</v>
      </c>
      <c r="K6" s="46"/>
      <c r="L6" s="46"/>
      <c r="M6" s="46"/>
      <c r="N6" s="46"/>
      <c r="O6" s="46">
        <f>SUM(I6:N6)</f>
        <v>0</v>
      </c>
      <c r="P6" s="47">
        <v>0</v>
      </c>
      <c r="Q6" s="48"/>
    </row>
    <row r="7" spans="1:17" ht="27.2" x14ac:dyDescent="0.25">
      <c r="A7" s="40" t="s">
        <v>27</v>
      </c>
      <c r="B7" s="41">
        <v>3500000</v>
      </c>
      <c r="C7" s="42">
        <v>30</v>
      </c>
      <c r="D7" s="43">
        <f>+B7</f>
        <v>3500000</v>
      </c>
      <c r="E7" s="42"/>
      <c r="F7" s="44">
        <v>0</v>
      </c>
      <c r="G7" s="45">
        <v>0</v>
      </c>
      <c r="H7" s="43">
        <f t="shared" si="0"/>
        <v>3500000</v>
      </c>
      <c r="I7" s="46">
        <v>0</v>
      </c>
      <c r="J7" s="46">
        <v>0</v>
      </c>
      <c r="K7" s="46"/>
      <c r="L7" s="46"/>
      <c r="M7" s="46"/>
      <c r="N7" s="46"/>
      <c r="O7" s="46">
        <f>SUM(I7:N7)</f>
        <v>0</v>
      </c>
      <c r="P7" s="47">
        <v>0</v>
      </c>
      <c r="Q7" s="48"/>
    </row>
    <row r="8" spans="1:17" s="56" customFormat="1" ht="27.2" x14ac:dyDescent="0.25">
      <c r="A8" s="49" t="s">
        <v>28</v>
      </c>
      <c r="B8" s="50">
        <v>661000</v>
      </c>
      <c r="C8" s="51">
        <v>15</v>
      </c>
      <c r="D8" s="50">
        <f>+B8/2</f>
        <v>330500</v>
      </c>
      <c r="E8" s="51">
        <f>67800/2</f>
        <v>33900</v>
      </c>
      <c r="F8" s="51">
        <v>0</v>
      </c>
      <c r="G8" s="52">
        <v>0</v>
      </c>
      <c r="H8" s="50">
        <f t="shared" si="0"/>
        <v>364400</v>
      </c>
      <c r="I8" s="53">
        <v>0</v>
      </c>
      <c r="J8" s="53">
        <v>0</v>
      </c>
      <c r="K8" s="50"/>
      <c r="L8" s="50"/>
      <c r="M8" s="50"/>
      <c r="N8" s="50"/>
      <c r="O8" s="53">
        <f>SUM(I8:N8)</f>
        <v>0</v>
      </c>
      <c r="P8" s="54">
        <f>+H8-O8</f>
        <v>364400</v>
      </c>
      <c r="Q8" s="55"/>
    </row>
    <row r="9" spans="1:17" s="56" customFormat="1" ht="13.7" x14ac:dyDescent="0.25">
      <c r="A9" s="57" t="s">
        <v>29</v>
      </c>
      <c r="B9" s="58">
        <v>567000</v>
      </c>
      <c r="C9" s="51">
        <v>15</v>
      </c>
      <c r="D9" s="50">
        <f>+B9/2</f>
        <v>283500</v>
      </c>
      <c r="E9" s="51">
        <f>67800/2</f>
        <v>33900</v>
      </c>
      <c r="F9" s="59"/>
      <c r="G9" s="52"/>
      <c r="H9" s="50">
        <f t="shared" si="0"/>
        <v>317400</v>
      </c>
      <c r="I9" s="53">
        <v>0</v>
      </c>
      <c r="J9" s="53">
        <v>0</v>
      </c>
      <c r="K9" s="58"/>
      <c r="L9" s="58"/>
      <c r="M9" s="58"/>
      <c r="N9" s="58"/>
      <c r="O9" s="53">
        <f>SUM(I9:N9)</f>
        <v>0</v>
      </c>
      <c r="P9" s="54">
        <f>+H9-O9</f>
        <v>317400</v>
      </c>
      <c r="Q9" s="55"/>
    </row>
    <row r="10" spans="1:17" ht="27.2" x14ac:dyDescent="0.25">
      <c r="A10" s="60" t="s">
        <v>30</v>
      </c>
      <c r="B10" s="61">
        <v>1200000</v>
      </c>
      <c r="C10" s="62">
        <v>30</v>
      </c>
      <c r="D10" s="43">
        <f>+B10</f>
        <v>1200000</v>
      </c>
      <c r="E10" s="62">
        <v>0</v>
      </c>
      <c r="F10" s="62">
        <v>0</v>
      </c>
      <c r="G10" s="45">
        <v>0</v>
      </c>
      <c r="H10" s="43">
        <f t="shared" si="0"/>
        <v>1200000</v>
      </c>
      <c r="I10" s="46">
        <v>0</v>
      </c>
      <c r="J10" s="46">
        <v>0</v>
      </c>
      <c r="K10" s="63"/>
      <c r="L10" s="63"/>
      <c r="M10" s="63"/>
      <c r="N10" s="63"/>
      <c r="O10" s="46">
        <f>SUM(I10:N10)</f>
        <v>0</v>
      </c>
      <c r="P10" s="47">
        <v>0</v>
      </c>
      <c r="Q10" s="48"/>
    </row>
    <row r="11" spans="1:17" ht="13.7" x14ac:dyDescent="0.25">
      <c r="A11" s="40" t="s">
        <v>31</v>
      </c>
      <c r="B11" s="41">
        <v>1200000</v>
      </c>
      <c r="C11" s="62">
        <v>30</v>
      </c>
      <c r="D11" s="43">
        <f>+B11</f>
        <v>1200000</v>
      </c>
      <c r="E11" s="62"/>
      <c r="F11" s="62"/>
      <c r="G11" s="64"/>
      <c r="H11" s="43">
        <f t="shared" si="0"/>
        <v>1200000</v>
      </c>
      <c r="I11" s="65"/>
      <c r="J11" s="65"/>
      <c r="K11" s="63"/>
      <c r="L11" s="63"/>
      <c r="M11" s="63"/>
      <c r="N11" s="63"/>
      <c r="O11" s="43"/>
      <c r="P11" s="47">
        <v>0</v>
      </c>
      <c r="Q11" s="48"/>
    </row>
    <row r="12" spans="1:17" ht="13.7" x14ac:dyDescent="0.25">
      <c r="A12" s="60" t="s">
        <v>32</v>
      </c>
      <c r="B12" s="61">
        <v>1300000</v>
      </c>
      <c r="C12" s="62">
        <v>30</v>
      </c>
      <c r="D12" s="43">
        <f>+B12</f>
        <v>1300000</v>
      </c>
      <c r="E12" s="62"/>
      <c r="F12" s="62"/>
      <c r="G12" s="64"/>
      <c r="H12" s="43">
        <f t="shared" si="0"/>
        <v>1300000</v>
      </c>
      <c r="I12" s="65"/>
      <c r="J12" s="65"/>
      <c r="K12" s="63"/>
      <c r="L12" s="63"/>
      <c r="M12" s="63"/>
      <c r="N12" s="63"/>
      <c r="O12" s="65"/>
      <c r="P12" s="47">
        <v>0</v>
      </c>
      <c r="Q12" s="48"/>
    </row>
    <row r="13" spans="1:17" ht="14.25" thickBot="1" x14ac:dyDescent="0.3">
      <c r="A13" s="66" t="s">
        <v>33</v>
      </c>
      <c r="B13" s="67">
        <f>SUM(B6:B12)</f>
        <v>11928000</v>
      </c>
      <c r="C13" s="67"/>
      <c r="D13" s="67">
        <f>SUM(D6:D12)</f>
        <v>11314000</v>
      </c>
      <c r="E13" s="67">
        <f>SUM(E6:E12)</f>
        <v>67800</v>
      </c>
      <c r="F13" s="67"/>
      <c r="G13" s="67">
        <f t="shared" ref="G13:P13" si="1">SUM(G6:G12)</f>
        <v>0</v>
      </c>
      <c r="H13" s="67">
        <f t="shared" si="1"/>
        <v>11381800</v>
      </c>
      <c r="I13" s="67">
        <f t="shared" si="1"/>
        <v>0</v>
      </c>
      <c r="J13" s="67">
        <f t="shared" si="1"/>
        <v>0</v>
      </c>
      <c r="K13" s="67">
        <f t="shared" si="1"/>
        <v>0</v>
      </c>
      <c r="L13" s="67">
        <f t="shared" si="1"/>
        <v>0</v>
      </c>
      <c r="M13" s="67">
        <f t="shared" si="1"/>
        <v>0</v>
      </c>
      <c r="N13" s="67">
        <f t="shared" si="1"/>
        <v>0</v>
      </c>
      <c r="O13" s="67">
        <f t="shared" si="1"/>
        <v>0</v>
      </c>
      <c r="P13" s="67">
        <f t="shared" si="1"/>
        <v>681800</v>
      </c>
      <c r="Q13" s="68"/>
    </row>
    <row r="14" spans="1:17" ht="13.7" x14ac:dyDescent="0.25">
      <c r="A14" s="6"/>
      <c r="B14" s="69"/>
      <c r="C14" s="6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6"/>
    </row>
    <row r="15" spans="1:17" ht="14.25" thickBot="1" x14ac:dyDescent="0.3"/>
    <row r="16" spans="1:17" ht="15" thickBot="1" x14ac:dyDescent="0.3">
      <c r="A16" s="71"/>
      <c r="B16" s="72">
        <v>2013</v>
      </c>
      <c r="C16" s="73">
        <v>0.06</v>
      </c>
    </row>
    <row r="17" spans="1:9" ht="14.25" x14ac:dyDescent="0.25">
      <c r="A17" s="71"/>
      <c r="B17" s="74" t="s">
        <v>34</v>
      </c>
      <c r="C17" s="75" t="s">
        <v>35</v>
      </c>
    </row>
    <row r="18" spans="1:9" ht="27.2" x14ac:dyDescent="0.25">
      <c r="A18" s="76" t="s">
        <v>27</v>
      </c>
      <c r="B18" s="77">
        <v>3500000</v>
      </c>
      <c r="C18" s="78">
        <v>0</v>
      </c>
    </row>
    <row r="19" spans="1:9" ht="27.2" x14ac:dyDescent="0.25">
      <c r="A19" s="76" t="s">
        <v>26</v>
      </c>
      <c r="B19" s="77">
        <v>3500000</v>
      </c>
      <c r="C19" s="78">
        <v>0</v>
      </c>
    </row>
    <row r="20" spans="1:9" ht="27.2" x14ac:dyDescent="0.25">
      <c r="A20" s="76" t="s">
        <v>28</v>
      </c>
      <c r="B20" s="79">
        <v>661000</v>
      </c>
      <c r="C20" s="80">
        <v>67800</v>
      </c>
      <c r="I20" s="2" t="s">
        <v>36</v>
      </c>
    </row>
    <row r="21" spans="1:9" ht="14.25" x14ac:dyDescent="0.25">
      <c r="A21" s="76" t="s">
        <v>29</v>
      </c>
      <c r="B21" s="79">
        <v>567000</v>
      </c>
      <c r="C21" s="80">
        <v>67800</v>
      </c>
    </row>
    <row r="22" spans="1:9" ht="14.25" x14ac:dyDescent="0.25">
      <c r="A22" s="76" t="s">
        <v>37</v>
      </c>
      <c r="B22" s="79">
        <v>1200000</v>
      </c>
      <c r="C22" s="80"/>
    </row>
    <row r="23" spans="1:9" ht="27.2" x14ac:dyDescent="0.25">
      <c r="A23" s="76" t="s">
        <v>30</v>
      </c>
      <c r="B23" s="79">
        <v>1200000</v>
      </c>
      <c r="C23" s="80"/>
    </row>
    <row r="24" spans="1:9" ht="15" thickBot="1" x14ac:dyDescent="0.3">
      <c r="A24" s="2" t="s">
        <v>59</v>
      </c>
      <c r="B24" s="81">
        <v>1300000</v>
      </c>
      <c r="C24" s="82">
        <v>0</v>
      </c>
    </row>
    <row r="25" spans="1:9" ht="13.7" x14ac:dyDescent="0.25">
      <c r="F25" s="83"/>
    </row>
  </sheetData>
  <mergeCells count="2">
    <mergeCell ref="A1:P1"/>
    <mergeCell ref="F4:G4"/>
  </mergeCells>
  <pageMargins left="7.874015748031496E-2" right="0.11811023622047245" top="0.78740157480314965" bottom="0.98425196850393704" header="0" footer="0"/>
  <pageSetup scale="52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M55"/>
  <sheetViews>
    <sheetView workbookViewId="0">
      <pane ySplit="2" topLeftCell="A3" activePane="bottomLeft" state="frozen"/>
      <selection pane="bottomLeft" activeCell="D11" sqref="D11"/>
    </sheetView>
  </sheetViews>
  <sheetFormatPr defaultRowHeight="15" x14ac:dyDescent="0.25"/>
  <cols>
    <col min="1" max="1" width="19.5703125" bestFit="1" customWidth="1"/>
    <col min="2" max="2" width="20.7109375" customWidth="1"/>
    <col min="3" max="4" width="10.7109375" style="253" customWidth="1"/>
    <col min="6" max="7" width="9.140625" style="261"/>
    <col min="8" max="8" width="15.5703125" style="261" bestFit="1" customWidth="1"/>
    <col min="9" max="9" width="9.140625" style="261"/>
    <col min="11" max="11" width="40.7109375" customWidth="1"/>
    <col min="12" max="12" width="40.7109375" style="265" customWidth="1"/>
    <col min="13" max="13" width="40.7109375" customWidth="1"/>
  </cols>
  <sheetData>
    <row r="1" spans="1:13" ht="89.25" x14ac:dyDescent="0.25">
      <c r="A1" s="247" t="s">
        <v>230</v>
      </c>
      <c r="K1" s="264" t="s">
        <v>258</v>
      </c>
      <c r="L1" s="264" t="s">
        <v>259</v>
      </c>
      <c r="M1" s="264" t="s">
        <v>260</v>
      </c>
    </row>
    <row r="2" spans="1:13" x14ac:dyDescent="0.25">
      <c r="A2" s="248" t="s">
        <v>231</v>
      </c>
      <c r="B2" s="248" t="s">
        <v>232</v>
      </c>
      <c r="C2" s="254" t="s">
        <v>233</v>
      </c>
      <c r="D2" s="254" t="s">
        <v>234</v>
      </c>
    </row>
    <row r="3" spans="1:13" s="260" customFormat="1" x14ac:dyDescent="0.25">
      <c r="A3" s="258">
        <v>250505</v>
      </c>
      <c r="B3" s="258" t="s">
        <v>235</v>
      </c>
      <c r="C3" s="259"/>
      <c r="D3" s="259">
        <v>845600</v>
      </c>
      <c r="E3" s="267">
        <f>+C4+C5+C6+C7-D8-D9</f>
        <v>845600</v>
      </c>
      <c r="F3" s="262"/>
      <c r="G3" s="262"/>
      <c r="H3" s="262"/>
      <c r="I3" s="262"/>
      <c r="L3" s="266"/>
    </row>
    <row r="4" spans="1:13" x14ac:dyDescent="0.25">
      <c r="A4" s="249">
        <v>510506</v>
      </c>
      <c r="B4" s="249" t="s">
        <v>242</v>
      </c>
      <c r="C4" s="255">
        <v>700000</v>
      </c>
      <c r="D4" s="255"/>
      <c r="F4" s="261">
        <f>+C4+C5+C6+C7</f>
        <v>913600</v>
      </c>
      <c r="G4" s="261">
        <f>+F4-D3</f>
        <v>68000</v>
      </c>
    </row>
    <row r="5" spans="1:13" x14ac:dyDescent="0.25">
      <c r="A5" s="249">
        <v>510515</v>
      </c>
      <c r="B5" s="249" t="s">
        <v>243</v>
      </c>
      <c r="C5" s="255">
        <v>50000</v>
      </c>
      <c r="D5" s="255"/>
      <c r="F5" s="261">
        <f>+C4+C5+C6</f>
        <v>850000</v>
      </c>
      <c r="G5" s="261">
        <f>+F5*0.04</f>
        <v>34000</v>
      </c>
      <c r="H5" s="261">
        <f>+F5*0.085</f>
        <v>72250</v>
      </c>
      <c r="I5" s="261" t="s">
        <v>251</v>
      </c>
      <c r="J5" s="261">
        <f>+G5+H5</f>
        <v>106250</v>
      </c>
    </row>
    <row r="6" spans="1:13" x14ac:dyDescent="0.25">
      <c r="A6" s="249">
        <v>510518</v>
      </c>
      <c r="B6" s="249" t="s">
        <v>244</v>
      </c>
      <c r="C6" s="255">
        <v>100000</v>
      </c>
      <c r="D6" s="255"/>
      <c r="G6" s="261">
        <f>+F5*0.04</f>
        <v>34000</v>
      </c>
      <c r="H6" s="261">
        <f>+F5*0.12</f>
        <v>102000</v>
      </c>
      <c r="I6" s="261" t="s">
        <v>252</v>
      </c>
      <c r="J6" s="261">
        <f>+G6+H6</f>
        <v>136000</v>
      </c>
    </row>
    <row r="7" spans="1:13" x14ac:dyDescent="0.25">
      <c r="A7" s="249">
        <v>510520</v>
      </c>
      <c r="B7" s="249" t="s">
        <v>245</v>
      </c>
      <c r="C7" s="255">
        <v>63600</v>
      </c>
      <c r="D7" s="255"/>
    </row>
    <row r="8" spans="1:13" x14ac:dyDescent="0.25">
      <c r="A8" s="258">
        <v>237005</v>
      </c>
      <c r="B8" s="258" t="s">
        <v>236</v>
      </c>
      <c r="C8" s="259"/>
      <c r="D8" s="259">
        <f>106250-72250</f>
        <v>34000</v>
      </c>
      <c r="F8" s="261">
        <f>SUM(C4:C7)</f>
        <v>913600</v>
      </c>
      <c r="G8" s="261">
        <f>+F8*0.0833</f>
        <v>76102.880000000005</v>
      </c>
      <c r="H8" s="261" t="s">
        <v>253</v>
      </c>
      <c r="I8" s="261" t="s">
        <v>255</v>
      </c>
    </row>
    <row r="9" spans="1:13" x14ac:dyDescent="0.25">
      <c r="A9" s="258">
        <v>238030</v>
      </c>
      <c r="B9" s="258" t="s">
        <v>238</v>
      </c>
      <c r="C9" s="259"/>
      <c r="D9" s="259">
        <v>34000</v>
      </c>
    </row>
    <row r="10" spans="1:13" x14ac:dyDescent="0.25">
      <c r="A10" s="249" t="s">
        <v>257</v>
      </c>
      <c r="B10" s="249" t="s">
        <v>236</v>
      </c>
      <c r="C10" s="255"/>
      <c r="D10" s="268">
        <f>106250-34000</f>
        <v>72250</v>
      </c>
    </row>
    <row r="11" spans="1:13" x14ac:dyDescent="0.25">
      <c r="A11" s="249">
        <v>237006</v>
      </c>
      <c r="B11" s="249" t="s">
        <v>237</v>
      </c>
      <c r="C11" s="255"/>
      <c r="D11" s="255">
        <v>4437</v>
      </c>
      <c r="E11" s="263"/>
      <c r="G11" s="261">
        <f>+F8*0.0833</f>
        <v>76102.880000000005</v>
      </c>
      <c r="H11" s="261" t="s">
        <v>133</v>
      </c>
      <c r="I11" s="261" t="s">
        <v>255</v>
      </c>
    </row>
    <row r="12" spans="1:13" x14ac:dyDescent="0.25">
      <c r="A12" s="249">
        <v>237010</v>
      </c>
      <c r="B12" s="249" t="s">
        <v>104</v>
      </c>
      <c r="C12" s="255"/>
      <c r="D12" s="270">
        <v>76500</v>
      </c>
      <c r="G12" s="261">
        <f>+G11*0.12</f>
        <v>9132.3456000000006</v>
      </c>
      <c r="H12" s="261" t="s">
        <v>254</v>
      </c>
      <c r="I12" s="261" t="s">
        <v>256</v>
      </c>
    </row>
    <row r="13" spans="1:13" x14ac:dyDescent="0.25">
      <c r="A13" s="256" t="s">
        <v>261</v>
      </c>
      <c r="B13" s="256" t="s">
        <v>238</v>
      </c>
      <c r="C13" s="257"/>
      <c r="D13" s="272">
        <v>102000</v>
      </c>
      <c r="G13" s="261">
        <f>700000*0.0417</f>
        <v>29190</v>
      </c>
      <c r="H13" s="261" t="s">
        <v>129</v>
      </c>
    </row>
    <row r="14" spans="1:13" x14ac:dyDescent="0.25">
      <c r="A14" s="249">
        <v>261005</v>
      </c>
      <c r="B14" s="249" t="s">
        <v>239</v>
      </c>
      <c r="C14" s="255"/>
      <c r="D14" s="269">
        <v>76103</v>
      </c>
    </row>
    <row r="15" spans="1:13" ht="24" x14ac:dyDescent="0.25">
      <c r="A15" s="249">
        <v>261010</v>
      </c>
      <c r="B15" s="249" t="s">
        <v>240</v>
      </c>
      <c r="C15" s="255"/>
      <c r="D15" s="274">
        <f>+G12</f>
        <v>9132.3456000000006</v>
      </c>
      <c r="H15" s="261" t="s">
        <v>262</v>
      </c>
    </row>
    <row r="16" spans="1:13" x14ac:dyDescent="0.25">
      <c r="A16" s="249">
        <v>261015</v>
      </c>
      <c r="B16" s="249" t="s">
        <v>185</v>
      </c>
      <c r="C16" s="255"/>
      <c r="D16" s="275">
        <v>29190</v>
      </c>
      <c r="F16" s="261">
        <f>+C4+C5+C6</f>
        <v>850000</v>
      </c>
      <c r="G16" s="261">
        <f>+F16*0.02</f>
        <v>17000</v>
      </c>
      <c r="H16" s="261" t="s">
        <v>263</v>
      </c>
    </row>
    <row r="17" spans="1:8" customFormat="1" x14ac:dyDescent="0.25">
      <c r="A17" s="249">
        <v>261020</v>
      </c>
      <c r="B17" s="249" t="s">
        <v>241</v>
      </c>
      <c r="C17" s="255"/>
      <c r="D17" s="271">
        <v>76103</v>
      </c>
      <c r="F17" s="261"/>
      <c r="G17" s="261">
        <f>+F16*0.03</f>
        <v>25500</v>
      </c>
      <c r="H17" s="261" t="s">
        <v>264</v>
      </c>
    </row>
    <row r="18" spans="1:8" customFormat="1" x14ac:dyDescent="0.25">
      <c r="A18" s="249">
        <v>510530</v>
      </c>
      <c r="B18" s="249" t="s">
        <v>239</v>
      </c>
      <c r="C18" s="269">
        <f>+G11</f>
        <v>76102.880000000005</v>
      </c>
      <c r="D18" s="255"/>
      <c r="F18" s="261"/>
      <c r="G18" s="261">
        <f>+F16*0.04</f>
        <v>34000</v>
      </c>
      <c r="H18" s="261" t="s">
        <v>265</v>
      </c>
    </row>
    <row r="19" spans="1:8" customFormat="1" ht="24" x14ac:dyDescent="0.25">
      <c r="A19" s="249">
        <v>510533</v>
      </c>
      <c r="B19" s="249" t="s">
        <v>240</v>
      </c>
      <c r="C19" s="274">
        <v>9132</v>
      </c>
      <c r="D19" s="255"/>
      <c r="F19" s="261"/>
      <c r="G19" s="261">
        <f>SUM(G16:G18)</f>
        <v>76500</v>
      </c>
      <c r="H19" s="261"/>
    </row>
    <row r="20" spans="1:8" customFormat="1" x14ac:dyDescent="0.25">
      <c r="A20" s="249">
        <v>510536</v>
      </c>
      <c r="B20" s="249" t="s">
        <v>241</v>
      </c>
      <c r="C20" s="271">
        <f>+G8</f>
        <v>76102.880000000005</v>
      </c>
      <c r="D20" s="255"/>
      <c r="F20" s="261"/>
      <c r="G20" s="261"/>
      <c r="H20" s="261"/>
    </row>
    <row r="21" spans="1:8" customFormat="1" x14ac:dyDescent="0.25">
      <c r="A21" s="249">
        <v>510539</v>
      </c>
      <c r="B21" s="249" t="s">
        <v>185</v>
      </c>
      <c r="C21" s="275">
        <v>29190</v>
      </c>
      <c r="D21" s="255"/>
      <c r="F21" s="261"/>
      <c r="G21" s="261"/>
      <c r="H21" s="261"/>
    </row>
    <row r="22" spans="1:8" customFormat="1" x14ac:dyDescent="0.25">
      <c r="A22" s="249">
        <v>510568</v>
      </c>
      <c r="B22" s="249" t="s">
        <v>237</v>
      </c>
      <c r="C22" s="255">
        <v>4437</v>
      </c>
      <c r="D22" s="255"/>
      <c r="F22" s="261"/>
      <c r="G22" s="261"/>
      <c r="H22" s="261"/>
    </row>
    <row r="23" spans="1:8" customFormat="1" x14ac:dyDescent="0.25">
      <c r="A23" s="249">
        <v>510569</v>
      </c>
      <c r="B23" s="249" t="s">
        <v>236</v>
      </c>
      <c r="C23" s="268">
        <v>72250</v>
      </c>
      <c r="D23" s="255"/>
      <c r="F23" s="261"/>
      <c r="G23" s="261"/>
      <c r="H23" s="261"/>
    </row>
    <row r="24" spans="1:8" customFormat="1" ht="24" x14ac:dyDescent="0.25">
      <c r="A24" s="249">
        <v>510570</v>
      </c>
      <c r="B24" s="249" t="s">
        <v>246</v>
      </c>
      <c r="C24" s="273">
        <v>102000</v>
      </c>
      <c r="D24" s="255"/>
      <c r="F24" s="261"/>
      <c r="G24" s="261"/>
      <c r="H24" s="261"/>
    </row>
    <row r="25" spans="1:8" customFormat="1" ht="24" x14ac:dyDescent="0.25">
      <c r="A25" s="249">
        <v>510572</v>
      </c>
      <c r="B25" s="249" t="s">
        <v>247</v>
      </c>
      <c r="C25" s="270">
        <v>34000</v>
      </c>
      <c r="D25" s="255"/>
      <c r="F25" s="261"/>
      <c r="G25" s="261"/>
      <c r="H25" s="261"/>
    </row>
    <row r="26" spans="1:8" customFormat="1" x14ac:dyDescent="0.25">
      <c r="A26" s="249">
        <v>510575</v>
      </c>
      <c r="B26" s="249" t="s">
        <v>248</v>
      </c>
      <c r="C26" s="270">
        <v>25500</v>
      </c>
      <c r="D26" s="255"/>
      <c r="F26" s="261"/>
      <c r="G26" s="261"/>
      <c r="H26" s="261"/>
    </row>
    <row r="27" spans="1:8" customFormat="1" x14ac:dyDescent="0.25">
      <c r="A27" s="249">
        <v>510578</v>
      </c>
      <c r="B27" s="249" t="s">
        <v>249</v>
      </c>
      <c r="C27" s="270">
        <v>17000</v>
      </c>
      <c r="D27" s="255"/>
      <c r="F27" s="261"/>
      <c r="G27" s="261"/>
      <c r="H27" s="261"/>
    </row>
    <row r="28" spans="1:8" customFormat="1" x14ac:dyDescent="0.25">
      <c r="A28" s="249"/>
      <c r="B28" s="248" t="s">
        <v>250</v>
      </c>
      <c r="C28" s="254">
        <f>SUM(C3:C27)</f>
        <v>1359314.76</v>
      </c>
      <c r="D28" s="254">
        <f>SUM(D3:D27)</f>
        <v>1359315.3456000001</v>
      </c>
      <c r="F28" s="261"/>
      <c r="G28" s="261"/>
      <c r="H28" s="261"/>
    </row>
    <row r="31" spans="1:8" customFormat="1" x14ac:dyDescent="0.25">
      <c r="A31" s="248" t="s">
        <v>231</v>
      </c>
      <c r="B31" s="248" t="s">
        <v>232</v>
      </c>
      <c r="C31" s="248" t="s">
        <v>233</v>
      </c>
      <c r="D31" s="248" t="s">
        <v>234</v>
      </c>
      <c r="F31" s="261"/>
      <c r="G31" s="261"/>
      <c r="H31" s="261"/>
    </row>
    <row r="32" spans="1:8" customFormat="1" x14ac:dyDescent="0.25">
      <c r="A32" s="249">
        <v>250505</v>
      </c>
      <c r="B32" s="249" t="s">
        <v>235</v>
      </c>
      <c r="C32" s="249"/>
      <c r="D32" s="250">
        <v>846662</v>
      </c>
      <c r="F32" s="261"/>
      <c r="G32" s="261"/>
      <c r="H32" s="261"/>
    </row>
    <row r="33" spans="1:4" customFormat="1" x14ac:dyDescent="0.25">
      <c r="A33" s="249">
        <v>237005</v>
      </c>
      <c r="B33" s="249" t="s">
        <v>236</v>
      </c>
      <c r="C33" s="249"/>
      <c r="D33" s="250">
        <v>106250</v>
      </c>
    </row>
    <row r="34" spans="1:4" customFormat="1" x14ac:dyDescent="0.25">
      <c r="A34" s="249">
        <v>237006</v>
      </c>
      <c r="B34" s="249" t="s">
        <v>237</v>
      </c>
      <c r="C34" s="249"/>
      <c r="D34" s="250">
        <v>4437</v>
      </c>
    </row>
    <row r="35" spans="1:4" customFormat="1" x14ac:dyDescent="0.25">
      <c r="A35" s="249">
        <v>237010</v>
      </c>
      <c r="B35" s="249" t="s">
        <v>104</v>
      </c>
      <c r="C35" s="249"/>
      <c r="D35" s="250">
        <v>76500</v>
      </c>
    </row>
    <row r="36" spans="1:4" customFormat="1" x14ac:dyDescent="0.25">
      <c r="A36" s="249">
        <v>238030</v>
      </c>
      <c r="B36" s="249" t="s">
        <v>238</v>
      </c>
      <c r="C36" s="249"/>
      <c r="D36" s="250">
        <v>131751</v>
      </c>
    </row>
    <row r="37" spans="1:4" customFormat="1" x14ac:dyDescent="0.25">
      <c r="A37" s="249">
        <v>261005</v>
      </c>
      <c r="B37" s="249" t="s">
        <v>239</v>
      </c>
      <c r="C37" s="249"/>
      <c r="D37" s="250">
        <v>75037</v>
      </c>
    </row>
    <row r="38" spans="1:4" customFormat="1" ht="24" x14ac:dyDescent="0.25">
      <c r="A38" s="249">
        <v>261010</v>
      </c>
      <c r="B38" s="249" t="s">
        <v>240</v>
      </c>
      <c r="C38" s="249"/>
      <c r="D38" s="250">
        <v>9004</v>
      </c>
    </row>
    <row r="39" spans="1:4" customFormat="1" x14ac:dyDescent="0.25">
      <c r="A39" s="249">
        <v>261015</v>
      </c>
      <c r="B39" s="251" t="s">
        <v>185</v>
      </c>
      <c r="C39" s="249"/>
      <c r="D39" s="250">
        <v>29190</v>
      </c>
    </row>
    <row r="40" spans="1:4" customFormat="1" x14ac:dyDescent="0.25">
      <c r="A40" s="249">
        <v>261020</v>
      </c>
      <c r="B40" s="249" t="s">
        <v>241</v>
      </c>
      <c r="C40" s="249"/>
      <c r="D40" s="250">
        <v>75037</v>
      </c>
    </row>
    <row r="41" spans="1:4" customFormat="1" x14ac:dyDescent="0.25">
      <c r="A41" s="249">
        <v>510506</v>
      </c>
      <c r="B41" s="249" t="s">
        <v>242</v>
      </c>
      <c r="C41" s="250">
        <v>700000</v>
      </c>
      <c r="D41" s="249"/>
    </row>
    <row r="42" spans="1:4" customFormat="1" x14ac:dyDescent="0.25">
      <c r="A42" s="249">
        <v>510515</v>
      </c>
      <c r="B42" s="251" t="s">
        <v>243</v>
      </c>
      <c r="C42" s="250">
        <v>50000</v>
      </c>
      <c r="D42" s="249"/>
    </row>
    <row r="43" spans="1:4" customFormat="1" x14ac:dyDescent="0.25">
      <c r="A43" s="249">
        <v>510518</v>
      </c>
      <c r="B43" s="251" t="s">
        <v>244</v>
      </c>
      <c r="C43" s="250">
        <v>100000</v>
      </c>
      <c r="D43" s="249"/>
    </row>
    <row r="44" spans="1:4" customFormat="1" ht="30" x14ac:dyDescent="0.25">
      <c r="A44" s="249">
        <v>510520</v>
      </c>
      <c r="B44" s="251" t="s">
        <v>245</v>
      </c>
      <c r="C44" s="250">
        <v>63600</v>
      </c>
      <c r="D44" s="249"/>
    </row>
    <row r="45" spans="1:4" customFormat="1" x14ac:dyDescent="0.25">
      <c r="A45" s="249">
        <v>510530</v>
      </c>
      <c r="B45" s="249" t="s">
        <v>239</v>
      </c>
      <c r="C45" s="250">
        <v>75037</v>
      </c>
      <c r="D45" s="249"/>
    </row>
    <row r="46" spans="1:4" customFormat="1" ht="24" x14ac:dyDescent="0.25">
      <c r="A46" s="249">
        <v>510533</v>
      </c>
      <c r="B46" s="249" t="s">
        <v>240</v>
      </c>
      <c r="C46" s="250">
        <v>9004</v>
      </c>
      <c r="D46" s="249"/>
    </row>
    <row r="47" spans="1:4" customFormat="1" x14ac:dyDescent="0.25">
      <c r="A47" s="249">
        <v>510536</v>
      </c>
      <c r="B47" s="249" t="s">
        <v>241</v>
      </c>
      <c r="C47" s="250">
        <v>75037</v>
      </c>
      <c r="D47" s="249"/>
    </row>
    <row r="48" spans="1:4" customFormat="1" x14ac:dyDescent="0.25">
      <c r="A48" s="249">
        <v>510539</v>
      </c>
      <c r="B48" s="249" t="s">
        <v>185</v>
      </c>
      <c r="C48" s="250">
        <v>29190</v>
      </c>
      <c r="D48" s="249"/>
    </row>
    <row r="49" spans="1:4" customFormat="1" x14ac:dyDescent="0.25">
      <c r="A49" s="249">
        <v>510568</v>
      </c>
      <c r="B49" s="249" t="s">
        <v>237</v>
      </c>
      <c r="C49" s="250">
        <v>4437</v>
      </c>
      <c r="D49" s="249"/>
    </row>
    <row r="50" spans="1:4" customFormat="1" x14ac:dyDescent="0.25">
      <c r="A50" s="249">
        <v>510569</v>
      </c>
      <c r="B50" s="249" t="s">
        <v>236</v>
      </c>
      <c r="C50" s="250">
        <v>72250</v>
      </c>
      <c r="D50" s="249"/>
    </row>
    <row r="51" spans="1:4" customFormat="1" ht="24" x14ac:dyDescent="0.25">
      <c r="A51" s="249">
        <v>510570</v>
      </c>
      <c r="B51" s="249" t="s">
        <v>246</v>
      </c>
      <c r="C51" s="250">
        <v>98813</v>
      </c>
      <c r="D51" s="249"/>
    </row>
    <row r="52" spans="1:4" customFormat="1" ht="24" x14ac:dyDescent="0.25">
      <c r="A52" s="249">
        <v>510572</v>
      </c>
      <c r="B52" s="249" t="s">
        <v>247</v>
      </c>
      <c r="C52" s="250">
        <v>34000</v>
      </c>
      <c r="D52" s="249"/>
    </row>
    <row r="53" spans="1:4" customFormat="1" x14ac:dyDescent="0.25">
      <c r="A53" s="249">
        <v>510575</v>
      </c>
      <c r="B53" s="249" t="s">
        <v>248</v>
      </c>
      <c r="C53" s="250">
        <v>25500</v>
      </c>
      <c r="D53" s="249"/>
    </row>
    <row r="54" spans="1:4" customFormat="1" x14ac:dyDescent="0.25">
      <c r="A54" s="249">
        <v>510578</v>
      </c>
      <c r="B54" s="249" t="s">
        <v>249</v>
      </c>
      <c r="C54" s="250">
        <v>17000</v>
      </c>
      <c r="D54" s="249"/>
    </row>
    <row r="55" spans="1:4" customFormat="1" x14ac:dyDescent="0.25">
      <c r="A55" s="249"/>
      <c r="B55" s="248" t="s">
        <v>250</v>
      </c>
      <c r="C55" s="252">
        <v>1341068</v>
      </c>
      <c r="D55" s="252">
        <v>1341068</v>
      </c>
    </row>
  </sheetData>
  <hyperlinks>
    <hyperlink ref="B16" r:id="rId1" display="http://www.gerencie.com/vacaciones-laborales.html"/>
    <hyperlink ref="B5" r:id="rId2" display="http://www.gerencie.com/trabajo-extra-o-suplementario.html"/>
    <hyperlink ref="B6" r:id="rId3" display="http://www.gerencie.com/remuneracion-por-comisiones.html"/>
    <hyperlink ref="B7" r:id="rId4" display="http://www.gerencie.com/auxilio-de-transporte.html"/>
    <hyperlink ref="B39" r:id="rId5" display="http://www.gerencie.com/vacaciones-laborales.html"/>
    <hyperlink ref="B42" r:id="rId6" display="http://www.gerencie.com/trabajo-extra-o-suplementario.html"/>
    <hyperlink ref="B43" r:id="rId7" display="http://www.gerencie.com/remuneracion-por-comisiones.html"/>
    <hyperlink ref="B44" r:id="rId8" display="http://www.gerencie.com/auxilio-de-transporte.html"/>
  </hyperlinks>
  <pageMargins left="0.7" right="0.7" top="0.75" bottom="0.75" header="0.3" footer="0.3"/>
  <pageSetup orientation="portrait" r:id="rId9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/>
  </sheetViews>
  <sheetFormatPr defaultRowHeight="15" x14ac:dyDescent="0.25"/>
  <cols>
    <col min="1" max="1" width="19.5703125" bestFit="1" customWidth="1"/>
    <col min="2" max="2" width="20.7109375" customWidth="1"/>
    <col min="3" max="4" width="10.7109375" style="253" customWidth="1"/>
    <col min="6" max="6" width="9.7109375" style="261" customWidth="1"/>
    <col min="7" max="7" width="9.140625" style="261"/>
    <col min="8" max="8" width="15.5703125" style="261" bestFit="1" customWidth="1"/>
    <col min="9" max="9" width="9.140625" style="261"/>
    <col min="11" max="11" width="40.7109375" customWidth="1"/>
    <col min="12" max="12" width="40.7109375" style="265" customWidth="1"/>
    <col min="13" max="13" width="40.7109375" customWidth="1"/>
  </cols>
  <sheetData>
    <row r="1" spans="1:13" ht="89.25" x14ac:dyDescent="0.25">
      <c r="A1" s="247" t="s">
        <v>230</v>
      </c>
      <c r="K1" s="264" t="s">
        <v>258</v>
      </c>
      <c r="L1" s="264" t="s">
        <v>259</v>
      </c>
      <c r="M1" s="264" t="s">
        <v>260</v>
      </c>
    </row>
    <row r="2" spans="1:13" x14ac:dyDescent="0.25">
      <c r="A2" s="248" t="s">
        <v>231</v>
      </c>
      <c r="B2" s="248" t="s">
        <v>232</v>
      </c>
      <c r="C2" s="254" t="s">
        <v>233</v>
      </c>
      <c r="D2" s="254" t="s">
        <v>234</v>
      </c>
    </row>
    <row r="3" spans="1:13" s="260" customFormat="1" x14ac:dyDescent="0.25">
      <c r="A3" s="258">
        <v>250505</v>
      </c>
      <c r="B3" s="258" t="s">
        <v>235</v>
      </c>
      <c r="C3" s="259"/>
      <c r="D3" s="259">
        <f>+E3</f>
        <v>1144933</v>
      </c>
      <c r="E3" s="267">
        <f>+C4+C5+C6+C8-D9-D10+C7</f>
        <v>1144933</v>
      </c>
      <c r="F3" s="262" t="s">
        <v>266</v>
      </c>
      <c r="G3" s="262"/>
      <c r="H3" s="262"/>
      <c r="I3" s="262"/>
      <c r="L3" s="266"/>
    </row>
    <row r="4" spans="1:13" x14ac:dyDescent="0.25">
      <c r="A4" s="249">
        <v>510506</v>
      </c>
      <c r="B4" s="249" t="s">
        <v>242</v>
      </c>
      <c r="C4" s="255">
        <f>(1500000/30)*23</f>
        <v>1150000</v>
      </c>
      <c r="D4" s="255"/>
      <c r="F4" s="261">
        <v>1500000</v>
      </c>
      <c r="G4" s="261">
        <f>+F4-D3</f>
        <v>355067</v>
      </c>
    </row>
    <row r="5" spans="1:13" x14ac:dyDescent="0.25">
      <c r="A5" s="249">
        <v>510515</v>
      </c>
      <c r="B5" s="249" t="s">
        <v>243</v>
      </c>
      <c r="C5" s="255">
        <v>0</v>
      </c>
      <c r="D5" s="255"/>
      <c r="F5" s="261">
        <v>730000</v>
      </c>
      <c r="G5" s="261">
        <f>+F5*0.04</f>
        <v>29200</v>
      </c>
      <c r="H5" s="261">
        <f>+F5*0.085</f>
        <v>62050.000000000007</v>
      </c>
      <c r="I5" s="261" t="s">
        <v>251</v>
      </c>
      <c r="J5" s="261">
        <f>+G5+H5</f>
        <v>91250</v>
      </c>
    </row>
    <row r="6" spans="1:13" x14ac:dyDescent="0.25">
      <c r="A6" s="249">
        <v>510518</v>
      </c>
      <c r="B6" s="249" t="s">
        <v>244</v>
      </c>
      <c r="C6" s="255">
        <v>0</v>
      </c>
      <c r="D6" s="255"/>
      <c r="G6" s="261">
        <f>+F5*0.04</f>
        <v>29200</v>
      </c>
      <c r="H6" s="261">
        <f>+F5*0.12</f>
        <v>87600</v>
      </c>
      <c r="I6" s="261" t="s">
        <v>252</v>
      </c>
      <c r="J6" s="261">
        <f>+G6+H6</f>
        <v>116800</v>
      </c>
    </row>
    <row r="7" spans="1:13" x14ac:dyDescent="0.25">
      <c r="A7" s="249"/>
      <c r="B7" s="280" t="s">
        <v>268</v>
      </c>
      <c r="C7" s="281">
        <v>53333</v>
      </c>
      <c r="D7" s="255"/>
      <c r="J7" s="261"/>
    </row>
    <row r="8" spans="1:13" x14ac:dyDescent="0.25">
      <c r="A8" s="249">
        <v>510520</v>
      </c>
      <c r="B8" s="249" t="s">
        <v>245</v>
      </c>
      <c r="C8" s="255">
        <v>0</v>
      </c>
      <c r="D8" s="255"/>
    </row>
    <row r="9" spans="1:13" x14ac:dyDescent="0.25">
      <c r="A9" s="258">
        <v>237005</v>
      </c>
      <c r="B9" s="290" t="s">
        <v>236</v>
      </c>
      <c r="C9" s="259"/>
      <c r="D9" s="259">
        <f>+G5</f>
        <v>29200</v>
      </c>
      <c r="F9" s="261">
        <v>1500000</v>
      </c>
      <c r="G9" s="261">
        <f>+F9*0.0833</f>
        <v>124950</v>
      </c>
      <c r="H9" s="261" t="s">
        <v>253</v>
      </c>
      <c r="I9" s="261" t="s">
        <v>255</v>
      </c>
    </row>
    <row r="10" spans="1:13" x14ac:dyDescent="0.25">
      <c r="A10" s="258">
        <v>238030</v>
      </c>
      <c r="B10" s="290" t="s">
        <v>238</v>
      </c>
      <c r="C10" s="259"/>
      <c r="D10" s="259">
        <f>+G6</f>
        <v>29200</v>
      </c>
    </row>
    <row r="11" spans="1:13" x14ac:dyDescent="0.25">
      <c r="A11" s="249" t="s">
        <v>257</v>
      </c>
      <c r="B11" s="291" t="s">
        <v>236</v>
      </c>
      <c r="C11" s="255"/>
      <c r="D11" s="268">
        <f>+H5</f>
        <v>62050.000000000007</v>
      </c>
    </row>
    <row r="12" spans="1:13" x14ac:dyDescent="0.25">
      <c r="A12" s="249">
        <v>237006</v>
      </c>
      <c r="B12" s="291" t="s">
        <v>237</v>
      </c>
      <c r="C12" s="255"/>
      <c r="D12" s="255">
        <v>7830</v>
      </c>
      <c r="E12" s="263"/>
      <c r="G12" s="261">
        <f>+F9*0.0833</f>
        <v>124950</v>
      </c>
      <c r="H12" s="261" t="s">
        <v>133</v>
      </c>
      <c r="I12" s="261" t="s">
        <v>255</v>
      </c>
    </row>
    <row r="13" spans="1:13" x14ac:dyDescent="0.25">
      <c r="A13" s="249">
        <v>237010</v>
      </c>
      <c r="B13" s="291" t="s">
        <v>104</v>
      </c>
      <c r="C13" s="255"/>
      <c r="D13" s="270">
        <f>+G20</f>
        <v>135000</v>
      </c>
      <c r="G13" s="261">
        <f>+G12*0.12</f>
        <v>14994</v>
      </c>
      <c r="H13" s="261" t="s">
        <v>254</v>
      </c>
      <c r="I13" s="261" t="s">
        <v>256</v>
      </c>
    </row>
    <row r="14" spans="1:13" x14ac:dyDescent="0.25">
      <c r="A14" s="256" t="s">
        <v>261</v>
      </c>
      <c r="B14" s="292" t="s">
        <v>238</v>
      </c>
      <c r="C14" s="257"/>
      <c r="D14" s="272">
        <f>+H6</f>
        <v>87600</v>
      </c>
      <c r="G14" s="261">
        <f>1500000*0.0417</f>
        <v>62550</v>
      </c>
      <c r="H14" s="261" t="s">
        <v>129</v>
      </c>
    </row>
    <row r="15" spans="1:13" x14ac:dyDescent="0.25">
      <c r="A15" s="249">
        <v>261005</v>
      </c>
      <c r="B15" s="291" t="s">
        <v>239</v>
      </c>
      <c r="C15" s="255"/>
      <c r="D15" s="269">
        <f>+G9</f>
        <v>124950</v>
      </c>
    </row>
    <row r="16" spans="1:13" ht="24" x14ac:dyDescent="0.25">
      <c r="A16" s="249">
        <v>261010</v>
      </c>
      <c r="B16" s="291" t="s">
        <v>240</v>
      </c>
      <c r="C16" s="255"/>
      <c r="D16" s="274">
        <f>+G13</f>
        <v>14994</v>
      </c>
      <c r="H16" s="261" t="s">
        <v>262</v>
      </c>
    </row>
    <row r="17" spans="1:12" x14ac:dyDescent="0.25">
      <c r="A17" s="249">
        <v>261015</v>
      </c>
      <c r="B17" s="291" t="s">
        <v>185</v>
      </c>
      <c r="C17" s="255"/>
      <c r="D17" s="275">
        <f>+G14</f>
        <v>62550</v>
      </c>
      <c r="F17" s="261">
        <v>1500000</v>
      </c>
      <c r="G17" s="261">
        <f>+F17*0.02</f>
        <v>30000</v>
      </c>
      <c r="H17" s="261" t="s">
        <v>263</v>
      </c>
    </row>
    <row r="18" spans="1:12" x14ac:dyDescent="0.25">
      <c r="A18" s="249">
        <v>261020</v>
      </c>
      <c r="B18" s="291" t="s">
        <v>241</v>
      </c>
      <c r="C18" s="255"/>
      <c r="D18" s="271">
        <f>+G9</f>
        <v>124950</v>
      </c>
      <c r="G18" s="261">
        <f>+F17*0.03</f>
        <v>45000</v>
      </c>
      <c r="H18" s="261" t="s">
        <v>264</v>
      </c>
      <c r="I18"/>
      <c r="L18"/>
    </row>
    <row r="19" spans="1:12" x14ac:dyDescent="0.25">
      <c r="A19" s="249">
        <v>510530</v>
      </c>
      <c r="B19" s="249" t="s">
        <v>239</v>
      </c>
      <c r="C19" s="269">
        <f>+G12</f>
        <v>124950</v>
      </c>
      <c r="D19" s="255"/>
      <c r="G19" s="261">
        <f>+F17*0.04</f>
        <v>60000</v>
      </c>
      <c r="H19" s="261" t="s">
        <v>265</v>
      </c>
      <c r="I19"/>
      <c r="L19"/>
    </row>
    <row r="20" spans="1:12" ht="24" x14ac:dyDescent="0.25">
      <c r="A20" s="249">
        <v>510533</v>
      </c>
      <c r="B20" s="249" t="s">
        <v>240</v>
      </c>
      <c r="C20" s="274">
        <f>+D16</f>
        <v>14994</v>
      </c>
      <c r="D20" s="255"/>
      <c r="G20" s="261">
        <f>SUM(G17:G19)</f>
        <v>135000</v>
      </c>
      <c r="I20"/>
      <c r="L20"/>
    </row>
    <row r="21" spans="1:12" x14ac:dyDescent="0.25">
      <c r="A21" s="249">
        <v>510536</v>
      </c>
      <c r="B21" s="249" t="s">
        <v>241</v>
      </c>
      <c r="C21" s="271">
        <f>+G9</f>
        <v>124950</v>
      </c>
      <c r="D21" s="255"/>
      <c r="I21"/>
      <c r="L21"/>
    </row>
    <row r="22" spans="1:12" x14ac:dyDescent="0.25">
      <c r="A22" s="249">
        <v>510539</v>
      </c>
      <c r="B22" s="249" t="s">
        <v>185</v>
      </c>
      <c r="C22" s="275">
        <f>+D17</f>
        <v>62550</v>
      </c>
      <c r="D22" s="255"/>
      <c r="I22"/>
      <c r="L22"/>
    </row>
    <row r="23" spans="1:12" x14ac:dyDescent="0.25">
      <c r="A23" s="249">
        <v>510568</v>
      </c>
      <c r="B23" s="249" t="s">
        <v>237</v>
      </c>
      <c r="C23" s="255">
        <v>7830</v>
      </c>
      <c r="D23" s="255"/>
      <c r="I23"/>
      <c r="L23"/>
    </row>
    <row r="24" spans="1:12" x14ac:dyDescent="0.25">
      <c r="A24" s="249">
        <v>510569</v>
      </c>
      <c r="B24" s="249" t="s">
        <v>236</v>
      </c>
      <c r="C24" s="268">
        <f>+D11</f>
        <v>62050.000000000007</v>
      </c>
      <c r="D24" s="255"/>
      <c r="I24"/>
      <c r="L24"/>
    </row>
    <row r="25" spans="1:12" ht="24" x14ac:dyDescent="0.25">
      <c r="A25" s="249">
        <v>510570</v>
      </c>
      <c r="B25" s="249" t="s">
        <v>246</v>
      </c>
      <c r="C25" s="273">
        <f>+D14</f>
        <v>87600</v>
      </c>
      <c r="D25" s="255"/>
      <c r="I25"/>
      <c r="L25"/>
    </row>
    <row r="26" spans="1:12" ht="24" x14ac:dyDescent="0.25">
      <c r="A26" s="249">
        <v>510572</v>
      </c>
      <c r="B26" s="249" t="s">
        <v>247</v>
      </c>
      <c r="C26" s="270">
        <f>+G19</f>
        <v>60000</v>
      </c>
      <c r="D26" s="255"/>
      <c r="I26"/>
      <c r="L26"/>
    </row>
    <row r="27" spans="1:12" x14ac:dyDescent="0.25">
      <c r="A27" s="249">
        <v>510575</v>
      </c>
      <c r="B27" s="249" t="s">
        <v>248</v>
      </c>
      <c r="C27" s="270">
        <f>+G18</f>
        <v>45000</v>
      </c>
      <c r="D27" s="255"/>
      <c r="I27"/>
      <c r="L27"/>
    </row>
    <row r="28" spans="1:12" x14ac:dyDescent="0.25">
      <c r="A28" s="249">
        <v>510578</v>
      </c>
      <c r="B28" s="249" t="s">
        <v>249</v>
      </c>
      <c r="C28" s="270">
        <f>+G17</f>
        <v>30000</v>
      </c>
      <c r="D28" s="255"/>
      <c r="I28"/>
      <c r="L28"/>
    </row>
    <row r="29" spans="1:12" x14ac:dyDescent="0.25">
      <c r="A29" s="249"/>
      <c r="B29" s="248" t="s">
        <v>250</v>
      </c>
      <c r="C29" s="254">
        <f>SUM(C3:C28)</f>
        <v>1823257</v>
      </c>
      <c r="D29" s="254">
        <f>SUM(D3:D28)</f>
        <v>1823257</v>
      </c>
      <c r="I29"/>
      <c r="L29"/>
    </row>
    <row r="32" spans="1:12" x14ac:dyDescent="0.25">
      <c r="A32" s="248" t="s">
        <v>231</v>
      </c>
      <c r="B32" s="248" t="s">
        <v>232</v>
      </c>
      <c r="C32" s="248" t="s">
        <v>233</v>
      </c>
      <c r="D32" s="248" t="s">
        <v>234</v>
      </c>
      <c r="I32"/>
      <c r="L32"/>
    </row>
    <row r="33" spans="1:12" x14ac:dyDescent="0.25">
      <c r="A33" s="249">
        <v>250505</v>
      </c>
      <c r="B33" s="249" t="s">
        <v>235</v>
      </c>
      <c r="C33" s="249"/>
      <c r="D33" s="250">
        <v>846662</v>
      </c>
      <c r="I33"/>
      <c r="L33"/>
    </row>
    <row r="34" spans="1:12" x14ac:dyDescent="0.25">
      <c r="A34" s="249">
        <v>237005</v>
      </c>
      <c r="B34" s="249" t="s">
        <v>236</v>
      </c>
      <c r="C34" s="249"/>
      <c r="D34" s="250">
        <v>106250</v>
      </c>
      <c r="F34"/>
      <c r="G34"/>
      <c r="H34"/>
      <c r="I34"/>
      <c r="L34"/>
    </row>
    <row r="35" spans="1:12" x14ac:dyDescent="0.25">
      <c r="A35" s="249">
        <v>237006</v>
      </c>
      <c r="B35" s="249" t="s">
        <v>237</v>
      </c>
      <c r="C35" s="249"/>
      <c r="D35" s="250">
        <v>4437</v>
      </c>
      <c r="F35"/>
      <c r="G35"/>
      <c r="H35"/>
      <c r="I35"/>
      <c r="L35"/>
    </row>
    <row r="36" spans="1:12" x14ac:dyDescent="0.25">
      <c r="A36" s="249">
        <v>237010</v>
      </c>
      <c r="B36" s="249" t="s">
        <v>104</v>
      </c>
      <c r="C36" s="249"/>
      <c r="D36" s="250">
        <v>76500</v>
      </c>
      <c r="F36"/>
      <c r="G36"/>
      <c r="H36"/>
      <c r="I36"/>
      <c r="L36"/>
    </row>
    <row r="37" spans="1:12" x14ac:dyDescent="0.25">
      <c r="A37" s="249">
        <v>238030</v>
      </c>
      <c r="B37" s="249" t="s">
        <v>238</v>
      </c>
      <c r="C37" s="249"/>
      <c r="D37" s="250">
        <v>131751</v>
      </c>
      <c r="F37"/>
      <c r="G37"/>
      <c r="H37"/>
      <c r="I37"/>
      <c r="L37"/>
    </row>
    <row r="38" spans="1:12" x14ac:dyDescent="0.25">
      <c r="A38" s="249">
        <v>261005</v>
      </c>
      <c r="B38" s="249" t="s">
        <v>239</v>
      </c>
      <c r="C38" s="249"/>
      <c r="D38" s="250">
        <v>75037</v>
      </c>
      <c r="F38"/>
      <c r="G38"/>
      <c r="H38"/>
      <c r="I38"/>
      <c r="L38"/>
    </row>
    <row r="39" spans="1:12" ht="24" x14ac:dyDescent="0.25">
      <c r="A39" s="249">
        <v>261010</v>
      </c>
      <c r="B39" s="249" t="s">
        <v>240</v>
      </c>
      <c r="C39" s="249"/>
      <c r="D39" s="250">
        <v>9004</v>
      </c>
      <c r="F39"/>
      <c r="G39"/>
      <c r="H39"/>
      <c r="I39"/>
      <c r="L39"/>
    </row>
    <row r="40" spans="1:12" x14ac:dyDescent="0.25">
      <c r="A40" s="249">
        <v>261015</v>
      </c>
      <c r="B40" s="251" t="s">
        <v>185</v>
      </c>
      <c r="C40" s="249"/>
      <c r="D40" s="250">
        <v>29190</v>
      </c>
      <c r="F40"/>
      <c r="G40"/>
      <c r="H40"/>
      <c r="I40"/>
      <c r="L40"/>
    </row>
    <row r="41" spans="1:12" x14ac:dyDescent="0.25">
      <c r="A41" s="249">
        <v>261020</v>
      </c>
      <c r="B41" s="249" t="s">
        <v>241</v>
      </c>
      <c r="C41" s="249"/>
      <c r="D41" s="250">
        <v>75037</v>
      </c>
      <c r="F41"/>
      <c r="G41"/>
      <c r="H41"/>
      <c r="I41"/>
      <c r="L41"/>
    </row>
    <row r="42" spans="1:12" x14ac:dyDescent="0.25">
      <c r="A42" s="249">
        <v>510506</v>
      </c>
      <c r="B42" s="249" t="s">
        <v>242</v>
      </c>
      <c r="C42" s="250">
        <v>700000</v>
      </c>
      <c r="D42" s="249"/>
      <c r="F42"/>
      <c r="G42"/>
      <c r="H42"/>
      <c r="I42"/>
      <c r="L42"/>
    </row>
    <row r="43" spans="1:12" x14ac:dyDescent="0.25">
      <c r="A43" s="249">
        <v>510515</v>
      </c>
      <c r="B43" s="251" t="s">
        <v>243</v>
      </c>
      <c r="C43" s="250">
        <v>50000</v>
      </c>
      <c r="D43" s="249"/>
      <c r="F43"/>
      <c r="G43"/>
      <c r="H43"/>
      <c r="I43"/>
      <c r="L43"/>
    </row>
    <row r="44" spans="1:12" x14ac:dyDescent="0.25">
      <c r="A44" s="249">
        <v>510518</v>
      </c>
      <c r="B44" s="251" t="s">
        <v>244</v>
      </c>
      <c r="C44" s="250">
        <v>100000</v>
      </c>
      <c r="D44" s="249"/>
      <c r="F44"/>
      <c r="G44"/>
      <c r="H44"/>
      <c r="I44"/>
      <c r="L44"/>
    </row>
    <row r="45" spans="1:12" ht="30" x14ac:dyDescent="0.25">
      <c r="A45" s="249">
        <v>510520</v>
      </c>
      <c r="B45" s="251" t="s">
        <v>245</v>
      </c>
      <c r="C45" s="250">
        <v>63600</v>
      </c>
      <c r="D45" s="249"/>
      <c r="F45"/>
      <c r="G45"/>
      <c r="H45"/>
      <c r="I45"/>
      <c r="L45"/>
    </row>
    <row r="46" spans="1:12" x14ac:dyDescent="0.25">
      <c r="A46" s="249">
        <v>510530</v>
      </c>
      <c r="B46" s="249" t="s">
        <v>239</v>
      </c>
      <c r="C46" s="250">
        <v>75037</v>
      </c>
      <c r="D46" s="249"/>
      <c r="F46"/>
      <c r="G46"/>
      <c r="H46"/>
      <c r="I46"/>
      <c r="L46"/>
    </row>
    <row r="47" spans="1:12" ht="24" x14ac:dyDescent="0.25">
      <c r="A47" s="249">
        <v>510533</v>
      </c>
      <c r="B47" s="249" t="s">
        <v>240</v>
      </c>
      <c r="C47" s="250">
        <v>9004</v>
      </c>
      <c r="D47" s="249"/>
      <c r="F47"/>
      <c r="G47"/>
      <c r="H47"/>
      <c r="I47"/>
      <c r="L47"/>
    </row>
    <row r="48" spans="1:12" x14ac:dyDescent="0.25">
      <c r="A48" s="249">
        <v>510536</v>
      </c>
      <c r="B48" s="249" t="s">
        <v>241</v>
      </c>
      <c r="C48" s="250">
        <v>75037</v>
      </c>
      <c r="D48" s="249"/>
      <c r="F48"/>
      <c r="G48"/>
      <c r="H48"/>
      <c r="I48"/>
      <c r="L48"/>
    </row>
    <row r="49" spans="1:12" x14ac:dyDescent="0.25">
      <c r="A49" s="249">
        <v>510539</v>
      </c>
      <c r="B49" s="249" t="s">
        <v>185</v>
      </c>
      <c r="C49" s="250">
        <v>29190</v>
      </c>
      <c r="D49" s="249"/>
      <c r="F49"/>
      <c r="G49"/>
      <c r="H49"/>
      <c r="I49"/>
      <c r="L49"/>
    </row>
    <row r="50" spans="1:12" x14ac:dyDescent="0.25">
      <c r="A50" s="249">
        <v>510568</v>
      </c>
      <c r="B50" s="249" t="s">
        <v>237</v>
      </c>
      <c r="C50" s="250">
        <v>4437</v>
      </c>
      <c r="D50" s="249"/>
      <c r="F50"/>
      <c r="G50"/>
      <c r="H50"/>
      <c r="I50"/>
      <c r="L50"/>
    </row>
    <row r="51" spans="1:12" x14ac:dyDescent="0.25">
      <c r="A51" s="249">
        <v>510569</v>
      </c>
      <c r="B51" s="249" t="s">
        <v>236</v>
      </c>
      <c r="C51" s="250">
        <v>72250</v>
      </c>
      <c r="D51" s="249"/>
      <c r="F51"/>
      <c r="G51"/>
      <c r="H51"/>
      <c r="I51"/>
      <c r="L51"/>
    </row>
    <row r="52" spans="1:12" ht="24" x14ac:dyDescent="0.25">
      <c r="A52" s="249">
        <v>510570</v>
      </c>
      <c r="B52" s="249" t="s">
        <v>246</v>
      </c>
      <c r="C52" s="250">
        <v>98813</v>
      </c>
      <c r="D52" s="249"/>
      <c r="F52"/>
      <c r="G52"/>
      <c r="H52"/>
      <c r="I52"/>
      <c r="L52"/>
    </row>
    <row r="53" spans="1:12" ht="24" x14ac:dyDescent="0.25">
      <c r="A53" s="249">
        <v>510572</v>
      </c>
      <c r="B53" s="249" t="s">
        <v>247</v>
      </c>
      <c r="C53" s="250">
        <v>34000</v>
      </c>
      <c r="D53" s="249"/>
      <c r="F53"/>
      <c r="G53"/>
      <c r="H53"/>
      <c r="I53"/>
      <c r="L53"/>
    </row>
    <row r="54" spans="1:12" x14ac:dyDescent="0.25">
      <c r="A54" s="249">
        <v>510575</v>
      </c>
      <c r="B54" s="249" t="s">
        <v>248</v>
      </c>
      <c r="C54" s="250">
        <v>25500</v>
      </c>
      <c r="D54" s="249"/>
      <c r="F54"/>
      <c r="G54"/>
      <c r="H54"/>
      <c r="I54"/>
      <c r="L54"/>
    </row>
    <row r="55" spans="1:12" x14ac:dyDescent="0.25">
      <c r="A55" s="249">
        <v>510578</v>
      </c>
      <c r="B55" s="249" t="s">
        <v>249</v>
      </c>
      <c r="C55" s="250">
        <v>17000</v>
      </c>
      <c r="D55" s="249"/>
      <c r="F55"/>
      <c r="G55"/>
      <c r="H55"/>
      <c r="I55"/>
      <c r="L55"/>
    </row>
    <row r="56" spans="1:12" x14ac:dyDescent="0.25">
      <c r="A56" s="249"/>
      <c r="B56" s="248" t="s">
        <v>250</v>
      </c>
      <c r="C56" s="252">
        <v>1341068</v>
      </c>
      <c r="D56" s="252">
        <v>1341068</v>
      </c>
      <c r="F56"/>
      <c r="G56"/>
      <c r="H56"/>
      <c r="I56"/>
      <c r="L56"/>
    </row>
  </sheetData>
  <hyperlinks>
    <hyperlink ref="B17" r:id="rId1" display="http://www.gerencie.com/vacaciones-laborales.html"/>
    <hyperlink ref="B5" r:id="rId2" display="http://www.gerencie.com/trabajo-extra-o-suplementario.html"/>
    <hyperlink ref="B6" r:id="rId3" display="http://www.gerencie.com/remuneracion-por-comisiones.html"/>
    <hyperlink ref="B8" r:id="rId4" display="http://www.gerencie.com/auxilio-de-transporte.html"/>
    <hyperlink ref="B40" r:id="rId5" display="http://www.gerencie.com/vacaciones-laborales.html"/>
    <hyperlink ref="B43" r:id="rId6" display="http://www.gerencie.com/trabajo-extra-o-suplementario.html"/>
    <hyperlink ref="B44" r:id="rId7" display="http://www.gerencie.com/remuneracion-por-comisiones.html"/>
    <hyperlink ref="B45" r:id="rId8" display="http://www.gerencie.com/auxilio-de-transporte.html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opLeftCell="A10" workbookViewId="0">
      <selection activeCell="B22" sqref="B22"/>
    </sheetView>
  </sheetViews>
  <sheetFormatPr defaultRowHeight="16.5" x14ac:dyDescent="0.3"/>
  <cols>
    <col min="1" max="1" width="14.42578125" style="217" bestFit="1" customWidth="1"/>
    <col min="2" max="2" width="20.7109375" style="217" customWidth="1"/>
    <col min="3" max="3" width="10.140625" style="217" bestFit="1" customWidth="1"/>
    <col min="4" max="4" width="20.7109375" style="217" customWidth="1"/>
    <col min="5" max="5" width="17.7109375" style="217" bestFit="1" customWidth="1"/>
    <col min="6" max="7" width="11.28515625" style="217" bestFit="1" customWidth="1"/>
    <col min="8" max="8" width="13.5703125" style="217" bestFit="1" customWidth="1"/>
    <col min="9" max="9" width="8.7109375" style="286" customWidth="1"/>
    <col min="10" max="10" width="15.85546875" style="279" bestFit="1" customWidth="1"/>
    <col min="11" max="13" width="40.7109375" style="217" customWidth="1"/>
    <col min="14" max="14" width="18.85546875" style="217" bestFit="1" customWidth="1"/>
    <col min="15" max="16384" width="9.140625" style="217"/>
  </cols>
  <sheetData>
    <row r="1" spans="1:13" s="295" customFormat="1" ht="90" customHeight="1" x14ac:dyDescent="0.3">
      <c r="A1" s="247" t="s">
        <v>230</v>
      </c>
      <c r="B1"/>
      <c r="C1" s="253"/>
      <c r="D1" s="253"/>
      <c r="E1"/>
      <c r="F1" s="261"/>
      <c r="G1" s="261"/>
      <c r="H1" s="261"/>
      <c r="I1" s="261"/>
      <c r="J1"/>
      <c r="K1" s="264" t="s">
        <v>258</v>
      </c>
      <c r="L1" s="264" t="s">
        <v>259</v>
      </c>
      <c r="M1" s="264" t="s">
        <v>260</v>
      </c>
    </row>
    <row r="2" spans="1:13" s="295" customFormat="1" x14ac:dyDescent="0.3">
      <c r="A2" s="248" t="s">
        <v>231</v>
      </c>
      <c r="B2" s="248" t="s">
        <v>232</v>
      </c>
      <c r="C2" s="254" t="s">
        <v>233</v>
      </c>
      <c r="D2" s="254" t="s">
        <v>234</v>
      </c>
      <c r="E2"/>
      <c r="F2" s="261"/>
      <c r="G2" s="261"/>
      <c r="H2" s="261"/>
      <c r="I2" s="261"/>
      <c r="J2"/>
      <c r="K2"/>
      <c r="L2" s="265"/>
      <c r="M2"/>
    </row>
    <row r="3" spans="1:13" s="295" customFormat="1" x14ac:dyDescent="0.3">
      <c r="A3" s="258">
        <v>250505</v>
      </c>
      <c r="B3" s="258" t="s">
        <v>235</v>
      </c>
      <c r="C3" s="259"/>
      <c r="D3" s="259">
        <f>+E3</f>
        <v>2368333.3333333335</v>
      </c>
      <c r="E3" s="267">
        <f>+C4+C5+C6+C8-D10-D11+C7-D9</f>
        <v>2368333.3333333335</v>
      </c>
      <c r="F3" s="262" t="s">
        <v>266</v>
      </c>
      <c r="G3" s="262"/>
      <c r="H3" s="262"/>
      <c r="I3" s="262"/>
      <c r="J3" s="260"/>
      <c r="K3" s="260"/>
      <c r="L3" s="266"/>
      <c r="M3" s="260"/>
    </row>
    <row r="4" spans="1:13" s="295" customFormat="1" x14ac:dyDescent="0.3">
      <c r="A4" s="249">
        <v>510506</v>
      </c>
      <c r="B4" s="249" t="s">
        <v>242</v>
      </c>
      <c r="C4" s="255">
        <f>(3500000/30)*23</f>
        <v>2683333.3333333335</v>
      </c>
      <c r="D4" s="255"/>
      <c r="E4"/>
      <c r="F4" s="261">
        <v>3500000</v>
      </c>
      <c r="G4" s="261">
        <f>+F4-D3</f>
        <v>1131666.6666666665</v>
      </c>
      <c r="H4" s="261"/>
      <c r="I4" s="261"/>
      <c r="J4"/>
      <c r="K4"/>
      <c r="L4" s="265"/>
      <c r="M4"/>
    </row>
    <row r="5" spans="1:13" s="295" customFormat="1" x14ac:dyDescent="0.3">
      <c r="A5" s="249">
        <v>510515</v>
      </c>
      <c r="B5" s="249" t="s">
        <v>243</v>
      </c>
      <c r="C5" s="255">
        <v>0</v>
      </c>
      <c r="D5" s="255"/>
      <c r="E5"/>
      <c r="F5" s="261">
        <v>3500000</v>
      </c>
      <c r="G5" s="261">
        <f>+F5*0.04</f>
        <v>140000</v>
      </c>
      <c r="H5" s="261">
        <f>+F5*0.085</f>
        <v>297500</v>
      </c>
      <c r="I5" s="261" t="s">
        <v>251</v>
      </c>
      <c r="J5" s="261">
        <f>+G5+H5</f>
        <v>437500</v>
      </c>
      <c r="K5"/>
      <c r="L5" s="265"/>
      <c r="M5"/>
    </row>
    <row r="6" spans="1:13" s="295" customFormat="1" x14ac:dyDescent="0.3">
      <c r="A6" s="249">
        <v>510518</v>
      </c>
      <c r="B6" s="249" t="s">
        <v>244</v>
      </c>
      <c r="C6" s="255">
        <v>0</v>
      </c>
      <c r="D6" s="255"/>
      <c r="E6"/>
      <c r="F6" s="261"/>
      <c r="G6" s="261">
        <f>+F5*0.04</f>
        <v>140000</v>
      </c>
      <c r="H6" s="261">
        <f>+F5*0.12</f>
        <v>420000</v>
      </c>
      <c r="I6" s="261" t="s">
        <v>252</v>
      </c>
      <c r="J6" s="261">
        <f>+G6+H6</f>
        <v>560000</v>
      </c>
      <c r="K6"/>
      <c r="L6" s="265"/>
      <c r="M6"/>
    </row>
    <row r="7" spans="1:13" s="295" customFormat="1" x14ac:dyDescent="0.3">
      <c r="A7" s="249"/>
      <c r="B7" s="280" t="s">
        <v>268</v>
      </c>
      <c r="C7" s="281">
        <v>0</v>
      </c>
      <c r="D7" s="255"/>
      <c r="E7"/>
      <c r="F7" s="261"/>
      <c r="G7" s="261"/>
      <c r="H7" s="261"/>
      <c r="I7" s="261"/>
      <c r="J7" s="261"/>
      <c r="K7"/>
      <c r="L7" s="265"/>
      <c r="M7"/>
    </row>
    <row r="8" spans="1:13" s="295" customFormat="1" x14ac:dyDescent="0.3">
      <c r="A8" s="249">
        <v>510520</v>
      </c>
      <c r="B8" s="249" t="s">
        <v>245</v>
      </c>
      <c r="C8" s="255">
        <v>0</v>
      </c>
      <c r="D8" s="255"/>
      <c r="E8"/>
      <c r="F8" s="261"/>
      <c r="G8" s="261"/>
      <c r="H8" s="261"/>
      <c r="I8" s="261"/>
      <c r="J8"/>
      <c r="K8"/>
      <c r="L8" s="265"/>
      <c r="M8"/>
    </row>
    <row r="9" spans="1:13" s="295" customFormat="1" x14ac:dyDescent="0.3">
      <c r="A9" s="249" t="s">
        <v>298</v>
      </c>
      <c r="B9" s="299" t="s">
        <v>297</v>
      </c>
      <c r="C9" s="255"/>
      <c r="D9" s="255">
        <f>+F5*0.01</f>
        <v>35000</v>
      </c>
      <c r="E9"/>
      <c r="F9" s="261"/>
      <c r="G9" s="261"/>
      <c r="H9" s="261"/>
      <c r="I9" s="261"/>
      <c r="J9"/>
      <c r="K9"/>
      <c r="L9" s="265"/>
      <c r="M9"/>
    </row>
    <row r="10" spans="1:13" s="295" customFormat="1" x14ac:dyDescent="0.3">
      <c r="A10" s="258">
        <v>237005</v>
      </c>
      <c r="B10" s="298" t="s">
        <v>236</v>
      </c>
      <c r="C10" s="259"/>
      <c r="D10" s="259">
        <f>+G5</f>
        <v>140000</v>
      </c>
      <c r="E10"/>
      <c r="F10" s="261">
        <v>3500000</v>
      </c>
      <c r="G10" s="261">
        <f>+F10*0.0833</f>
        <v>291550</v>
      </c>
      <c r="H10" s="261" t="s">
        <v>253</v>
      </c>
      <c r="I10" s="261" t="s">
        <v>255</v>
      </c>
      <c r="J10"/>
      <c r="K10"/>
      <c r="L10" s="265"/>
      <c r="M10"/>
    </row>
    <row r="11" spans="1:13" s="295" customFormat="1" x14ac:dyDescent="0.3">
      <c r="A11" s="258">
        <v>238030</v>
      </c>
      <c r="B11" s="298" t="s">
        <v>238</v>
      </c>
      <c r="C11" s="259"/>
      <c r="D11" s="259">
        <f>+G6</f>
        <v>140000</v>
      </c>
      <c r="E11"/>
      <c r="F11" s="261"/>
      <c r="G11" s="261"/>
      <c r="H11" s="261"/>
      <c r="I11" s="261"/>
      <c r="J11"/>
      <c r="K11"/>
      <c r="L11" s="265"/>
      <c r="M11"/>
    </row>
    <row r="12" spans="1:13" s="295" customFormat="1" ht="24" x14ac:dyDescent="0.3">
      <c r="A12" s="249" t="s">
        <v>257</v>
      </c>
      <c r="B12" s="310" t="s">
        <v>236</v>
      </c>
      <c r="C12" s="255"/>
      <c r="D12" s="268">
        <f>+H5</f>
        <v>297500</v>
      </c>
      <c r="E12"/>
      <c r="F12" s="261"/>
      <c r="G12" s="261"/>
      <c r="H12" s="261"/>
      <c r="I12" s="261"/>
      <c r="J12"/>
      <c r="K12"/>
      <c r="L12" s="265"/>
      <c r="M12"/>
    </row>
    <row r="13" spans="1:13" s="295" customFormat="1" x14ac:dyDescent="0.3">
      <c r="A13" s="249">
        <v>237006</v>
      </c>
      <c r="B13" s="291" t="s">
        <v>237</v>
      </c>
      <c r="C13" s="255"/>
      <c r="D13" s="255">
        <v>7830</v>
      </c>
      <c r="E13" s="263"/>
      <c r="F13" s="261"/>
      <c r="G13" s="261">
        <f>+F10*0.0833</f>
        <v>291550</v>
      </c>
      <c r="H13" s="261" t="s">
        <v>133</v>
      </c>
      <c r="I13" s="261" t="s">
        <v>255</v>
      </c>
      <c r="J13"/>
      <c r="K13"/>
      <c r="L13" s="265"/>
      <c r="M13"/>
    </row>
    <row r="14" spans="1:13" s="295" customFormat="1" x14ac:dyDescent="0.3">
      <c r="A14" s="249">
        <v>237010</v>
      </c>
      <c r="B14" s="310" t="s">
        <v>104</v>
      </c>
      <c r="C14" s="255"/>
      <c r="D14" s="270">
        <f>+G21</f>
        <v>315000</v>
      </c>
      <c r="E14"/>
      <c r="F14" s="261"/>
      <c r="G14" s="261">
        <f>+G13*0.12</f>
        <v>34986</v>
      </c>
      <c r="H14" s="261" t="s">
        <v>254</v>
      </c>
      <c r="I14" s="261" t="s">
        <v>256</v>
      </c>
      <c r="J14"/>
      <c r="K14"/>
      <c r="L14" s="265"/>
      <c r="M14"/>
    </row>
    <row r="15" spans="1:13" s="295" customFormat="1" ht="24" x14ac:dyDescent="0.3">
      <c r="A15" s="256" t="s">
        <v>261</v>
      </c>
      <c r="B15" s="311" t="s">
        <v>238</v>
      </c>
      <c r="C15" s="257"/>
      <c r="D15" s="272">
        <f>+H6</f>
        <v>420000</v>
      </c>
      <c r="E15"/>
      <c r="F15" s="261"/>
      <c r="G15" s="261">
        <f>3500000*0.0417</f>
        <v>145950</v>
      </c>
      <c r="H15" s="261" t="s">
        <v>129</v>
      </c>
      <c r="I15" s="261"/>
      <c r="J15"/>
      <c r="K15"/>
      <c r="L15" s="265"/>
      <c r="M15"/>
    </row>
    <row r="16" spans="1:13" s="295" customFormat="1" x14ac:dyDescent="0.3">
      <c r="A16" s="249">
        <v>261005</v>
      </c>
      <c r="B16" s="312" t="s">
        <v>239</v>
      </c>
      <c r="C16" s="255"/>
      <c r="D16" s="269">
        <f>+G10</f>
        <v>291550</v>
      </c>
      <c r="E16"/>
      <c r="F16" s="261"/>
      <c r="G16" s="261"/>
      <c r="H16" s="261"/>
      <c r="I16" s="261"/>
      <c r="J16"/>
      <c r="K16"/>
      <c r="L16" s="265"/>
      <c r="M16"/>
    </row>
    <row r="17" spans="1:14" s="295" customFormat="1" ht="24" x14ac:dyDescent="0.3">
      <c r="A17" s="249">
        <v>261010</v>
      </c>
      <c r="B17" s="312" t="s">
        <v>240</v>
      </c>
      <c r="C17" s="255"/>
      <c r="D17" s="274">
        <f>+G14</f>
        <v>34986</v>
      </c>
      <c r="E17"/>
      <c r="F17" s="261"/>
      <c r="G17" s="261"/>
      <c r="H17" s="261" t="s">
        <v>262</v>
      </c>
      <c r="I17" s="261"/>
      <c r="J17"/>
      <c r="K17"/>
      <c r="L17" s="265"/>
      <c r="M17"/>
    </row>
    <row r="18" spans="1:14" s="295" customFormat="1" x14ac:dyDescent="0.3">
      <c r="A18" s="249">
        <v>261015</v>
      </c>
      <c r="B18" s="310" t="s">
        <v>185</v>
      </c>
      <c r="C18" s="255"/>
      <c r="D18" s="275">
        <f>+G15</f>
        <v>145950</v>
      </c>
      <c r="E18"/>
      <c r="F18" s="261">
        <v>3500000</v>
      </c>
      <c r="G18" s="261">
        <f>+F18*0.02</f>
        <v>70000</v>
      </c>
      <c r="H18" s="261" t="s">
        <v>263</v>
      </c>
      <c r="I18" s="261"/>
      <c r="J18"/>
      <c r="K18"/>
      <c r="L18" s="265"/>
      <c r="M18"/>
    </row>
    <row r="19" spans="1:14" s="295" customFormat="1" x14ac:dyDescent="0.3">
      <c r="A19" s="249">
        <v>261020</v>
      </c>
      <c r="B19" s="291" t="s">
        <v>241</v>
      </c>
      <c r="C19" s="255"/>
      <c r="D19" s="271">
        <f>+G10</f>
        <v>291550</v>
      </c>
      <c r="E19"/>
      <c r="F19" s="261"/>
      <c r="G19" s="261">
        <f>+F18*0.03</f>
        <v>105000</v>
      </c>
      <c r="H19" s="261" t="s">
        <v>264</v>
      </c>
      <c r="I19"/>
      <c r="J19"/>
      <c r="K19"/>
      <c r="L19"/>
      <c r="M19"/>
    </row>
    <row r="20" spans="1:14" s="295" customFormat="1" x14ac:dyDescent="0.3">
      <c r="A20" s="249">
        <v>510530</v>
      </c>
      <c r="B20" s="249" t="s">
        <v>239</v>
      </c>
      <c r="C20" s="269">
        <f>+G13</f>
        <v>291550</v>
      </c>
      <c r="D20" s="255"/>
      <c r="E20"/>
      <c r="F20" s="261"/>
      <c r="G20" s="261">
        <f>+F18*0.04</f>
        <v>140000</v>
      </c>
      <c r="H20" s="261" t="s">
        <v>265</v>
      </c>
      <c r="I20"/>
      <c r="J20"/>
      <c r="K20"/>
      <c r="L20"/>
      <c r="M20"/>
    </row>
    <row r="21" spans="1:14" s="295" customFormat="1" ht="24" x14ac:dyDescent="0.3">
      <c r="A21" s="249">
        <v>510533</v>
      </c>
      <c r="B21" s="249" t="s">
        <v>240</v>
      </c>
      <c r="C21" s="274">
        <f>+D17</f>
        <v>34986</v>
      </c>
      <c r="D21" s="255"/>
      <c r="E21"/>
      <c r="F21" s="261"/>
      <c r="G21" s="261">
        <f>SUM(G18:G20)</f>
        <v>315000</v>
      </c>
      <c r="H21" s="261"/>
      <c r="I21"/>
      <c r="J21"/>
      <c r="K21"/>
      <c r="L21"/>
      <c r="M21"/>
    </row>
    <row r="22" spans="1:14" s="295" customFormat="1" x14ac:dyDescent="0.3">
      <c r="A22" s="249">
        <v>510536</v>
      </c>
      <c r="B22" s="312" t="s">
        <v>241</v>
      </c>
      <c r="C22" s="271">
        <f>+G10</f>
        <v>291550</v>
      </c>
      <c r="D22" s="255"/>
      <c r="E22"/>
      <c r="F22" s="261"/>
      <c r="G22" s="261"/>
      <c r="H22" s="261"/>
      <c r="I22"/>
      <c r="J22"/>
      <c r="K22"/>
      <c r="L22"/>
      <c r="M22"/>
    </row>
    <row r="23" spans="1:14" s="295" customFormat="1" x14ac:dyDescent="0.3">
      <c r="A23" s="249">
        <v>510539</v>
      </c>
      <c r="B23" s="249" t="s">
        <v>185</v>
      </c>
      <c r="C23" s="275">
        <f>+D18</f>
        <v>145950</v>
      </c>
      <c r="D23" s="255"/>
      <c r="E23"/>
      <c r="F23" s="261"/>
      <c r="G23" s="261"/>
      <c r="H23" s="261"/>
      <c r="I23"/>
      <c r="J23"/>
      <c r="K23"/>
      <c r="L23"/>
      <c r="M23"/>
    </row>
    <row r="24" spans="1:14" s="295" customFormat="1" x14ac:dyDescent="0.3">
      <c r="A24" s="249">
        <v>510568</v>
      </c>
      <c r="B24" s="249" t="s">
        <v>237</v>
      </c>
      <c r="C24" s="255">
        <v>7830</v>
      </c>
      <c r="D24" s="255"/>
      <c r="E24"/>
      <c r="F24" s="261"/>
      <c r="G24" s="261"/>
      <c r="H24" s="261"/>
      <c r="I24"/>
      <c r="J24"/>
      <c r="K24"/>
      <c r="L24"/>
      <c r="M24"/>
    </row>
    <row r="25" spans="1:14" s="295" customFormat="1" x14ac:dyDescent="0.3">
      <c r="A25" s="249">
        <v>510569</v>
      </c>
      <c r="B25" s="249" t="s">
        <v>236</v>
      </c>
      <c r="C25" s="268">
        <f>+D12</f>
        <v>297500</v>
      </c>
      <c r="D25" s="255"/>
      <c r="E25"/>
      <c r="F25" s="261"/>
      <c r="G25" s="261"/>
      <c r="H25" s="261"/>
      <c r="I25"/>
      <c r="J25"/>
      <c r="K25"/>
      <c r="L25"/>
      <c r="M25"/>
    </row>
    <row r="26" spans="1:14" s="295" customFormat="1" ht="24" x14ac:dyDescent="0.3">
      <c r="A26" s="249">
        <v>510570</v>
      </c>
      <c r="B26" s="249" t="s">
        <v>246</v>
      </c>
      <c r="C26" s="273">
        <f>+D15</f>
        <v>420000</v>
      </c>
      <c r="D26" s="255"/>
      <c r="E26"/>
      <c r="F26" s="261"/>
      <c r="G26" s="261"/>
      <c r="H26" s="261"/>
      <c r="I26"/>
      <c r="J26"/>
      <c r="K26"/>
      <c r="L26"/>
      <c r="M26"/>
    </row>
    <row r="27" spans="1:14" s="295" customFormat="1" ht="24" x14ac:dyDescent="0.3">
      <c r="A27" s="249">
        <v>510572</v>
      </c>
      <c r="B27" s="249" t="s">
        <v>247</v>
      </c>
      <c r="C27" s="270">
        <f>+G20</f>
        <v>140000</v>
      </c>
      <c r="D27" s="255"/>
      <c r="E27"/>
      <c r="F27" s="261"/>
      <c r="G27" s="261"/>
      <c r="H27" s="261"/>
      <c r="I27"/>
      <c r="J27"/>
      <c r="K27"/>
      <c r="L27"/>
      <c r="M27"/>
    </row>
    <row r="28" spans="1:14" s="295" customFormat="1" x14ac:dyDescent="0.3">
      <c r="A28" s="249">
        <v>510575</v>
      </c>
      <c r="B28" s="249" t="s">
        <v>248</v>
      </c>
      <c r="C28" s="270">
        <f>+G19</f>
        <v>105000</v>
      </c>
      <c r="D28" s="255"/>
      <c r="E28"/>
      <c r="F28" s="261"/>
      <c r="G28" s="261"/>
      <c r="H28" s="261"/>
      <c r="I28"/>
      <c r="J28"/>
      <c r="K28"/>
      <c r="L28"/>
      <c r="M28"/>
    </row>
    <row r="29" spans="1:14" s="295" customFormat="1" x14ac:dyDescent="0.3">
      <c r="A29" s="249">
        <v>510578</v>
      </c>
      <c r="B29" s="249" t="s">
        <v>249</v>
      </c>
      <c r="C29" s="270">
        <f>+G18</f>
        <v>70000</v>
      </c>
      <c r="D29" s="255"/>
      <c r="E29"/>
      <c r="F29" s="261"/>
      <c r="G29" s="261"/>
      <c r="H29" s="261"/>
      <c r="I29"/>
      <c r="J29"/>
      <c r="K29"/>
      <c r="L29"/>
      <c r="M29"/>
    </row>
    <row r="30" spans="1:14" s="295" customFormat="1" x14ac:dyDescent="0.3">
      <c r="A30" s="249"/>
      <c r="B30" s="248" t="s">
        <v>250</v>
      </c>
      <c r="C30" s="254">
        <f>SUM(C3:C29)</f>
        <v>4487699.333333334</v>
      </c>
      <c r="D30" s="254">
        <f>SUM(D3:D29)</f>
        <v>4487699.333333334</v>
      </c>
      <c r="E30"/>
      <c r="F30" s="261"/>
      <c r="G30" s="261"/>
      <c r="H30" s="261"/>
      <c r="I30"/>
      <c r="J30"/>
      <c r="K30"/>
      <c r="L30"/>
      <c r="M30"/>
    </row>
    <row r="31" spans="1:14" s="295" customFormat="1" x14ac:dyDescent="0.3">
      <c r="I31" s="296"/>
      <c r="J31" s="297"/>
    </row>
    <row r="32" spans="1:14" ht="33" x14ac:dyDescent="0.3">
      <c r="A32" s="216" t="s">
        <v>152</v>
      </c>
      <c r="B32" s="216" t="s">
        <v>153</v>
      </c>
      <c r="C32" s="216" t="s">
        <v>154</v>
      </c>
      <c r="D32" s="216" t="s">
        <v>155</v>
      </c>
      <c r="E32" s="216" t="s">
        <v>156</v>
      </c>
      <c r="F32" s="216" t="s">
        <v>157</v>
      </c>
      <c r="G32" s="216" t="s">
        <v>158</v>
      </c>
      <c r="H32" s="216" t="s">
        <v>159</v>
      </c>
      <c r="I32" s="283" t="s">
        <v>160</v>
      </c>
      <c r="J32" s="277" t="s">
        <v>161</v>
      </c>
      <c r="K32" s="216" t="s">
        <v>162</v>
      </c>
      <c r="L32" s="216" t="s">
        <v>163</v>
      </c>
      <c r="M32" s="216" t="s">
        <v>164</v>
      </c>
      <c r="N32" s="216" t="s">
        <v>165</v>
      </c>
    </row>
    <row r="33" spans="1:14" ht="17.25" thickBot="1" x14ac:dyDescent="0.35">
      <c r="A33" s="218"/>
      <c r="B33" s="218"/>
      <c r="C33" s="218"/>
      <c r="D33" s="218"/>
      <c r="E33" s="218"/>
      <c r="F33" s="300" t="s">
        <v>270</v>
      </c>
      <c r="G33" s="300" t="s">
        <v>270</v>
      </c>
      <c r="H33" s="300"/>
      <c r="I33" s="306"/>
      <c r="J33" s="276"/>
      <c r="K33" s="300"/>
      <c r="L33" s="218"/>
      <c r="M33" s="218"/>
      <c r="N33" s="218"/>
    </row>
    <row r="34" spans="1:14" ht="33.75" thickBot="1" x14ac:dyDescent="0.35">
      <c r="A34" s="219"/>
      <c r="B34" s="282" t="s">
        <v>271</v>
      </c>
      <c r="C34" s="282"/>
      <c r="D34" s="282" t="s">
        <v>201</v>
      </c>
      <c r="E34" s="219"/>
      <c r="F34" s="302">
        <v>35000</v>
      </c>
      <c r="G34" s="301" t="s">
        <v>169</v>
      </c>
      <c r="H34" s="301" t="s">
        <v>169</v>
      </c>
      <c r="I34" s="307"/>
      <c r="J34" s="278"/>
      <c r="K34" s="301" t="s">
        <v>169</v>
      </c>
      <c r="L34" s="219" t="s">
        <v>171</v>
      </c>
      <c r="M34" s="219"/>
      <c r="N34" s="219"/>
    </row>
    <row r="35" spans="1:14" ht="33.75" thickBot="1" x14ac:dyDescent="0.35">
      <c r="A35" s="219"/>
      <c r="B35" s="282" t="s">
        <v>271</v>
      </c>
      <c r="C35" s="282"/>
      <c r="D35" s="282" t="s">
        <v>193</v>
      </c>
      <c r="E35" s="219"/>
      <c r="F35" s="301" t="s">
        <v>169</v>
      </c>
      <c r="G35" s="302">
        <v>35000</v>
      </c>
      <c r="H35" s="301" t="s">
        <v>169</v>
      </c>
      <c r="I35" s="307"/>
      <c r="J35" s="278"/>
      <c r="K35" s="301" t="s">
        <v>169</v>
      </c>
      <c r="L35" s="219" t="s">
        <v>171</v>
      </c>
      <c r="M35" s="219"/>
      <c r="N35" s="219"/>
    </row>
    <row r="36" spans="1:14" ht="50.25" thickBot="1" x14ac:dyDescent="0.35">
      <c r="A36" s="219"/>
      <c r="B36" s="219" t="s">
        <v>176</v>
      </c>
      <c r="C36" s="219"/>
      <c r="D36" s="219" t="s">
        <v>168</v>
      </c>
      <c r="E36" s="219"/>
      <c r="F36" s="301" t="s">
        <v>169</v>
      </c>
      <c r="G36" s="302">
        <v>70000</v>
      </c>
      <c r="H36" s="301" t="s">
        <v>169</v>
      </c>
      <c r="I36" s="307"/>
      <c r="J36" s="278"/>
      <c r="K36" s="301" t="s">
        <v>169</v>
      </c>
      <c r="L36" s="219" t="s">
        <v>171</v>
      </c>
      <c r="M36" s="219"/>
      <c r="N36" s="219"/>
    </row>
    <row r="37" spans="1:14" ht="17.25" thickBot="1" x14ac:dyDescent="0.35">
      <c r="A37" s="219"/>
      <c r="B37" s="219" t="s">
        <v>176</v>
      </c>
      <c r="C37" s="219"/>
      <c r="D37" s="219" t="s">
        <v>274</v>
      </c>
      <c r="E37" s="219"/>
      <c r="F37" s="302">
        <v>70000</v>
      </c>
      <c r="G37" s="301" t="s">
        <v>169</v>
      </c>
      <c r="H37" s="301" t="s">
        <v>169</v>
      </c>
      <c r="I37" s="307"/>
      <c r="J37" s="278"/>
      <c r="K37" s="301" t="s">
        <v>169</v>
      </c>
      <c r="L37" s="219" t="s">
        <v>171</v>
      </c>
      <c r="M37" s="219"/>
      <c r="N37" s="219"/>
    </row>
    <row r="38" spans="1:14" ht="33.75" thickBot="1" x14ac:dyDescent="0.35">
      <c r="A38" s="219"/>
      <c r="B38" s="219" t="s">
        <v>177</v>
      </c>
      <c r="C38" s="219"/>
      <c r="D38" s="219" t="s">
        <v>178</v>
      </c>
      <c r="E38" s="219"/>
      <c r="F38" s="301" t="s">
        <v>169</v>
      </c>
      <c r="G38" s="305">
        <v>223521.64</v>
      </c>
      <c r="H38" s="301" t="s">
        <v>169</v>
      </c>
      <c r="I38" s="307"/>
      <c r="J38" s="278"/>
      <c r="K38" s="301" t="s">
        <v>169</v>
      </c>
      <c r="L38" s="219" t="s">
        <v>171</v>
      </c>
      <c r="M38" s="219"/>
      <c r="N38" s="219"/>
    </row>
    <row r="39" spans="1:14" ht="33.75" thickBot="1" x14ac:dyDescent="0.35">
      <c r="A39" s="219"/>
      <c r="B39" s="219" t="s">
        <v>177</v>
      </c>
      <c r="C39" s="219"/>
      <c r="D39" s="219" t="s">
        <v>275</v>
      </c>
      <c r="E39" s="219"/>
      <c r="F39" s="305">
        <v>223521.64</v>
      </c>
      <c r="G39" s="301" t="s">
        <v>169</v>
      </c>
      <c r="H39" s="301" t="s">
        <v>169</v>
      </c>
      <c r="I39" s="307"/>
      <c r="J39" s="278"/>
      <c r="K39" s="301" t="s">
        <v>169</v>
      </c>
      <c r="L39" s="219" t="s">
        <v>171</v>
      </c>
      <c r="M39" s="219"/>
      <c r="N39" s="219"/>
    </row>
    <row r="40" spans="1:14" ht="33.75" thickBot="1" x14ac:dyDescent="0.35">
      <c r="A40" s="219"/>
      <c r="B40" s="219" t="s">
        <v>181</v>
      </c>
      <c r="C40" s="219"/>
      <c r="D40" s="219" t="s">
        <v>182</v>
      </c>
      <c r="E40" s="219"/>
      <c r="F40" s="301" t="s">
        <v>169</v>
      </c>
      <c r="G40" s="305">
        <v>26822.6</v>
      </c>
      <c r="H40" s="301" t="s">
        <v>169</v>
      </c>
      <c r="I40" s="307"/>
      <c r="J40" s="278"/>
      <c r="K40" s="301" t="s">
        <v>169</v>
      </c>
      <c r="L40" s="219" t="s">
        <v>171</v>
      </c>
      <c r="M40" s="219"/>
      <c r="N40" s="219"/>
    </row>
    <row r="41" spans="1:14" ht="33.75" thickBot="1" x14ac:dyDescent="0.35">
      <c r="A41" s="219"/>
      <c r="B41" s="219" t="s">
        <v>181</v>
      </c>
      <c r="C41" s="219"/>
      <c r="D41" s="219" t="s">
        <v>276</v>
      </c>
      <c r="E41" s="219"/>
      <c r="F41" s="305">
        <v>26822.6</v>
      </c>
      <c r="G41" s="301" t="s">
        <v>169</v>
      </c>
      <c r="H41" s="301" t="s">
        <v>169</v>
      </c>
      <c r="I41" s="307"/>
      <c r="J41" s="278"/>
      <c r="K41" s="301" t="s">
        <v>169</v>
      </c>
      <c r="L41" s="219" t="s">
        <v>171</v>
      </c>
      <c r="M41" s="219"/>
      <c r="N41" s="219"/>
    </row>
    <row r="42" spans="1:14" ht="17.25" thickBot="1" x14ac:dyDescent="0.35">
      <c r="A42" s="219"/>
      <c r="B42" s="219" t="s">
        <v>185</v>
      </c>
      <c r="C42" s="219"/>
      <c r="D42" s="219" t="s">
        <v>186</v>
      </c>
      <c r="E42" s="219"/>
      <c r="F42" s="301" t="s">
        <v>169</v>
      </c>
      <c r="G42" s="302">
        <v>145950</v>
      </c>
      <c r="H42" s="301" t="s">
        <v>169</v>
      </c>
      <c r="I42" s="307"/>
      <c r="J42" s="278"/>
      <c r="K42" s="301" t="s">
        <v>169</v>
      </c>
      <c r="L42" s="219" t="s">
        <v>171</v>
      </c>
      <c r="M42" s="219"/>
      <c r="N42" s="219"/>
    </row>
    <row r="43" spans="1:14" ht="17.25" thickBot="1" x14ac:dyDescent="0.35">
      <c r="A43" s="219"/>
      <c r="B43" s="219" t="s">
        <v>185</v>
      </c>
      <c r="C43" s="219"/>
      <c r="D43" s="219" t="s">
        <v>278</v>
      </c>
      <c r="E43" s="219"/>
      <c r="F43" s="302">
        <v>145950</v>
      </c>
      <c r="G43" s="301" t="s">
        <v>169</v>
      </c>
      <c r="H43" s="301" t="s">
        <v>169</v>
      </c>
      <c r="I43" s="307"/>
      <c r="J43" s="278"/>
      <c r="K43" s="301" t="s">
        <v>169</v>
      </c>
      <c r="L43" s="219" t="s">
        <v>171</v>
      </c>
      <c r="M43" s="219"/>
      <c r="N43" s="219"/>
    </row>
    <row r="44" spans="1:14" ht="50.25" thickBot="1" x14ac:dyDescent="0.35">
      <c r="A44" s="219"/>
      <c r="B44" s="219" t="s">
        <v>173</v>
      </c>
      <c r="C44" s="219"/>
      <c r="D44" s="219" t="s">
        <v>168</v>
      </c>
      <c r="E44" s="219"/>
      <c r="F44" s="301" t="s">
        <v>169</v>
      </c>
      <c r="G44" s="302">
        <v>105000</v>
      </c>
      <c r="H44" s="301" t="s">
        <v>169</v>
      </c>
      <c r="I44" s="307"/>
      <c r="J44" s="278"/>
      <c r="K44" s="301" t="s">
        <v>169</v>
      </c>
      <c r="L44" s="219" t="s">
        <v>171</v>
      </c>
      <c r="M44" s="219"/>
      <c r="N44" s="219"/>
    </row>
    <row r="45" spans="1:14" ht="17.25" thickBot="1" x14ac:dyDescent="0.35">
      <c r="A45" s="219"/>
      <c r="B45" s="219" t="s">
        <v>173</v>
      </c>
      <c r="C45" s="219"/>
      <c r="D45" s="219" t="s">
        <v>280</v>
      </c>
      <c r="E45" s="219"/>
      <c r="F45" s="302">
        <v>105000</v>
      </c>
      <c r="G45" s="301" t="s">
        <v>169</v>
      </c>
      <c r="H45" s="301" t="s">
        <v>169</v>
      </c>
      <c r="I45" s="307"/>
      <c r="J45" s="278"/>
      <c r="K45" s="301" t="s">
        <v>169</v>
      </c>
      <c r="L45" s="219" t="s">
        <v>171</v>
      </c>
      <c r="M45" s="219"/>
      <c r="N45" s="219"/>
    </row>
    <row r="46" spans="1:14" ht="50.25" thickBot="1" x14ac:dyDescent="0.35">
      <c r="A46" s="219"/>
      <c r="B46" s="219" t="s">
        <v>167</v>
      </c>
      <c r="C46" s="219"/>
      <c r="D46" s="219" t="s">
        <v>168</v>
      </c>
      <c r="E46" s="219"/>
      <c r="F46" s="301" t="s">
        <v>169</v>
      </c>
      <c r="G46" s="302">
        <v>140000</v>
      </c>
      <c r="H46" s="301" t="s">
        <v>169</v>
      </c>
      <c r="I46" s="307"/>
      <c r="J46" s="278"/>
      <c r="K46" s="301" t="s">
        <v>169</v>
      </c>
      <c r="L46" s="219" t="s">
        <v>171</v>
      </c>
      <c r="M46" s="219"/>
      <c r="N46" s="219"/>
    </row>
    <row r="47" spans="1:14" ht="50.25" thickBot="1" x14ac:dyDescent="0.35">
      <c r="A47" s="219"/>
      <c r="B47" s="219" t="s">
        <v>167</v>
      </c>
      <c r="C47" s="219"/>
      <c r="D47" s="219" t="s">
        <v>282</v>
      </c>
      <c r="E47" s="219"/>
      <c r="F47" s="302">
        <v>140000</v>
      </c>
      <c r="G47" s="301" t="s">
        <v>169</v>
      </c>
      <c r="H47" s="301" t="s">
        <v>169</v>
      </c>
      <c r="I47" s="307"/>
      <c r="J47" s="278"/>
      <c r="K47" s="301" t="s">
        <v>169</v>
      </c>
      <c r="L47" s="219" t="s">
        <v>171</v>
      </c>
      <c r="M47" s="219"/>
      <c r="N47" s="219"/>
    </row>
    <row r="48" spans="1:14" ht="17.25" thickBot="1" x14ac:dyDescent="0.35">
      <c r="A48" s="219"/>
      <c r="B48" s="219" t="s">
        <v>189</v>
      </c>
      <c r="C48" s="219"/>
      <c r="D48" s="219" t="s">
        <v>190</v>
      </c>
      <c r="E48" s="219"/>
      <c r="F48" s="301" t="s">
        <v>169</v>
      </c>
      <c r="G48" s="305">
        <v>223521.64</v>
      </c>
      <c r="H48" s="301" t="s">
        <v>169</v>
      </c>
      <c r="I48" s="307"/>
      <c r="J48" s="278"/>
      <c r="K48" s="301" t="s">
        <v>169</v>
      </c>
      <c r="L48" s="219" t="s">
        <v>171</v>
      </c>
      <c r="M48" s="219"/>
      <c r="N48" s="219"/>
    </row>
    <row r="49" spans="1:14" ht="17.25" thickBot="1" x14ac:dyDescent="0.35">
      <c r="A49" s="219"/>
      <c r="B49" s="219" t="s">
        <v>189</v>
      </c>
      <c r="C49" s="219"/>
      <c r="D49" s="219" t="s">
        <v>283</v>
      </c>
      <c r="E49" s="219"/>
      <c r="F49" s="305">
        <v>223521.64</v>
      </c>
      <c r="G49" s="301" t="s">
        <v>169</v>
      </c>
      <c r="H49" s="301" t="s">
        <v>169</v>
      </c>
      <c r="I49" s="307"/>
      <c r="J49" s="278"/>
      <c r="K49" s="301" t="s">
        <v>169</v>
      </c>
      <c r="L49" s="219" t="s">
        <v>171</v>
      </c>
      <c r="M49" s="219"/>
      <c r="N49" s="219"/>
    </row>
    <row r="50" spans="1:14" ht="33.75" thickBot="1" x14ac:dyDescent="0.35">
      <c r="A50" s="219"/>
      <c r="B50" s="219" t="s">
        <v>192</v>
      </c>
      <c r="C50" s="219"/>
      <c r="D50" s="219" t="s">
        <v>193</v>
      </c>
      <c r="E50" s="219"/>
      <c r="F50" s="301" t="s">
        <v>169</v>
      </c>
      <c r="G50" s="302">
        <v>420000</v>
      </c>
      <c r="H50" s="301" t="s">
        <v>169</v>
      </c>
      <c r="I50" s="307"/>
      <c r="J50" s="278"/>
      <c r="K50" s="301" t="s">
        <v>169</v>
      </c>
      <c r="L50" s="219" t="s">
        <v>171</v>
      </c>
      <c r="M50" s="219"/>
      <c r="N50" s="219"/>
    </row>
    <row r="51" spans="1:14" ht="83.25" thickBot="1" x14ac:dyDescent="0.35">
      <c r="A51" s="219"/>
      <c r="B51" s="219" t="s">
        <v>192</v>
      </c>
      <c r="C51" s="219"/>
      <c r="D51" s="219" t="s">
        <v>285</v>
      </c>
      <c r="E51" s="219"/>
      <c r="F51" s="302">
        <v>420000</v>
      </c>
      <c r="G51" s="301" t="s">
        <v>169</v>
      </c>
      <c r="H51" s="301" t="s">
        <v>169</v>
      </c>
      <c r="I51" s="307"/>
      <c r="J51" s="278"/>
      <c r="K51" s="301" t="s">
        <v>169</v>
      </c>
      <c r="L51" s="219" t="s">
        <v>171</v>
      </c>
      <c r="M51" s="219"/>
      <c r="N51" s="219"/>
    </row>
    <row r="52" spans="1:14" ht="50.25" thickBot="1" x14ac:dyDescent="0.35">
      <c r="A52" s="219"/>
      <c r="B52" s="219" t="s">
        <v>196</v>
      </c>
      <c r="C52" s="219"/>
      <c r="D52" s="219" t="s">
        <v>197</v>
      </c>
      <c r="E52" s="219"/>
      <c r="F52" s="302" t="s">
        <v>169</v>
      </c>
      <c r="G52" s="302">
        <v>297500</v>
      </c>
      <c r="H52" s="301" t="s">
        <v>169</v>
      </c>
      <c r="I52" s="307"/>
      <c r="J52" s="278"/>
      <c r="K52" s="301" t="s">
        <v>169</v>
      </c>
      <c r="L52" s="219" t="s">
        <v>171</v>
      </c>
      <c r="M52" s="219"/>
      <c r="N52" s="219"/>
    </row>
    <row r="53" spans="1:14" ht="33.75" thickBot="1" x14ac:dyDescent="0.35">
      <c r="A53" s="219"/>
      <c r="B53" s="219" t="s">
        <v>196</v>
      </c>
      <c r="C53" s="219"/>
      <c r="D53" s="219" t="s">
        <v>287</v>
      </c>
      <c r="E53" s="219"/>
      <c r="F53" s="302">
        <v>297500</v>
      </c>
      <c r="G53" s="302" t="s">
        <v>169</v>
      </c>
      <c r="H53" s="301" t="s">
        <v>169</v>
      </c>
      <c r="I53" s="307"/>
      <c r="J53" s="278"/>
      <c r="K53" s="301" t="s">
        <v>169</v>
      </c>
      <c r="L53" s="219" t="s">
        <v>171</v>
      </c>
      <c r="M53" s="219"/>
      <c r="N53" s="219"/>
    </row>
    <row r="54" spans="1:14" ht="33.75" thickBot="1" x14ac:dyDescent="0.35">
      <c r="A54" s="219"/>
      <c r="B54" s="219" t="s">
        <v>200</v>
      </c>
      <c r="C54" s="219"/>
      <c r="D54" s="282" t="s">
        <v>201</v>
      </c>
      <c r="E54" s="282"/>
      <c r="F54" s="302">
        <v>140000</v>
      </c>
      <c r="G54" s="302" t="s">
        <v>169</v>
      </c>
      <c r="H54" s="301" t="s">
        <v>169</v>
      </c>
      <c r="I54" s="307"/>
      <c r="J54" s="278"/>
      <c r="K54" s="301" t="s">
        <v>169</v>
      </c>
      <c r="L54" s="219" t="s">
        <v>171</v>
      </c>
      <c r="M54" s="219"/>
      <c r="N54" s="219"/>
    </row>
    <row r="55" spans="1:14" ht="50.25" thickBot="1" x14ac:dyDescent="0.35">
      <c r="A55" s="219"/>
      <c r="B55" s="219" t="s">
        <v>200</v>
      </c>
      <c r="C55" s="219"/>
      <c r="D55" s="282" t="s">
        <v>197</v>
      </c>
      <c r="E55" s="282"/>
      <c r="F55" s="302" t="s">
        <v>169</v>
      </c>
      <c r="G55" s="302">
        <v>140000</v>
      </c>
      <c r="H55" s="301" t="s">
        <v>169</v>
      </c>
      <c r="I55" s="307"/>
      <c r="J55" s="278"/>
      <c r="K55" s="301" t="s">
        <v>169</v>
      </c>
      <c r="L55" s="219" t="s">
        <v>171</v>
      </c>
      <c r="M55" s="219"/>
      <c r="N55" s="219"/>
    </row>
    <row r="56" spans="1:14" ht="33.75" thickBot="1" x14ac:dyDescent="0.35">
      <c r="A56" s="219"/>
      <c r="B56" s="219" t="s">
        <v>202</v>
      </c>
      <c r="C56" s="219"/>
      <c r="D56" s="219" t="s">
        <v>201</v>
      </c>
      <c r="E56" s="219"/>
      <c r="F56" s="302">
        <v>140000</v>
      </c>
      <c r="G56" s="301" t="s">
        <v>169</v>
      </c>
      <c r="H56" s="301" t="s">
        <v>169</v>
      </c>
      <c r="I56" s="307"/>
      <c r="J56" s="278"/>
      <c r="K56" s="301" t="s">
        <v>169</v>
      </c>
      <c r="L56" s="219" t="s">
        <v>171</v>
      </c>
      <c r="M56" s="219"/>
      <c r="N56" s="219"/>
    </row>
    <row r="57" spans="1:14" ht="33.75" thickBot="1" x14ac:dyDescent="0.35">
      <c r="A57" s="219"/>
      <c r="B57" s="219" t="s">
        <v>202</v>
      </c>
      <c r="C57" s="219"/>
      <c r="D57" s="219" t="s">
        <v>193</v>
      </c>
      <c r="E57" s="219"/>
      <c r="F57" s="301" t="s">
        <v>169</v>
      </c>
      <c r="G57" s="302">
        <v>140000</v>
      </c>
      <c r="H57" s="301" t="s">
        <v>169</v>
      </c>
      <c r="I57" s="307"/>
      <c r="J57" s="278"/>
      <c r="K57" s="301" t="s">
        <v>169</v>
      </c>
      <c r="L57" s="219" t="s">
        <v>171</v>
      </c>
      <c r="M57" s="219"/>
      <c r="N57" s="219"/>
    </row>
    <row r="58" spans="1:14" ht="33.75" thickBot="1" x14ac:dyDescent="0.35">
      <c r="A58" s="219"/>
      <c r="B58" s="219" t="s">
        <v>203</v>
      </c>
      <c r="C58" s="219"/>
      <c r="D58" s="219" t="s">
        <v>204</v>
      </c>
      <c r="E58" s="219"/>
      <c r="F58" s="301" t="s">
        <v>169</v>
      </c>
      <c r="G58" s="301">
        <v>18270</v>
      </c>
      <c r="H58" s="301" t="s">
        <v>169</v>
      </c>
      <c r="I58" s="307"/>
      <c r="J58" s="278"/>
      <c r="K58" s="301" t="s">
        <v>169</v>
      </c>
      <c r="L58" s="219" t="s">
        <v>171</v>
      </c>
      <c r="M58" s="219"/>
      <c r="N58" s="219"/>
    </row>
    <row r="59" spans="1:14" ht="33.75" thickBot="1" x14ac:dyDescent="0.35">
      <c r="A59" s="219"/>
      <c r="B59" s="219" t="s">
        <v>203</v>
      </c>
      <c r="C59" s="219"/>
      <c r="D59" s="219" t="s">
        <v>289</v>
      </c>
      <c r="E59" s="219"/>
      <c r="F59" s="301">
        <v>18270</v>
      </c>
      <c r="G59" s="301" t="s">
        <v>169</v>
      </c>
      <c r="H59" s="301" t="s">
        <v>169</v>
      </c>
      <c r="I59" s="307"/>
      <c r="J59" s="278"/>
      <c r="K59" s="301" t="s">
        <v>169</v>
      </c>
      <c r="L59" s="219" t="s">
        <v>171</v>
      </c>
      <c r="M59" s="219"/>
      <c r="N59" s="219"/>
    </row>
    <row r="60" spans="1:14" ht="33.75" thickBot="1" x14ac:dyDescent="0.35">
      <c r="A60" s="219"/>
      <c r="B60" s="219" t="s">
        <v>290</v>
      </c>
      <c r="C60" s="219"/>
      <c r="D60" s="219" t="s">
        <v>201</v>
      </c>
      <c r="E60" s="219"/>
      <c r="F60" s="313">
        <v>816667</v>
      </c>
      <c r="G60" s="301" t="s">
        <v>169</v>
      </c>
      <c r="H60" s="301" t="s">
        <v>169</v>
      </c>
      <c r="I60" s="307"/>
      <c r="J60" s="278"/>
      <c r="K60" s="301" t="s">
        <v>169</v>
      </c>
      <c r="L60" s="219" t="s">
        <v>171</v>
      </c>
      <c r="M60" s="219"/>
      <c r="N60" s="219"/>
    </row>
    <row r="61" spans="1:14" ht="33" x14ac:dyDescent="0.3">
      <c r="A61" s="219"/>
      <c r="B61" s="219" t="s">
        <v>290</v>
      </c>
      <c r="C61" s="219"/>
      <c r="D61" s="219" t="s">
        <v>291</v>
      </c>
      <c r="E61" s="219"/>
      <c r="F61" s="301" t="s">
        <v>169</v>
      </c>
      <c r="G61" s="313">
        <v>816667</v>
      </c>
      <c r="H61" s="301" t="s">
        <v>169</v>
      </c>
      <c r="I61" s="307"/>
      <c r="J61" s="278"/>
      <c r="K61" s="301" t="s">
        <v>169</v>
      </c>
      <c r="L61" s="219" t="s">
        <v>171</v>
      </c>
      <c r="M61" s="219"/>
      <c r="N61" s="219"/>
    </row>
    <row r="62" spans="1:14" x14ac:dyDescent="0.3">
      <c r="A62" s="221"/>
      <c r="B62" s="217" t="s">
        <v>210</v>
      </c>
      <c r="D62" s="217" t="s">
        <v>201</v>
      </c>
      <c r="F62" s="303" t="s">
        <v>169</v>
      </c>
      <c r="G62" s="303">
        <v>3500000</v>
      </c>
      <c r="H62" s="303" t="s">
        <v>169</v>
      </c>
      <c r="I62" s="308"/>
      <c r="K62" s="303" t="s">
        <v>169</v>
      </c>
      <c r="L62" s="217" t="s">
        <v>171</v>
      </c>
    </row>
    <row r="63" spans="1:14" x14ac:dyDescent="0.3">
      <c r="B63" s="217" t="s">
        <v>210</v>
      </c>
      <c r="D63" s="217" t="s">
        <v>293</v>
      </c>
      <c r="F63" s="303">
        <v>3500000</v>
      </c>
      <c r="G63" s="303" t="s">
        <v>169</v>
      </c>
      <c r="H63" s="303" t="s">
        <v>169</v>
      </c>
      <c r="I63" s="308"/>
      <c r="K63" s="303" t="s">
        <v>169</v>
      </c>
      <c r="L63" s="217" t="s">
        <v>171</v>
      </c>
    </row>
    <row r="64" spans="1:14" x14ac:dyDescent="0.3">
      <c r="B64" s="217" t="s">
        <v>294</v>
      </c>
      <c r="D64" s="217" t="s">
        <v>201</v>
      </c>
      <c r="F64" s="303" t="s">
        <v>169</v>
      </c>
      <c r="G64" s="303" t="s">
        <v>169</v>
      </c>
      <c r="H64" s="303" t="s">
        <v>169</v>
      </c>
      <c r="I64" s="308"/>
      <c r="K64" s="303" t="s">
        <v>169</v>
      </c>
      <c r="L64" s="217" t="s">
        <v>171</v>
      </c>
    </row>
    <row r="65" spans="1:14" x14ac:dyDescent="0.3">
      <c r="A65" s="216"/>
      <c r="B65" s="216" t="s">
        <v>294</v>
      </c>
      <c r="C65" s="216"/>
      <c r="D65" s="216" t="s">
        <v>188</v>
      </c>
      <c r="E65" s="216"/>
      <c r="F65" s="304" t="s">
        <v>169</v>
      </c>
      <c r="G65" s="304" t="s">
        <v>169</v>
      </c>
      <c r="H65" s="304" t="s">
        <v>169</v>
      </c>
      <c r="I65" s="309"/>
      <c r="J65" s="277"/>
      <c r="K65" s="304" t="s">
        <v>169</v>
      </c>
      <c r="L65" s="216" t="s">
        <v>171</v>
      </c>
      <c r="M65" s="287"/>
      <c r="N65" s="216"/>
    </row>
    <row r="66" spans="1:14" ht="33.75" thickBot="1" x14ac:dyDescent="0.35">
      <c r="A66" s="218"/>
      <c r="B66" s="218" t="s">
        <v>295</v>
      </c>
      <c r="C66" s="218"/>
      <c r="D66" s="218" t="s">
        <v>224</v>
      </c>
      <c r="E66" s="218"/>
      <c r="F66" s="300" t="s">
        <v>169</v>
      </c>
      <c r="G66" s="300" t="s">
        <v>169</v>
      </c>
      <c r="H66" s="300" t="s">
        <v>169</v>
      </c>
      <c r="I66" s="306"/>
      <c r="J66" s="276"/>
      <c r="K66" s="300" t="s">
        <v>169</v>
      </c>
      <c r="L66" s="218" t="s">
        <v>171</v>
      </c>
      <c r="M66" s="218"/>
      <c r="N66" s="218"/>
    </row>
    <row r="67" spans="1:14" ht="33.75" thickBot="1" x14ac:dyDescent="0.35">
      <c r="A67" s="232"/>
      <c r="B67" s="219" t="s">
        <v>295</v>
      </c>
      <c r="C67" s="219"/>
      <c r="D67" s="282" t="s">
        <v>226</v>
      </c>
      <c r="E67" s="219"/>
      <c r="F67" s="301" t="s">
        <v>169</v>
      </c>
      <c r="G67" s="301" t="s">
        <v>169</v>
      </c>
      <c r="H67" s="301" t="s">
        <v>169</v>
      </c>
      <c r="I67" s="307"/>
      <c r="J67" s="278"/>
      <c r="K67" s="301" t="s">
        <v>169</v>
      </c>
      <c r="L67" s="219" t="s">
        <v>171</v>
      </c>
      <c r="M67" s="219"/>
      <c r="N67" s="219"/>
    </row>
    <row r="68" spans="1:14" ht="83.25" thickBot="1" x14ac:dyDescent="0.35">
      <c r="A68" s="232" t="s">
        <v>296</v>
      </c>
      <c r="B68" s="219"/>
      <c r="C68" s="219"/>
      <c r="D68" s="219"/>
      <c r="E68" s="219"/>
      <c r="F68" s="301"/>
      <c r="G68" s="301"/>
      <c r="H68" s="301"/>
      <c r="I68" s="307"/>
      <c r="J68" s="278"/>
      <c r="K68" s="301"/>
      <c r="L68" s="219"/>
      <c r="M68" s="219"/>
      <c r="N68" s="219"/>
    </row>
    <row r="69" spans="1:14" ht="17.25" thickBot="1" x14ac:dyDescent="0.35">
      <c r="A69" s="232"/>
      <c r="B69" s="219"/>
      <c r="C69" s="219"/>
      <c r="D69" s="282"/>
      <c r="E69" s="219"/>
      <c r="F69" s="301"/>
      <c r="G69" s="301"/>
      <c r="H69" s="301"/>
      <c r="I69" s="285"/>
      <c r="J69" s="278"/>
      <c r="K69" s="220"/>
      <c r="L69" s="219"/>
      <c r="M69" s="219"/>
      <c r="N69" s="219"/>
    </row>
    <row r="70" spans="1:14" ht="17.25" thickBot="1" x14ac:dyDescent="0.35">
      <c r="A70" s="232"/>
      <c r="B70" s="219"/>
      <c r="C70" s="219"/>
      <c r="D70" s="219"/>
      <c r="E70" s="219"/>
      <c r="F70" s="301"/>
      <c r="G70" s="301"/>
      <c r="H70" s="301"/>
      <c r="I70" s="285"/>
      <c r="J70" s="278"/>
      <c r="K70" s="220"/>
      <c r="L70" s="219"/>
      <c r="M70" s="219"/>
      <c r="N70" s="219"/>
    </row>
    <row r="71" spans="1:14" ht="17.25" thickBot="1" x14ac:dyDescent="0.35">
      <c r="A71" s="232"/>
      <c r="B71" s="219"/>
      <c r="C71" s="219"/>
      <c r="D71" s="293"/>
      <c r="E71" s="288"/>
      <c r="F71" s="305"/>
      <c r="G71" s="305"/>
      <c r="H71" s="301"/>
      <c r="I71" s="285"/>
      <c r="J71" s="278"/>
      <c r="K71" s="220"/>
      <c r="L71" s="219"/>
      <c r="M71" s="219"/>
      <c r="N71" s="219"/>
    </row>
    <row r="72" spans="1:14" ht="17.25" thickBot="1" x14ac:dyDescent="0.35">
      <c r="A72" s="232"/>
      <c r="B72" s="219"/>
      <c r="C72" s="219"/>
      <c r="D72" s="288"/>
      <c r="E72" s="288"/>
      <c r="F72" s="305"/>
      <c r="G72" s="305"/>
      <c r="H72" s="301"/>
      <c r="I72" s="285"/>
      <c r="J72" s="278"/>
      <c r="K72" s="220"/>
      <c r="L72" s="219"/>
      <c r="M72" s="219"/>
      <c r="N72" s="219"/>
    </row>
    <row r="73" spans="1:14" ht="17.25" thickBot="1" x14ac:dyDescent="0.35">
      <c r="A73" s="232"/>
      <c r="B73" s="219"/>
      <c r="C73" s="219"/>
      <c r="D73" s="219"/>
      <c r="E73" s="219"/>
      <c r="F73" s="301"/>
      <c r="G73" s="301"/>
      <c r="H73" s="301"/>
      <c r="I73" s="285"/>
      <c r="J73" s="278"/>
      <c r="K73" s="220"/>
      <c r="L73" s="219"/>
      <c r="M73" s="219"/>
      <c r="N73" s="219"/>
    </row>
    <row r="74" spans="1:14" ht="17.25" thickBot="1" x14ac:dyDescent="0.35">
      <c r="A74" s="232"/>
      <c r="B74" s="219"/>
      <c r="C74" s="219"/>
      <c r="D74" s="219"/>
      <c r="E74" s="219"/>
      <c r="F74" s="220"/>
      <c r="G74" s="220"/>
      <c r="H74" s="220"/>
      <c r="I74" s="285"/>
      <c r="J74" s="278"/>
      <c r="K74" s="220"/>
      <c r="L74" s="219"/>
      <c r="M74" s="219"/>
      <c r="N74" s="219"/>
    </row>
    <row r="75" spans="1:14" ht="17.25" thickBot="1" x14ac:dyDescent="0.35">
      <c r="A75" s="232"/>
      <c r="B75" s="219"/>
      <c r="C75" s="219"/>
      <c r="D75" s="219"/>
      <c r="E75" s="219"/>
      <c r="F75" s="220"/>
      <c r="G75" s="220"/>
      <c r="H75" s="220"/>
      <c r="I75" s="285"/>
      <c r="J75" s="278"/>
      <c r="K75" s="220"/>
      <c r="L75" s="219"/>
      <c r="M75" s="219"/>
      <c r="N75" s="219"/>
    </row>
    <row r="76" spans="1:14" ht="17.25" thickBot="1" x14ac:dyDescent="0.35">
      <c r="A76" s="232"/>
      <c r="B76" s="219"/>
      <c r="C76" s="219"/>
      <c r="D76" s="219"/>
      <c r="E76" s="219"/>
      <c r="F76" s="220"/>
      <c r="G76" s="220"/>
      <c r="H76" s="220"/>
      <c r="I76" s="285"/>
      <c r="J76" s="278"/>
      <c r="K76" s="220"/>
      <c r="L76" s="219"/>
      <c r="M76" s="219"/>
      <c r="N76" s="219"/>
    </row>
    <row r="77" spans="1:14" ht="17.25" thickBot="1" x14ac:dyDescent="0.35">
      <c r="A77" s="232"/>
      <c r="B77" s="219"/>
      <c r="C77" s="219"/>
      <c r="D77" s="219"/>
      <c r="E77" s="219"/>
      <c r="F77" s="220"/>
      <c r="G77" s="220"/>
      <c r="H77" s="220"/>
      <c r="I77" s="285"/>
      <c r="J77" s="278"/>
      <c r="K77" s="220"/>
      <c r="L77" s="219"/>
      <c r="M77" s="219"/>
      <c r="N77" s="219"/>
    </row>
    <row r="78" spans="1:14" ht="17.25" thickBot="1" x14ac:dyDescent="0.35">
      <c r="A78" s="232"/>
      <c r="B78" s="219"/>
      <c r="C78" s="219"/>
      <c r="D78" s="219"/>
      <c r="E78" s="219"/>
      <c r="F78" s="220"/>
      <c r="G78" s="220"/>
      <c r="H78" s="220"/>
      <c r="I78" s="285"/>
      <c r="J78" s="278"/>
      <c r="K78" s="220"/>
      <c r="L78" s="219"/>
      <c r="M78" s="219"/>
      <c r="N78" s="219"/>
    </row>
    <row r="79" spans="1:14" ht="17.25" thickBot="1" x14ac:dyDescent="0.35">
      <c r="A79" s="232"/>
      <c r="B79" s="219"/>
      <c r="C79" s="219"/>
      <c r="D79" s="219"/>
      <c r="E79" s="219"/>
      <c r="F79" s="220"/>
      <c r="G79" s="220"/>
      <c r="H79" s="220"/>
      <c r="I79" s="285"/>
      <c r="J79" s="278"/>
      <c r="K79" s="220"/>
      <c r="L79" s="219"/>
      <c r="M79" s="219"/>
      <c r="N79" s="219"/>
    </row>
    <row r="80" spans="1:14" ht="17.25" thickBot="1" x14ac:dyDescent="0.35">
      <c r="A80" s="232"/>
      <c r="B80" s="219"/>
      <c r="C80" s="219"/>
      <c r="D80" s="219"/>
      <c r="E80" s="219"/>
      <c r="F80" s="220"/>
      <c r="G80" s="220"/>
      <c r="H80" s="220"/>
      <c r="I80" s="285"/>
      <c r="J80" s="278"/>
      <c r="K80" s="220"/>
      <c r="L80" s="219"/>
      <c r="M80" s="219"/>
      <c r="N80" s="219"/>
    </row>
    <row r="81" spans="1:14" ht="17.25" thickBot="1" x14ac:dyDescent="0.35">
      <c r="A81" s="232"/>
      <c r="B81" s="219"/>
      <c r="C81" s="219"/>
      <c r="D81" s="219"/>
      <c r="E81" s="219"/>
      <c r="F81" s="220"/>
      <c r="G81" s="220"/>
      <c r="H81" s="220"/>
      <c r="I81" s="285"/>
      <c r="J81" s="278"/>
      <c r="K81" s="220"/>
      <c r="L81" s="219"/>
      <c r="M81" s="219"/>
      <c r="N81" s="219"/>
    </row>
    <row r="82" spans="1:14" ht="17.25" thickBot="1" x14ac:dyDescent="0.35">
      <c r="A82" s="232"/>
      <c r="B82" s="219"/>
      <c r="C82" s="219"/>
      <c r="D82" s="219"/>
      <c r="E82" s="219"/>
      <c r="F82" s="220"/>
      <c r="G82" s="220"/>
      <c r="H82" s="220"/>
      <c r="I82" s="285"/>
      <c r="J82" s="278"/>
      <c r="K82" s="220"/>
      <c r="L82" s="219"/>
      <c r="M82" s="219"/>
      <c r="N82" s="219"/>
    </row>
    <row r="83" spans="1:14" ht="17.25" thickBot="1" x14ac:dyDescent="0.35">
      <c r="A83" s="232"/>
      <c r="B83" s="219"/>
      <c r="C83" s="219"/>
      <c r="D83" s="219"/>
      <c r="E83" s="219"/>
      <c r="F83" s="220"/>
      <c r="G83" s="220"/>
      <c r="H83" s="220"/>
      <c r="I83" s="285"/>
      <c r="J83" s="278"/>
      <c r="K83" s="220"/>
      <c r="L83" s="219"/>
      <c r="M83" s="219"/>
      <c r="N83" s="219"/>
    </row>
    <row r="84" spans="1:14" ht="17.25" thickBot="1" x14ac:dyDescent="0.35">
      <c r="A84" s="232"/>
      <c r="B84" s="219"/>
      <c r="C84" s="219"/>
      <c r="D84" s="219"/>
      <c r="E84" s="219"/>
      <c r="F84" s="220"/>
      <c r="G84" s="220"/>
      <c r="H84" s="220"/>
      <c r="I84" s="285"/>
      <c r="J84" s="278"/>
      <c r="K84" s="220"/>
      <c r="L84" s="219"/>
      <c r="M84" s="219"/>
      <c r="N84" s="219"/>
    </row>
    <row r="85" spans="1:14" ht="17.25" thickBot="1" x14ac:dyDescent="0.35">
      <c r="A85" s="232"/>
      <c r="B85" s="219"/>
      <c r="C85" s="219"/>
      <c r="D85" s="288"/>
      <c r="E85" s="288"/>
      <c r="F85" s="289"/>
      <c r="G85" s="289"/>
      <c r="H85" s="220"/>
      <c r="I85" s="285"/>
      <c r="J85" s="278"/>
      <c r="K85" s="220"/>
      <c r="L85" s="219"/>
      <c r="M85" s="219"/>
      <c r="N85" s="219"/>
    </row>
    <row r="86" spans="1:14" ht="17.25" thickBot="1" x14ac:dyDescent="0.35">
      <c r="A86" s="232"/>
      <c r="B86" s="219"/>
      <c r="C86" s="219"/>
      <c r="D86" s="288"/>
      <c r="E86" s="288"/>
      <c r="F86" s="289"/>
      <c r="G86" s="289"/>
      <c r="H86" s="220"/>
      <c r="I86" s="285"/>
      <c r="J86" s="278"/>
      <c r="K86" s="220"/>
      <c r="L86" s="219"/>
      <c r="M86" s="219"/>
      <c r="N86" s="219"/>
    </row>
    <row r="87" spans="1:14" ht="17.25" thickBot="1" x14ac:dyDescent="0.35">
      <c r="A87" s="232"/>
      <c r="B87" s="219"/>
      <c r="C87" s="219"/>
      <c r="D87" s="288"/>
      <c r="E87" s="288"/>
      <c r="F87" s="289"/>
      <c r="G87" s="289"/>
      <c r="H87" s="220"/>
      <c r="I87" s="285"/>
      <c r="J87" s="278"/>
      <c r="K87" s="220"/>
      <c r="L87" s="219"/>
      <c r="M87" s="219"/>
      <c r="N87" s="219"/>
    </row>
    <row r="88" spans="1:14" ht="17.25" thickBot="1" x14ac:dyDescent="0.35">
      <c r="A88" s="232"/>
      <c r="B88" s="219"/>
      <c r="C88" s="219"/>
      <c r="D88" s="288"/>
      <c r="E88" s="288"/>
      <c r="F88" s="289"/>
      <c r="G88" s="289"/>
      <c r="H88" s="220"/>
      <c r="I88" s="285"/>
      <c r="J88" s="278"/>
      <c r="K88" s="220"/>
      <c r="L88" s="219"/>
      <c r="M88" s="219"/>
      <c r="N88" s="219"/>
    </row>
    <row r="89" spans="1:14" ht="17.25" thickBot="1" x14ac:dyDescent="0.35">
      <c r="A89" s="232"/>
      <c r="B89" s="219"/>
      <c r="C89" s="219"/>
      <c r="D89" s="219"/>
      <c r="E89" s="219"/>
      <c r="F89" s="220"/>
      <c r="G89" s="220"/>
      <c r="H89" s="220"/>
      <c r="I89" s="285"/>
      <c r="J89" s="278"/>
      <c r="K89" s="220"/>
      <c r="L89" s="219"/>
      <c r="M89" s="219"/>
      <c r="N89" s="219"/>
    </row>
    <row r="90" spans="1:14" ht="17.25" thickBot="1" x14ac:dyDescent="0.35">
      <c r="A90" s="232"/>
      <c r="B90" s="219"/>
      <c r="C90" s="219"/>
      <c r="D90" s="219"/>
      <c r="E90" s="219"/>
      <c r="F90" s="220"/>
      <c r="G90" s="220"/>
      <c r="H90" s="220"/>
      <c r="I90" s="285"/>
      <c r="J90" s="278"/>
      <c r="K90" s="220"/>
      <c r="L90" s="219"/>
      <c r="M90" s="219"/>
      <c r="N90" s="219"/>
    </row>
    <row r="91" spans="1:14" ht="17.25" thickBot="1" x14ac:dyDescent="0.35">
      <c r="A91" s="232"/>
      <c r="B91" s="219"/>
      <c r="C91" s="219"/>
      <c r="D91" s="219"/>
      <c r="E91" s="219"/>
      <c r="F91" s="220"/>
      <c r="G91" s="220"/>
      <c r="H91" s="220"/>
      <c r="I91" s="285"/>
      <c r="J91" s="278"/>
      <c r="K91" s="220"/>
      <c r="L91" s="219"/>
      <c r="M91" s="219"/>
      <c r="N91" s="219"/>
    </row>
    <row r="92" spans="1:14" ht="17.25" thickBot="1" x14ac:dyDescent="0.35">
      <c r="A92" s="232"/>
      <c r="B92" s="219"/>
      <c r="C92" s="219"/>
      <c r="D92" s="219"/>
      <c r="E92" s="219"/>
      <c r="F92" s="220"/>
      <c r="G92" s="220"/>
      <c r="H92" s="220"/>
      <c r="I92" s="285"/>
      <c r="J92" s="278"/>
      <c r="K92" s="220"/>
      <c r="L92" s="219"/>
      <c r="M92" s="219"/>
      <c r="N92" s="219"/>
    </row>
    <row r="93" spans="1:14" ht="17.25" thickBot="1" x14ac:dyDescent="0.35">
      <c r="A93" s="232"/>
      <c r="B93" s="219"/>
      <c r="C93" s="219"/>
      <c r="D93" s="219"/>
      <c r="E93" s="219"/>
      <c r="F93" s="220"/>
      <c r="G93" s="220"/>
      <c r="H93" s="220"/>
      <c r="I93" s="285"/>
      <c r="J93" s="278"/>
      <c r="K93" s="220"/>
      <c r="L93" s="219"/>
      <c r="M93" s="219"/>
      <c r="N93" s="219"/>
    </row>
    <row r="94" spans="1:14" x14ac:dyDescent="0.3">
      <c r="A94" s="232"/>
      <c r="B94" s="219"/>
      <c r="C94" s="219"/>
      <c r="D94" s="219"/>
      <c r="E94" s="219"/>
      <c r="F94" s="220"/>
      <c r="G94" s="220"/>
      <c r="H94" s="220"/>
      <c r="I94" s="285"/>
      <c r="J94" s="278"/>
      <c r="K94" s="220"/>
      <c r="L94" s="219"/>
      <c r="M94" s="219"/>
      <c r="N94" s="219"/>
    </row>
    <row r="95" spans="1:14" x14ac:dyDescent="0.3">
      <c r="A95" s="221"/>
    </row>
  </sheetData>
  <hyperlinks>
    <hyperlink ref="B18" r:id="rId1" display="http://www.gerencie.com/vacaciones-laborales.html"/>
    <hyperlink ref="B5" r:id="rId2" display="http://www.gerencie.com/trabajo-extra-o-suplementario.html"/>
    <hyperlink ref="B6" r:id="rId3" display="http://www.gerencie.com/remuneracion-por-comisiones.html"/>
    <hyperlink ref="B8" r:id="rId4" display="http://www.gerencie.com/auxilio-de-transporte.html"/>
  </hyperlinks>
  <pageMargins left="0.7" right="0.7" top="0.75" bottom="0.75" header="0.3" footer="0.3"/>
  <pageSetup orientation="portrait" r:id="rId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opLeftCell="A32" workbookViewId="0">
      <selection activeCell="B19" activeCellId="4" sqref="G49 F50 D50 D49 B19"/>
    </sheetView>
  </sheetViews>
  <sheetFormatPr defaultRowHeight="16.5" x14ac:dyDescent="0.3"/>
  <cols>
    <col min="1" max="1" width="14.42578125" style="217" bestFit="1" customWidth="1"/>
    <col min="2" max="2" width="20.7109375" style="217" customWidth="1"/>
    <col min="3" max="3" width="10.140625" style="217" bestFit="1" customWidth="1"/>
    <col min="4" max="4" width="20.7109375" style="217" customWidth="1"/>
    <col min="5" max="5" width="17.7109375" style="217" bestFit="1" customWidth="1"/>
    <col min="6" max="7" width="11.28515625" style="217" bestFit="1" customWidth="1"/>
    <col min="8" max="8" width="13.5703125" style="217" bestFit="1" customWidth="1"/>
    <col min="9" max="9" width="8.7109375" style="286" customWidth="1"/>
    <col min="10" max="10" width="15.85546875" style="279" bestFit="1" customWidth="1"/>
    <col min="11" max="13" width="40.7109375" style="217" customWidth="1"/>
    <col min="14" max="14" width="18.85546875" style="217" bestFit="1" customWidth="1"/>
    <col min="15" max="16384" width="9.140625" style="217"/>
  </cols>
  <sheetData>
    <row r="1" spans="1:13" s="295" customFormat="1" ht="90" customHeight="1" x14ac:dyDescent="0.3">
      <c r="A1" s="247" t="s">
        <v>230</v>
      </c>
      <c r="B1"/>
      <c r="C1" s="253"/>
      <c r="D1" s="253"/>
      <c r="E1"/>
      <c r="F1" s="261"/>
      <c r="G1" s="261"/>
      <c r="H1" s="261"/>
      <c r="I1" s="261"/>
      <c r="J1"/>
      <c r="K1" s="264" t="s">
        <v>258</v>
      </c>
      <c r="L1" s="264" t="s">
        <v>259</v>
      </c>
      <c r="M1" s="264" t="s">
        <v>260</v>
      </c>
    </row>
    <row r="2" spans="1:13" s="295" customFormat="1" x14ac:dyDescent="0.3">
      <c r="A2" s="248" t="s">
        <v>231</v>
      </c>
      <c r="B2" s="248" t="s">
        <v>232</v>
      </c>
      <c r="C2" s="254" t="s">
        <v>233</v>
      </c>
      <c r="D2" s="254" t="s">
        <v>234</v>
      </c>
      <c r="E2"/>
      <c r="F2" s="261"/>
      <c r="G2" s="261"/>
      <c r="H2" s="261"/>
      <c r="I2" s="261"/>
      <c r="J2"/>
      <c r="K2"/>
      <c r="L2" s="265"/>
      <c r="M2"/>
    </row>
    <row r="3" spans="1:13" s="295" customFormat="1" x14ac:dyDescent="0.3">
      <c r="A3" s="258">
        <v>250505</v>
      </c>
      <c r="B3" s="258" t="s">
        <v>235</v>
      </c>
      <c r="C3" s="259"/>
      <c r="D3" s="259">
        <f>+E3</f>
        <v>3185000</v>
      </c>
      <c r="E3" s="267">
        <f>+C4+C5+C6+C8-D10-D11+C7-D9</f>
        <v>3185000</v>
      </c>
      <c r="F3" s="262" t="s">
        <v>266</v>
      </c>
      <c r="G3" s="262"/>
      <c r="H3" s="262"/>
      <c r="I3" s="262"/>
      <c r="J3" s="260"/>
      <c r="K3" s="260"/>
      <c r="L3" s="266"/>
      <c r="M3" s="260"/>
    </row>
    <row r="4" spans="1:13" s="295" customFormat="1" x14ac:dyDescent="0.3">
      <c r="A4" s="249">
        <v>510506</v>
      </c>
      <c r="B4" s="249" t="s">
        <v>242</v>
      </c>
      <c r="C4" s="255">
        <f>(3500000/30)*30</f>
        <v>3500000</v>
      </c>
      <c r="D4" s="255"/>
      <c r="E4"/>
      <c r="F4" s="261">
        <v>3500000</v>
      </c>
      <c r="G4" s="261">
        <f>+F4-D3</f>
        <v>315000</v>
      </c>
      <c r="H4" s="261"/>
      <c r="I4" s="261"/>
      <c r="J4"/>
      <c r="K4"/>
      <c r="L4" s="265"/>
      <c r="M4"/>
    </row>
    <row r="5" spans="1:13" s="295" customFormat="1" x14ac:dyDescent="0.3">
      <c r="A5" s="249">
        <v>510515</v>
      </c>
      <c r="B5" s="249" t="s">
        <v>243</v>
      </c>
      <c r="C5" s="255">
        <v>0</v>
      </c>
      <c r="D5" s="255"/>
      <c r="E5"/>
      <c r="F5" s="261">
        <v>3500000</v>
      </c>
      <c r="G5" s="261">
        <f>+F5*0.04</f>
        <v>140000</v>
      </c>
      <c r="H5" s="261">
        <f>+F5*0.085</f>
        <v>297500</v>
      </c>
      <c r="I5" s="261" t="s">
        <v>251</v>
      </c>
      <c r="J5" s="261">
        <f>+G5+H5</f>
        <v>437500</v>
      </c>
      <c r="K5"/>
      <c r="L5" s="265"/>
      <c r="M5"/>
    </row>
    <row r="6" spans="1:13" s="295" customFormat="1" x14ac:dyDescent="0.3">
      <c r="A6" s="249">
        <v>510518</v>
      </c>
      <c r="B6" s="249" t="s">
        <v>244</v>
      </c>
      <c r="C6" s="255">
        <v>0</v>
      </c>
      <c r="D6" s="255"/>
      <c r="E6"/>
      <c r="F6" s="261"/>
      <c r="G6" s="261">
        <f>+F5*0.04</f>
        <v>140000</v>
      </c>
      <c r="H6" s="261">
        <f>+F5*0.12</f>
        <v>420000</v>
      </c>
      <c r="I6" s="261" t="s">
        <v>252</v>
      </c>
      <c r="J6" s="261">
        <f>+G6+H6</f>
        <v>560000</v>
      </c>
      <c r="K6"/>
      <c r="L6" s="265"/>
      <c r="M6"/>
    </row>
    <row r="7" spans="1:13" s="295" customFormat="1" x14ac:dyDescent="0.3">
      <c r="A7" s="249"/>
      <c r="B7" s="280" t="s">
        <v>268</v>
      </c>
      <c r="C7" s="281">
        <v>0</v>
      </c>
      <c r="D7" s="255"/>
      <c r="E7"/>
      <c r="F7" s="261"/>
      <c r="G7" s="261"/>
      <c r="H7" s="261"/>
      <c r="I7" s="261"/>
      <c r="J7" s="261"/>
      <c r="K7"/>
      <c r="L7" s="265"/>
      <c r="M7"/>
    </row>
    <row r="8" spans="1:13" s="295" customFormat="1" x14ac:dyDescent="0.3">
      <c r="A8" s="249">
        <v>510520</v>
      </c>
      <c r="B8" s="249" t="s">
        <v>245</v>
      </c>
      <c r="C8" s="255">
        <v>0</v>
      </c>
      <c r="D8" s="255"/>
      <c r="E8"/>
      <c r="F8" s="261"/>
      <c r="G8" s="261"/>
      <c r="H8" s="261"/>
      <c r="I8" s="261"/>
      <c r="J8"/>
      <c r="K8"/>
      <c r="L8" s="265"/>
      <c r="M8"/>
    </row>
    <row r="9" spans="1:13" s="295" customFormat="1" x14ac:dyDescent="0.3">
      <c r="A9" s="249" t="s">
        <v>298</v>
      </c>
      <c r="B9" s="316" t="s">
        <v>297</v>
      </c>
      <c r="C9" s="255"/>
      <c r="D9" s="255">
        <f>+F5*0.01</f>
        <v>35000</v>
      </c>
      <c r="E9"/>
      <c r="F9" s="261"/>
      <c r="G9" s="261"/>
      <c r="H9" s="261"/>
      <c r="I9" s="261"/>
      <c r="J9"/>
      <c r="K9"/>
      <c r="L9" s="265"/>
      <c r="M9"/>
    </row>
    <row r="10" spans="1:13" s="295" customFormat="1" x14ac:dyDescent="0.3">
      <c r="A10" s="258">
        <v>237005</v>
      </c>
      <c r="B10" s="317" t="s">
        <v>236</v>
      </c>
      <c r="C10" s="259"/>
      <c r="D10" s="259">
        <f>+G5</f>
        <v>140000</v>
      </c>
      <c r="E10"/>
      <c r="F10" s="261">
        <v>3500000</v>
      </c>
      <c r="G10" s="261">
        <f>+F10*0.0833</f>
        <v>291550</v>
      </c>
      <c r="H10" s="261" t="s">
        <v>253</v>
      </c>
      <c r="I10" s="261" t="s">
        <v>255</v>
      </c>
      <c r="J10"/>
      <c r="K10"/>
      <c r="L10" s="265"/>
      <c r="M10"/>
    </row>
    <row r="11" spans="1:13" s="295" customFormat="1" x14ac:dyDescent="0.3">
      <c r="A11" s="258">
        <v>238030</v>
      </c>
      <c r="B11" s="317" t="s">
        <v>238</v>
      </c>
      <c r="C11" s="259"/>
      <c r="D11" s="259">
        <f>+G6</f>
        <v>140000</v>
      </c>
      <c r="E11"/>
      <c r="F11" s="261"/>
      <c r="G11" s="261"/>
      <c r="H11" s="261"/>
      <c r="I11" s="261"/>
      <c r="J11"/>
      <c r="K11"/>
      <c r="L11" s="265"/>
      <c r="M11"/>
    </row>
    <row r="12" spans="1:13" s="295" customFormat="1" ht="24" x14ac:dyDescent="0.3">
      <c r="A12" s="249" t="s">
        <v>257</v>
      </c>
      <c r="B12" s="318" t="s">
        <v>236</v>
      </c>
      <c r="C12" s="255"/>
      <c r="D12" s="268">
        <f>+H5</f>
        <v>297500</v>
      </c>
      <c r="E12"/>
      <c r="F12" s="261"/>
      <c r="G12" s="261"/>
      <c r="H12" s="261"/>
      <c r="I12" s="261"/>
      <c r="J12"/>
      <c r="K12"/>
      <c r="L12" s="265"/>
      <c r="M12"/>
    </row>
    <row r="13" spans="1:13" s="295" customFormat="1" x14ac:dyDescent="0.3">
      <c r="A13" s="249">
        <v>237006</v>
      </c>
      <c r="B13" s="291" t="s">
        <v>237</v>
      </c>
      <c r="C13" s="255"/>
      <c r="D13" s="255">
        <v>7830</v>
      </c>
      <c r="E13" s="263"/>
      <c r="F13" s="261"/>
      <c r="G13" s="261">
        <f>+F10*0.0833</f>
        <v>291550</v>
      </c>
      <c r="H13" s="261" t="s">
        <v>133</v>
      </c>
      <c r="I13" s="261" t="s">
        <v>255</v>
      </c>
      <c r="J13"/>
      <c r="K13"/>
      <c r="L13" s="265"/>
      <c r="M13"/>
    </row>
    <row r="14" spans="1:13" s="295" customFormat="1" x14ac:dyDescent="0.3">
      <c r="A14" s="249">
        <v>237010</v>
      </c>
      <c r="B14" s="318" t="s">
        <v>104</v>
      </c>
      <c r="C14" s="255"/>
      <c r="D14" s="270">
        <f>+G21</f>
        <v>315000</v>
      </c>
      <c r="E14"/>
      <c r="F14" s="261"/>
      <c r="G14" s="261">
        <f>+G13*0.12</f>
        <v>34986</v>
      </c>
      <c r="H14" s="261" t="s">
        <v>254</v>
      </c>
      <c r="I14" s="261" t="s">
        <v>256</v>
      </c>
      <c r="J14"/>
      <c r="K14"/>
      <c r="L14" s="265"/>
      <c r="M14"/>
    </row>
    <row r="15" spans="1:13" s="295" customFormat="1" ht="24" x14ac:dyDescent="0.3">
      <c r="A15" s="256" t="s">
        <v>261</v>
      </c>
      <c r="B15" s="320" t="s">
        <v>238</v>
      </c>
      <c r="C15" s="257"/>
      <c r="D15" s="272">
        <f>+H6</f>
        <v>420000</v>
      </c>
      <c r="E15"/>
      <c r="F15" s="261"/>
      <c r="G15" s="261">
        <f>3500000*0.0417</f>
        <v>145950</v>
      </c>
      <c r="H15" s="261" t="s">
        <v>129</v>
      </c>
      <c r="I15" s="261"/>
      <c r="J15"/>
      <c r="K15"/>
      <c r="L15" s="265"/>
      <c r="M15"/>
    </row>
    <row r="16" spans="1:13" s="295" customFormat="1" x14ac:dyDescent="0.3">
      <c r="A16" s="249">
        <v>261005</v>
      </c>
      <c r="B16" s="321" t="s">
        <v>239</v>
      </c>
      <c r="C16" s="255"/>
      <c r="D16" s="269">
        <f>+G10</f>
        <v>291550</v>
      </c>
      <c r="E16"/>
      <c r="F16" s="261"/>
      <c r="G16" s="261"/>
      <c r="H16" s="261"/>
      <c r="I16" s="261"/>
      <c r="J16"/>
      <c r="K16"/>
      <c r="L16" s="265"/>
      <c r="M16"/>
    </row>
    <row r="17" spans="1:14" s="295" customFormat="1" ht="24" x14ac:dyDescent="0.3">
      <c r="A17" s="249">
        <v>261010</v>
      </c>
      <c r="B17" s="321" t="s">
        <v>240</v>
      </c>
      <c r="C17" s="255"/>
      <c r="D17" s="274">
        <f>+G14</f>
        <v>34986</v>
      </c>
      <c r="E17"/>
      <c r="F17" s="261"/>
      <c r="G17" s="261"/>
      <c r="H17" s="261" t="s">
        <v>262</v>
      </c>
      <c r="I17" s="261"/>
      <c r="J17"/>
      <c r="K17"/>
      <c r="L17" s="265"/>
      <c r="M17"/>
    </row>
    <row r="18" spans="1:14" s="295" customFormat="1" x14ac:dyDescent="0.3">
      <c r="A18" s="249">
        <v>261015</v>
      </c>
      <c r="B18" s="318" t="s">
        <v>185</v>
      </c>
      <c r="C18" s="255"/>
      <c r="D18" s="275">
        <f>+G15</f>
        <v>145950</v>
      </c>
      <c r="E18"/>
      <c r="F18" s="261">
        <v>3500000</v>
      </c>
      <c r="G18" s="261">
        <f>+F18*0.02</f>
        <v>70000</v>
      </c>
      <c r="H18" s="261" t="s">
        <v>263</v>
      </c>
      <c r="I18" s="261"/>
      <c r="J18"/>
      <c r="K18"/>
      <c r="L18" s="265"/>
      <c r="M18"/>
    </row>
    <row r="19" spans="1:14" s="295" customFormat="1" x14ac:dyDescent="0.3">
      <c r="A19" s="249">
        <v>261020</v>
      </c>
      <c r="B19" s="318" t="s">
        <v>241</v>
      </c>
      <c r="C19" s="255"/>
      <c r="D19" s="271">
        <f>+G10</f>
        <v>291550</v>
      </c>
      <c r="E19"/>
      <c r="F19" s="261"/>
      <c r="G19" s="261">
        <f>+F18*0.03</f>
        <v>105000</v>
      </c>
      <c r="H19" s="261" t="s">
        <v>264</v>
      </c>
      <c r="I19"/>
      <c r="J19"/>
      <c r="K19"/>
      <c r="L19"/>
      <c r="M19"/>
    </row>
    <row r="20" spans="1:14" s="295" customFormat="1" x14ac:dyDescent="0.3">
      <c r="A20" s="249">
        <v>510530</v>
      </c>
      <c r="B20" s="249" t="s">
        <v>239</v>
      </c>
      <c r="C20" s="269">
        <f>+G13</f>
        <v>291550</v>
      </c>
      <c r="D20" s="255"/>
      <c r="E20"/>
      <c r="F20" s="261"/>
      <c r="G20" s="261">
        <f>+F18*0.04</f>
        <v>140000</v>
      </c>
      <c r="H20" s="261" t="s">
        <v>265</v>
      </c>
      <c r="I20"/>
      <c r="J20"/>
      <c r="K20"/>
      <c r="L20"/>
      <c r="M20"/>
    </row>
    <row r="21" spans="1:14" s="295" customFormat="1" ht="24" x14ac:dyDescent="0.3">
      <c r="A21" s="249">
        <v>510533</v>
      </c>
      <c r="B21" s="249" t="s">
        <v>240</v>
      </c>
      <c r="C21" s="274">
        <f>+D17</f>
        <v>34986</v>
      </c>
      <c r="D21" s="255"/>
      <c r="E21"/>
      <c r="F21" s="261"/>
      <c r="G21" s="261">
        <f>SUM(G18:G20)</f>
        <v>315000</v>
      </c>
      <c r="H21" s="261"/>
      <c r="I21"/>
      <c r="J21"/>
      <c r="K21"/>
      <c r="L21"/>
      <c r="M21"/>
    </row>
    <row r="22" spans="1:14" s="295" customFormat="1" x14ac:dyDescent="0.3">
      <c r="A22" s="249">
        <v>510536</v>
      </c>
      <c r="B22" s="249" t="s">
        <v>241</v>
      </c>
      <c r="C22" s="271">
        <f>+G10</f>
        <v>291550</v>
      </c>
      <c r="D22" s="255"/>
      <c r="E22"/>
      <c r="F22" s="261"/>
      <c r="G22" s="261"/>
      <c r="H22" s="261"/>
      <c r="I22"/>
      <c r="J22"/>
      <c r="K22"/>
      <c r="L22"/>
      <c r="M22"/>
    </row>
    <row r="23" spans="1:14" s="295" customFormat="1" x14ac:dyDescent="0.3">
      <c r="A23" s="249">
        <v>510539</v>
      </c>
      <c r="B23" s="249" t="s">
        <v>185</v>
      </c>
      <c r="C23" s="275">
        <f>+D18</f>
        <v>145950</v>
      </c>
      <c r="D23" s="255"/>
      <c r="E23"/>
      <c r="F23" s="261"/>
      <c r="G23" s="261"/>
      <c r="H23" s="261"/>
      <c r="I23"/>
      <c r="J23"/>
      <c r="K23"/>
      <c r="L23"/>
      <c r="M23"/>
    </row>
    <row r="24" spans="1:14" s="295" customFormat="1" x14ac:dyDescent="0.3">
      <c r="A24" s="249">
        <v>510568</v>
      </c>
      <c r="B24" s="249" t="s">
        <v>237</v>
      </c>
      <c r="C24" s="255">
        <v>7830</v>
      </c>
      <c r="D24" s="255"/>
      <c r="E24"/>
      <c r="F24" s="261"/>
      <c r="G24" s="261"/>
      <c r="H24" s="261"/>
      <c r="I24"/>
      <c r="J24"/>
      <c r="K24"/>
      <c r="L24"/>
      <c r="M24"/>
    </row>
    <row r="25" spans="1:14" s="295" customFormat="1" x14ac:dyDescent="0.3">
      <c r="A25" s="249">
        <v>510569</v>
      </c>
      <c r="B25" s="249" t="s">
        <v>236</v>
      </c>
      <c r="C25" s="268">
        <f>+D12</f>
        <v>297500</v>
      </c>
      <c r="D25" s="255"/>
      <c r="E25"/>
      <c r="F25" s="261"/>
      <c r="G25" s="261"/>
      <c r="H25" s="261"/>
      <c r="I25"/>
      <c r="J25"/>
      <c r="K25"/>
      <c r="L25"/>
      <c r="M25"/>
    </row>
    <row r="26" spans="1:14" s="295" customFormat="1" ht="24" x14ac:dyDescent="0.3">
      <c r="A26" s="249">
        <v>510570</v>
      </c>
      <c r="B26" s="249" t="s">
        <v>246</v>
      </c>
      <c r="C26" s="273">
        <f>+D15</f>
        <v>420000</v>
      </c>
      <c r="D26" s="255"/>
      <c r="E26"/>
      <c r="F26" s="261"/>
      <c r="G26" s="261"/>
      <c r="H26" s="261"/>
      <c r="I26"/>
      <c r="J26"/>
      <c r="K26"/>
      <c r="L26"/>
      <c r="M26"/>
    </row>
    <row r="27" spans="1:14" s="295" customFormat="1" ht="24" x14ac:dyDescent="0.3">
      <c r="A27" s="249">
        <v>510572</v>
      </c>
      <c r="B27" s="249" t="s">
        <v>247</v>
      </c>
      <c r="C27" s="270">
        <f>+G20</f>
        <v>140000</v>
      </c>
      <c r="D27" s="255"/>
      <c r="E27"/>
      <c r="F27" s="261"/>
      <c r="G27" s="261"/>
      <c r="H27" s="261"/>
      <c r="I27"/>
      <c r="J27"/>
      <c r="K27"/>
      <c r="L27"/>
      <c r="M27"/>
    </row>
    <row r="28" spans="1:14" s="295" customFormat="1" x14ac:dyDescent="0.3">
      <c r="A28" s="249">
        <v>510575</v>
      </c>
      <c r="B28" s="249" t="s">
        <v>248</v>
      </c>
      <c r="C28" s="270">
        <f>+G19</f>
        <v>105000</v>
      </c>
      <c r="D28" s="255"/>
      <c r="E28"/>
      <c r="F28" s="261"/>
      <c r="G28" s="261"/>
      <c r="H28" s="261"/>
      <c r="I28"/>
      <c r="J28"/>
      <c r="K28"/>
      <c r="L28"/>
      <c r="M28"/>
    </row>
    <row r="29" spans="1:14" s="295" customFormat="1" x14ac:dyDescent="0.3">
      <c r="A29" s="249">
        <v>510578</v>
      </c>
      <c r="B29" s="249" t="s">
        <v>249</v>
      </c>
      <c r="C29" s="270">
        <f>+G18</f>
        <v>70000</v>
      </c>
      <c r="D29" s="255"/>
      <c r="E29"/>
      <c r="F29" s="261"/>
      <c r="G29" s="261"/>
      <c r="H29" s="261"/>
      <c r="I29"/>
      <c r="J29"/>
      <c r="K29"/>
      <c r="L29"/>
      <c r="M29"/>
    </row>
    <row r="30" spans="1:14" s="295" customFormat="1" x14ac:dyDescent="0.3">
      <c r="A30" s="249"/>
      <c r="B30" s="248" t="s">
        <v>250</v>
      </c>
      <c r="C30" s="254">
        <f>SUM(C3:C29)</f>
        <v>5304366</v>
      </c>
      <c r="D30" s="254">
        <f>SUM(D3:D29)</f>
        <v>5304366</v>
      </c>
      <c r="E30"/>
      <c r="F30" s="261"/>
      <c r="G30" s="261"/>
      <c r="H30" s="261"/>
      <c r="I30"/>
      <c r="J30"/>
      <c r="K30"/>
      <c r="L30"/>
      <c r="M30"/>
    </row>
    <row r="31" spans="1:14" s="295" customFormat="1" x14ac:dyDescent="0.3">
      <c r="I31" s="296"/>
      <c r="J31" s="297"/>
    </row>
    <row r="32" spans="1:14" x14ac:dyDescent="0.3">
      <c r="A32" s="216"/>
      <c r="B32" s="216"/>
      <c r="C32" s="216"/>
      <c r="D32" s="216"/>
      <c r="E32" s="216"/>
      <c r="F32" s="216"/>
      <c r="G32" s="216"/>
      <c r="H32" s="216"/>
      <c r="I32" s="283"/>
      <c r="J32" s="277"/>
      <c r="K32" s="216"/>
      <c r="L32" s="216"/>
      <c r="M32" s="216"/>
      <c r="N32" s="216"/>
    </row>
    <row r="33" spans="1:14" ht="17.25" thickBot="1" x14ac:dyDescent="0.35">
      <c r="A33" s="218" t="s">
        <v>152</v>
      </c>
      <c r="B33" s="218" t="s">
        <v>153</v>
      </c>
      <c r="C33" s="218" t="s">
        <v>154</v>
      </c>
      <c r="D33" s="218" t="s">
        <v>155</v>
      </c>
      <c r="E33" s="218" t="s">
        <v>156</v>
      </c>
      <c r="F33" s="300" t="s">
        <v>157</v>
      </c>
      <c r="G33" s="300" t="s">
        <v>158</v>
      </c>
      <c r="H33" s="300" t="s">
        <v>159</v>
      </c>
      <c r="I33" s="306" t="s">
        <v>160</v>
      </c>
      <c r="J33" s="276" t="s">
        <v>161</v>
      </c>
      <c r="K33" s="300" t="s">
        <v>162</v>
      </c>
      <c r="L33" s="218" t="s">
        <v>163</v>
      </c>
      <c r="M33" s="218" t="s">
        <v>164</v>
      </c>
      <c r="N33" s="218" t="s">
        <v>165</v>
      </c>
    </row>
    <row r="34" spans="1:14" ht="17.25" thickBot="1" x14ac:dyDescent="0.35">
      <c r="A34" s="219"/>
      <c r="B34" s="282"/>
      <c r="C34" s="282"/>
      <c r="D34" s="282"/>
      <c r="E34" s="219"/>
      <c r="F34" s="302" t="s">
        <v>299</v>
      </c>
      <c r="G34" s="301" t="s">
        <v>299</v>
      </c>
      <c r="H34" s="301"/>
      <c r="I34" s="307"/>
      <c r="J34" s="278"/>
      <c r="K34" s="301"/>
      <c r="L34" s="219"/>
      <c r="M34" s="219"/>
      <c r="N34" s="219"/>
    </row>
    <row r="35" spans="1:14" ht="33.75" thickBot="1" x14ac:dyDescent="0.35">
      <c r="A35" s="219"/>
      <c r="B35" s="315" t="s">
        <v>271</v>
      </c>
      <c r="C35" s="315"/>
      <c r="D35" s="315" t="s">
        <v>201</v>
      </c>
      <c r="E35" s="219"/>
      <c r="F35" s="314" t="s">
        <v>272</v>
      </c>
      <c r="G35" s="314" t="s">
        <v>169</v>
      </c>
      <c r="H35" s="301" t="s">
        <v>169</v>
      </c>
      <c r="I35" s="307"/>
      <c r="J35" s="278"/>
      <c r="K35" s="301" t="s">
        <v>169</v>
      </c>
      <c r="L35" s="219" t="s">
        <v>171</v>
      </c>
      <c r="M35" s="219"/>
      <c r="N35" s="219"/>
    </row>
    <row r="36" spans="1:14" ht="33.75" thickBot="1" x14ac:dyDescent="0.35">
      <c r="A36" s="219"/>
      <c r="B36" s="219" t="s">
        <v>271</v>
      </c>
      <c r="C36" s="219"/>
      <c r="D36" s="219" t="s">
        <v>193</v>
      </c>
      <c r="E36" s="219"/>
      <c r="F36" s="301" t="s">
        <v>169</v>
      </c>
      <c r="G36" s="314" t="s">
        <v>272</v>
      </c>
      <c r="H36" s="301" t="s">
        <v>169</v>
      </c>
      <c r="I36" s="307"/>
      <c r="J36" s="278"/>
      <c r="K36" s="301" t="s">
        <v>169</v>
      </c>
      <c r="L36" s="219" t="s">
        <v>171</v>
      </c>
      <c r="M36" s="219"/>
      <c r="N36" s="219"/>
    </row>
    <row r="37" spans="1:14" ht="50.25" thickBot="1" x14ac:dyDescent="0.35">
      <c r="A37" s="219"/>
      <c r="B37" s="219" t="s">
        <v>173</v>
      </c>
      <c r="C37" s="219"/>
      <c r="D37" s="219" t="s">
        <v>168</v>
      </c>
      <c r="E37" s="219"/>
      <c r="F37" s="314" t="s">
        <v>169</v>
      </c>
      <c r="G37" s="314" t="s">
        <v>279</v>
      </c>
      <c r="H37" s="301" t="s">
        <v>169</v>
      </c>
      <c r="I37" s="307"/>
      <c r="J37" s="278"/>
      <c r="K37" s="301" t="s">
        <v>169</v>
      </c>
      <c r="L37" s="219" t="s">
        <v>171</v>
      </c>
      <c r="M37" s="219"/>
      <c r="N37" s="219"/>
    </row>
    <row r="38" spans="1:14" ht="17.25" thickBot="1" x14ac:dyDescent="0.35">
      <c r="A38" s="219"/>
      <c r="B38" s="219" t="s">
        <v>173</v>
      </c>
      <c r="C38" s="219"/>
      <c r="D38" s="219" t="s">
        <v>175</v>
      </c>
      <c r="E38" s="219"/>
      <c r="F38" s="314" t="s">
        <v>279</v>
      </c>
      <c r="G38" s="319" t="s">
        <v>169</v>
      </c>
      <c r="H38" s="301" t="s">
        <v>169</v>
      </c>
      <c r="I38" s="307"/>
      <c r="J38" s="278"/>
      <c r="K38" s="301" t="s">
        <v>169</v>
      </c>
      <c r="L38" s="219" t="s">
        <v>171</v>
      </c>
      <c r="M38" s="219"/>
      <c r="N38" s="219"/>
    </row>
    <row r="39" spans="1:14" ht="50.25" thickBot="1" x14ac:dyDescent="0.35">
      <c r="A39" s="219"/>
      <c r="B39" s="219" t="s">
        <v>167</v>
      </c>
      <c r="C39" s="219"/>
      <c r="D39" s="219" t="s">
        <v>168</v>
      </c>
      <c r="E39" s="219"/>
      <c r="F39" s="319" t="s">
        <v>169</v>
      </c>
      <c r="G39" s="314" t="s">
        <v>281</v>
      </c>
      <c r="H39" s="301" t="s">
        <v>169</v>
      </c>
      <c r="I39" s="307"/>
      <c r="J39" s="278"/>
      <c r="K39" s="301" t="s">
        <v>169</v>
      </c>
      <c r="L39" s="219" t="s">
        <v>171</v>
      </c>
      <c r="M39" s="219"/>
      <c r="N39" s="219"/>
    </row>
    <row r="40" spans="1:14" ht="33.75" thickBot="1" x14ac:dyDescent="0.35">
      <c r="A40" s="219"/>
      <c r="B40" s="219" t="s">
        <v>167</v>
      </c>
      <c r="C40" s="219"/>
      <c r="D40" s="219" t="s">
        <v>172</v>
      </c>
      <c r="E40" s="219"/>
      <c r="F40" s="314" t="s">
        <v>281</v>
      </c>
      <c r="G40" s="319" t="s">
        <v>169</v>
      </c>
      <c r="H40" s="301" t="s">
        <v>169</v>
      </c>
      <c r="I40" s="307"/>
      <c r="J40" s="278"/>
      <c r="K40" s="301" t="s">
        <v>169</v>
      </c>
      <c r="L40" s="219" t="s">
        <v>171</v>
      </c>
      <c r="M40" s="219"/>
      <c r="N40" s="219"/>
    </row>
    <row r="41" spans="1:14" ht="50.25" thickBot="1" x14ac:dyDescent="0.35">
      <c r="A41" s="219"/>
      <c r="B41" s="219" t="s">
        <v>176</v>
      </c>
      <c r="C41" s="219"/>
      <c r="D41" s="219" t="s">
        <v>168</v>
      </c>
      <c r="E41" s="219"/>
      <c r="F41" s="319" t="s">
        <v>169</v>
      </c>
      <c r="G41" s="314" t="s">
        <v>273</v>
      </c>
      <c r="H41" s="301" t="s">
        <v>169</v>
      </c>
      <c r="I41" s="307"/>
      <c r="J41" s="278"/>
      <c r="K41" s="301" t="s">
        <v>169</v>
      </c>
      <c r="L41" s="219" t="s">
        <v>171</v>
      </c>
      <c r="M41" s="219"/>
      <c r="N41" s="219"/>
    </row>
    <row r="42" spans="1:14" ht="17.25" thickBot="1" x14ac:dyDescent="0.35">
      <c r="A42" s="219"/>
      <c r="B42" s="219" t="s">
        <v>176</v>
      </c>
      <c r="C42" s="219"/>
      <c r="D42" s="219" t="s">
        <v>172</v>
      </c>
      <c r="E42" s="219"/>
      <c r="F42" s="314" t="s">
        <v>273</v>
      </c>
      <c r="G42" s="314" t="s">
        <v>169</v>
      </c>
      <c r="H42" s="301" t="s">
        <v>169</v>
      </c>
      <c r="I42" s="307"/>
      <c r="J42" s="278"/>
      <c r="K42" s="301" t="s">
        <v>169</v>
      </c>
      <c r="L42" s="219" t="s">
        <v>171</v>
      </c>
      <c r="M42" s="219"/>
      <c r="N42" s="219"/>
    </row>
    <row r="43" spans="1:14" ht="33.75" thickBot="1" x14ac:dyDescent="0.35">
      <c r="A43" s="219"/>
      <c r="B43" s="219" t="s">
        <v>177</v>
      </c>
      <c r="C43" s="219"/>
      <c r="D43" s="315" t="s">
        <v>178</v>
      </c>
      <c r="E43" s="219"/>
      <c r="F43" s="302" t="s">
        <v>169</v>
      </c>
      <c r="G43" s="314" t="s">
        <v>300</v>
      </c>
      <c r="H43" s="301" t="s">
        <v>169</v>
      </c>
      <c r="I43" s="307"/>
      <c r="J43" s="278"/>
      <c r="K43" s="301" t="s">
        <v>169</v>
      </c>
      <c r="L43" s="219" t="s">
        <v>171</v>
      </c>
      <c r="M43" s="219"/>
      <c r="N43" s="219"/>
    </row>
    <row r="44" spans="1:14" ht="33.75" thickBot="1" x14ac:dyDescent="0.35">
      <c r="A44" s="219"/>
      <c r="B44" s="219" t="s">
        <v>177</v>
      </c>
      <c r="C44" s="219"/>
      <c r="D44" s="315" t="s">
        <v>180</v>
      </c>
      <c r="E44" s="219"/>
      <c r="F44" s="314" t="s">
        <v>300</v>
      </c>
      <c r="G44" s="302" t="s">
        <v>169</v>
      </c>
      <c r="H44" s="301" t="s">
        <v>169</v>
      </c>
      <c r="I44" s="307"/>
      <c r="J44" s="278"/>
      <c r="K44" s="301" t="s">
        <v>169</v>
      </c>
      <c r="L44" s="219" t="s">
        <v>171</v>
      </c>
      <c r="M44" s="219"/>
      <c r="N44" s="219"/>
    </row>
    <row r="45" spans="1:14" ht="33.75" thickBot="1" x14ac:dyDescent="0.35">
      <c r="A45" s="219"/>
      <c r="B45" s="219" t="s">
        <v>181</v>
      </c>
      <c r="C45" s="219"/>
      <c r="D45" s="315" t="s">
        <v>182</v>
      </c>
      <c r="E45" s="219"/>
      <c r="F45" s="302" t="s">
        <v>169</v>
      </c>
      <c r="G45" s="314" t="s">
        <v>301</v>
      </c>
      <c r="H45" s="301" t="s">
        <v>169</v>
      </c>
      <c r="I45" s="307"/>
      <c r="J45" s="278"/>
      <c r="K45" s="301" t="s">
        <v>169</v>
      </c>
      <c r="L45" s="219" t="s">
        <v>171</v>
      </c>
      <c r="M45" s="219"/>
      <c r="N45" s="219"/>
    </row>
    <row r="46" spans="1:14" ht="33.75" thickBot="1" x14ac:dyDescent="0.35">
      <c r="A46" s="219"/>
      <c r="B46" s="219" t="s">
        <v>181</v>
      </c>
      <c r="C46" s="219"/>
      <c r="D46" s="315" t="s">
        <v>184</v>
      </c>
      <c r="E46" s="219"/>
      <c r="F46" s="314" t="s">
        <v>301</v>
      </c>
      <c r="G46" s="302" t="s">
        <v>169</v>
      </c>
      <c r="H46" s="301" t="s">
        <v>169</v>
      </c>
      <c r="I46" s="307"/>
      <c r="J46" s="278"/>
      <c r="K46" s="301" t="s">
        <v>169</v>
      </c>
      <c r="L46" s="219" t="s">
        <v>171</v>
      </c>
      <c r="M46" s="219"/>
      <c r="N46" s="219"/>
    </row>
    <row r="47" spans="1:14" ht="17.25" thickBot="1" x14ac:dyDescent="0.35">
      <c r="A47" s="219"/>
      <c r="B47" s="219" t="s">
        <v>185</v>
      </c>
      <c r="C47" s="219"/>
      <c r="D47" s="315" t="s">
        <v>186</v>
      </c>
      <c r="E47" s="219"/>
      <c r="F47" s="302" t="s">
        <v>169</v>
      </c>
      <c r="G47" s="314" t="s">
        <v>277</v>
      </c>
      <c r="H47" s="301" t="s">
        <v>169</v>
      </c>
      <c r="I47" s="307"/>
      <c r="J47" s="278"/>
      <c r="K47" s="301" t="s">
        <v>169</v>
      </c>
      <c r="L47" s="219" t="s">
        <v>171</v>
      </c>
      <c r="M47" s="219"/>
      <c r="N47" s="219"/>
    </row>
    <row r="48" spans="1:14" ht="17.25" thickBot="1" x14ac:dyDescent="0.35">
      <c r="A48" s="219"/>
      <c r="B48" s="219" t="s">
        <v>185</v>
      </c>
      <c r="C48" s="219"/>
      <c r="D48" s="315" t="s">
        <v>188</v>
      </c>
      <c r="E48" s="219"/>
      <c r="F48" s="314" t="s">
        <v>277</v>
      </c>
      <c r="G48" s="305" t="s">
        <v>169</v>
      </c>
      <c r="H48" s="301" t="s">
        <v>169</v>
      </c>
      <c r="I48" s="307"/>
      <c r="J48" s="278"/>
      <c r="K48" s="301" t="s">
        <v>169</v>
      </c>
      <c r="L48" s="219" t="s">
        <v>171</v>
      </c>
      <c r="M48" s="219"/>
      <c r="N48" s="219"/>
    </row>
    <row r="49" spans="1:14" ht="17.25" thickBot="1" x14ac:dyDescent="0.35">
      <c r="A49" s="219"/>
      <c r="B49" s="219" t="s">
        <v>189</v>
      </c>
      <c r="C49" s="219"/>
      <c r="D49" s="315" t="s">
        <v>190</v>
      </c>
      <c r="E49" s="219"/>
      <c r="F49" s="305" t="s">
        <v>169</v>
      </c>
      <c r="G49" s="314" t="s">
        <v>300</v>
      </c>
      <c r="H49" s="301" t="s">
        <v>169</v>
      </c>
      <c r="I49" s="307"/>
      <c r="J49" s="278"/>
      <c r="K49" s="301" t="s">
        <v>169</v>
      </c>
      <c r="L49" s="219" t="s">
        <v>171</v>
      </c>
      <c r="M49" s="219"/>
      <c r="N49" s="219"/>
    </row>
    <row r="50" spans="1:14" ht="17.25" thickBot="1" x14ac:dyDescent="0.35">
      <c r="A50" s="219"/>
      <c r="B50" s="219" t="s">
        <v>189</v>
      </c>
      <c r="C50" s="219"/>
      <c r="D50" s="315" t="s">
        <v>191</v>
      </c>
      <c r="E50" s="219"/>
      <c r="F50" s="314" t="s">
        <v>300</v>
      </c>
      <c r="G50" s="302" t="s">
        <v>169</v>
      </c>
      <c r="H50" s="301" t="s">
        <v>169</v>
      </c>
      <c r="I50" s="307"/>
      <c r="J50" s="278"/>
      <c r="K50" s="301" t="s">
        <v>169</v>
      </c>
      <c r="L50" s="219" t="s">
        <v>171</v>
      </c>
      <c r="M50" s="219"/>
      <c r="N50" s="219"/>
    </row>
    <row r="51" spans="1:14" ht="33.75" thickBot="1" x14ac:dyDescent="0.35">
      <c r="A51" s="219"/>
      <c r="B51" s="219" t="s">
        <v>192</v>
      </c>
      <c r="C51" s="219"/>
      <c r="D51" s="219" t="s">
        <v>193</v>
      </c>
      <c r="E51" s="219"/>
      <c r="F51" s="314" t="s">
        <v>169</v>
      </c>
      <c r="G51" s="314" t="s">
        <v>284</v>
      </c>
      <c r="H51" s="301" t="s">
        <v>169</v>
      </c>
      <c r="I51" s="307"/>
      <c r="J51" s="278"/>
      <c r="K51" s="301" t="s">
        <v>169</v>
      </c>
      <c r="L51" s="219" t="s">
        <v>171</v>
      </c>
      <c r="M51" s="219"/>
      <c r="N51" s="219"/>
    </row>
    <row r="52" spans="1:14" ht="83.25" thickBot="1" x14ac:dyDescent="0.35">
      <c r="A52" s="219"/>
      <c r="B52" s="219" t="s">
        <v>192</v>
      </c>
      <c r="C52" s="219"/>
      <c r="D52" s="219" t="s">
        <v>195</v>
      </c>
      <c r="E52" s="219"/>
      <c r="F52" s="314" t="s">
        <v>284</v>
      </c>
      <c r="G52" s="314" t="s">
        <v>169</v>
      </c>
      <c r="H52" s="301" t="s">
        <v>169</v>
      </c>
      <c r="I52" s="307"/>
      <c r="J52" s="278"/>
      <c r="K52" s="301" t="s">
        <v>169</v>
      </c>
      <c r="L52" s="219" t="s">
        <v>171</v>
      </c>
      <c r="M52" s="219"/>
      <c r="N52" s="219"/>
    </row>
    <row r="53" spans="1:14" ht="50.25" thickBot="1" x14ac:dyDescent="0.35">
      <c r="A53" s="219"/>
      <c r="B53" s="219" t="s">
        <v>196</v>
      </c>
      <c r="C53" s="219"/>
      <c r="D53" s="315" t="s">
        <v>197</v>
      </c>
      <c r="E53" s="315"/>
      <c r="F53" s="314" t="s">
        <v>169</v>
      </c>
      <c r="G53" s="314" t="s">
        <v>286</v>
      </c>
      <c r="H53" s="301" t="s">
        <v>169</v>
      </c>
      <c r="I53" s="307"/>
      <c r="J53" s="278"/>
      <c r="K53" s="301" t="s">
        <v>169</v>
      </c>
      <c r="L53" s="219" t="s">
        <v>171</v>
      </c>
      <c r="M53" s="219"/>
      <c r="N53" s="219"/>
    </row>
    <row r="54" spans="1:14" ht="50.25" thickBot="1" x14ac:dyDescent="0.35">
      <c r="A54" s="219"/>
      <c r="B54" s="219" t="s">
        <v>196</v>
      </c>
      <c r="C54" s="219"/>
      <c r="D54" s="315" t="s">
        <v>199</v>
      </c>
      <c r="E54" s="315"/>
      <c r="F54" s="314" t="s">
        <v>286</v>
      </c>
      <c r="G54" s="314" t="s">
        <v>169</v>
      </c>
      <c r="H54" s="301" t="s">
        <v>169</v>
      </c>
      <c r="I54" s="307"/>
      <c r="J54" s="278"/>
      <c r="K54" s="301" t="s">
        <v>169</v>
      </c>
      <c r="L54" s="219" t="s">
        <v>171</v>
      </c>
      <c r="M54" s="219"/>
      <c r="N54" s="219"/>
    </row>
    <row r="55" spans="1:14" ht="33.75" thickBot="1" x14ac:dyDescent="0.35">
      <c r="A55" s="219"/>
      <c r="B55" s="219" t="s">
        <v>202</v>
      </c>
      <c r="C55" s="219"/>
      <c r="D55" s="315" t="s">
        <v>201</v>
      </c>
      <c r="E55" s="315"/>
      <c r="F55" s="314" t="s">
        <v>281</v>
      </c>
      <c r="G55" s="314" t="s">
        <v>169</v>
      </c>
      <c r="H55" s="301" t="s">
        <v>169</v>
      </c>
      <c r="I55" s="307"/>
      <c r="J55" s="278"/>
      <c r="K55" s="301" t="s">
        <v>169</v>
      </c>
      <c r="L55" s="219" t="s">
        <v>171</v>
      </c>
      <c r="M55" s="219"/>
      <c r="N55" s="219"/>
    </row>
    <row r="56" spans="1:14" ht="33.75" thickBot="1" x14ac:dyDescent="0.35">
      <c r="A56" s="219"/>
      <c r="B56" s="219" t="s">
        <v>202</v>
      </c>
      <c r="C56" s="219"/>
      <c r="D56" s="315" t="s">
        <v>193</v>
      </c>
      <c r="E56" s="315"/>
      <c r="F56" s="314" t="s">
        <v>169</v>
      </c>
      <c r="G56" s="314" t="s">
        <v>281</v>
      </c>
      <c r="H56" s="301" t="s">
        <v>169</v>
      </c>
      <c r="I56" s="307"/>
      <c r="J56" s="278"/>
      <c r="K56" s="301" t="s">
        <v>169</v>
      </c>
      <c r="L56" s="219" t="s">
        <v>171</v>
      </c>
      <c r="M56" s="219"/>
      <c r="N56" s="219"/>
    </row>
    <row r="57" spans="1:14" ht="33.75" thickBot="1" x14ac:dyDescent="0.35">
      <c r="A57" s="219"/>
      <c r="B57" s="219" t="s">
        <v>200</v>
      </c>
      <c r="C57" s="219"/>
      <c r="D57" s="219" t="s">
        <v>201</v>
      </c>
      <c r="E57" s="219"/>
      <c r="F57" s="314" t="s">
        <v>281</v>
      </c>
      <c r="G57" s="314" t="s">
        <v>169</v>
      </c>
      <c r="H57" s="301" t="s">
        <v>169</v>
      </c>
      <c r="I57" s="307"/>
      <c r="J57" s="278"/>
      <c r="K57" s="301" t="s">
        <v>169</v>
      </c>
      <c r="L57" s="219" t="s">
        <v>171</v>
      </c>
      <c r="M57" s="219"/>
      <c r="N57" s="219"/>
    </row>
    <row r="58" spans="1:14" ht="50.25" thickBot="1" x14ac:dyDescent="0.35">
      <c r="A58" s="219"/>
      <c r="B58" s="219" t="s">
        <v>200</v>
      </c>
      <c r="C58" s="219"/>
      <c r="D58" s="219" t="s">
        <v>197</v>
      </c>
      <c r="E58" s="219"/>
      <c r="F58" s="301" t="s">
        <v>169</v>
      </c>
      <c r="G58" s="314" t="s">
        <v>281</v>
      </c>
      <c r="H58" s="301" t="s">
        <v>169</v>
      </c>
      <c r="I58" s="307"/>
      <c r="J58" s="278"/>
      <c r="K58" s="301" t="s">
        <v>169</v>
      </c>
      <c r="L58" s="219" t="s">
        <v>171</v>
      </c>
      <c r="M58" s="219"/>
      <c r="N58" s="219"/>
    </row>
    <row r="59" spans="1:14" ht="33.75" thickBot="1" x14ac:dyDescent="0.35">
      <c r="A59" s="219"/>
      <c r="B59" s="219" t="s">
        <v>203</v>
      </c>
      <c r="C59" s="219"/>
      <c r="D59" s="219" t="s">
        <v>204</v>
      </c>
      <c r="E59" s="219"/>
      <c r="F59" s="301" t="s">
        <v>169</v>
      </c>
      <c r="G59" s="301" t="s">
        <v>288</v>
      </c>
      <c r="H59" s="301" t="s">
        <v>169</v>
      </c>
      <c r="I59" s="307"/>
      <c r="J59" s="278"/>
      <c r="K59" s="301" t="s">
        <v>169</v>
      </c>
      <c r="L59" s="219" t="s">
        <v>171</v>
      </c>
      <c r="M59" s="219"/>
      <c r="N59" s="219"/>
    </row>
    <row r="60" spans="1:14" ht="33.75" thickBot="1" x14ac:dyDescent="0.35">
      <c r="A60" s="219"/>
      <c r="B60" s="219" t="s">
        <v>203</v>
      </c>
      <c r="C60" s="219"/>
      <c r="D60" s="219" t="s">
        <v>206</v>
      </c>
      <c r="E60" s="219"/>
      <c r="F60" s="313" t="s">
        <v>288</v>
      </c>
      <c r="G60" s="301" t="s">
        <v>169</v>
      </c>
      <c r="H60" s="301" t="s">
        <v>169</v>
      </c>
      <c r="I60" s="307"/>
      <c r="J60" s="278"/>
      <c r="K60" s="301" t="s">
        <v>169</v>
      </c>
      <c r="L60" s="219" t="s">
        <v>171</v>
      </c>
      <c r="M60" s="219"/>
      <c r="N60" s="219"/>
    </row>
    <row r="61" spans="1:14" ht="33" x14ac:dyDescent="0.3">
      <c r="A61" s="219"/>
      <c r="B61" s="219" t="s">
        <v>290</v>
      </c>
      <c r="C61" s="219"/>
      <c r="D61" s="219" t="s">
        <v>201</v>
      </c>
      <c r="E61" s="219"/>
      <c r="F61" s="301" t="s">
        <v>169</v>
      </c>
      <c r="G61" s="313" t="s">
        <v>169</v>
      </c>
      <c r="H61" s="301" t="s">
        <v>169</v>
      </c>
      <c r="I61" s="307"/>
      <c r="J61" s="278"/>
      <c r="K61" s="301" t="s">
        <v>169</v>
      </c>
      <c r="L61" s="219" t="s">
        <v>171</v>
      </c>
      <c r="M61" s="219"/>
      <c r="N61" s="219"/>
    </row>
    <row r="62" spans="1:14" x14ac:dyDescent="0.3">
      <c r="A62" s="221"/>
      <c r="B62" s="217" t="s">
        <v>290</v>
      </c>
      <c r="D62" s="217" t="s">
        <v>291</v>
      </c>
      <c r="F62" s="303" t="s">
        <v>169</v>
      </c>
      <c r="G62" s="303" t="s">
        <v>169</v>
      </c>
      <c r="H62" s="303" t="s">
        <v>169</v>
      </c>
      <c r="I62" s="308"/>
      <c r="K62" s="303" t="s">
        <v>169</v>
      </c>
      <c r="L62" s="217" t="s">
        <v>171</v>
      </c>
    </row>
    <row r="63" spans="1:14" x14ac:dyDescent="0.3">
      <c r="B63" s="217" t="s">
        <v>294</v>
      </c>
      <c r="D63" s="217" t="s">
        <v>201</v>
      </c>
      <c r="F63" s="303" t="s">
        <v>169</v>
      </c>
      <c r="G63" s="303" t="s">
        <v>169</v>
      </c>
      <c r="H63" s="303" t="s">
        <v>169</v>
      </c>
      <c r="I63" s="308"/>
      <c r="K63" s="303" t="s">
        <v>169</v>
      </c>
      <c r="L63" s="217" t="s">
        <v>171</v>
      </c>
    </row>
    <row r="64" spans="1:14" x14ac:dyDescent="0.3">
      <c r="B64" s="217" t="s">
        <v>294</v>
      </c>
      <c r="D64" s="217" t="s">
        <v>188</v>
      </c>
      <c r="F64" s="303" t="s">
        <v>169</v>
      </c>
      <c r="G64" s="303" t="s">
        <v>169</v>
      </c>
      <c r="H64" s="303" t="s">
        <v>169</v>
      </c>
      <c r="I64" s="308"/>
      <c r="K64" s="303" t="s">
        <v>169</v>
      </c>
      <c r="L64" s="217" t="s">
        <v>171</v>
      </c>
    </row>
    <row r="65" spans="1:14" ht="33" x14ac:dyDescent="0.3">
      <c r="A65" s="216"/>
      <c r="B65" s="216" t="s">
        <v>295</v>
      </c>
      <c r="C65" s="216"/>
      <c r="D65" s="216" t="s">
        <v>224</v>
      </c>
      <c r="E65" s="216"/>
      <c r="F65" s="304" t="s">
        <v>169</v>
      </c>
      <c r="G65" s="304" t="s">
        <v>169</v>
      </c>
      <c r="H65" s="304" t="s">
        <v>169</v>
      </c>
      <c r="I65" s="309"/>
      <c r="J65" s="277"/>
      <c r="K65" s="304" t="s">
        <v>169</v>
      </c>
      <c r="L65" s="216" t="s">
        <v>171</v>
      </c>
      <c r="M65" s="287"/>
      <c r="N65" s="216"/>
    </row>
    <row r="66" spans="1:14" ht="33.75" thickBot="1" x14ac:dyDescent="0.35">
      <c r="A66" s="218"/>
      <c r="B66" s="218" t="s">
        <v>295</v>
      </c>
      <c r="C66" s="218"/>
      <c r="D66" s="218" t="s">
        <v>226</v>
      </c>
      <c r="E66" s="218"/>
      <c r="F66" s="300" t="s">
        <v>169</v>
      </c>
      <c r="G66" s="300" t="s">
        <v>169</v>
      </c>
      <c r="H66" s="300" t="s">
        <v>169</v>
      </c>
      <c r="I66" s="306"/>
      <c r="J66" s="276"/>
      <c r="K66" s="300" t="s">
        <v>169</v>
      </c>
      <c r="L66" s="218" t="s">
        <v>171</v>
      </c>
      <c r="M66" s="218"/>
      <c r="N66" s="218"/>
    </row>
    <row r="67" spans="1:14" ht="33.75" thickBot="1" x14ac:dyDescent="0.35">
      <c r="A67" s="232"/>
      <c r="B67" s="219" t="s">
        <v>210</v>
      </c>
      <c r="C67" s="219"/>
      <c r="D67" s="282" t="s">
        <v>201</v>
      </c>
      <c r="E67" s="219"/>
      <c r="F67" s="301" t="s">
        <v>169</v>
      </c>
      <c r="G67" s="301" t="s">
        <v>292</v>
      </c>
      <c r="H67" s="301" t="s">
        <v>169</v>
      </c>
      <c r="I67" s="307"/>
      <c r="J67" s="278"/>
      <c r="K67" s="301" t="s">
        <v>169</v>
      </c>
      <c r="L67" s="219" t="s">
        <v>171</v>
      </c>
      <c r="M67" s="219"/>
      <c r="N67" s="219"/>
    </row>
    <row r="68" spans="1:14" ht="33.75" thickBot="1" x14ac:dyDescent="0.35">
      <c r="A68" s="232"/>
      <c r="B68" s="219" t="s">
        <v>210</v>
      </c>
      <c r="C68" s="219"/>
      <c r="D68" s="219" t="s">
        <v>212</v>
      </c>
      <c r="E68" s="219"/>
      <c r="F68" s="301" t="s">
        <v>292</v>
      </c>
      <c r="G68" s="301" t="s">
        <v>169</v>
      </c>
      <c r="H68" s="301" t="s">
        <v>169</v>
      </c>
      <c r="I68" s="307"/>
      <c r="J68" s="278"/>
      <c r="K68" s="301" t="s">
        <v>169</v>
      </c>
      <c r="L68" s="219" t="s">
        <v>171</v>
      </c>
      <c r="M68" s="219"/>
      <c r="N68" s="219"/>
    </row>
    <row r="69" spans="1:14" ht="66.75" thickBot="1" x14ac:dyDescent="0.35">
      <c r="A69" s="232" t="s">
        <v>302</v>
      </c>
      <c r="B69" s="219"/>
      <c r="C69" s="219"/>
      <c r="D69" s="282"/>
      <c r="E69" s="219"/>
      <c r="F69" s="301"/>
      <c r="G69" s="301"/>
      <c r="H69" s="301"/>
      <c r="I69" s="285"/>
      <c r="J69" s="278"/>
      <c r="K69" s="220"/>
      <c r="L69" s="219"/>
      <c r="M69" s="219"/>
      <c r="N69" s="219"/>
    </row>
    <row r="70" spans="1:14" ht="17.25" thickBot="1" x14ac:dyDescent="0.35">
      <c r="A70" s="232"/>
      <c r="B70" s="219"/>
      <c r="C70" s="219"/>
      <c r="D70" s="219"/>
      <c r="E70" s="219"/>
      <c r="F70" s="301"/>
      <c r="G70" s="301"/>
      <c r="H70" s="301"/>
      <c r="I70" s="285"/>
      <c r="J70" s="278"/>
      <c r="K70" s="220"/>
      <c r="L70" s="219"/>
      <c r="M70" s="219"/>
      <c r="N70" s="219"/>
    </row>
    <row r="71" spans="1:14" ht="17.25" thickBot="1" x14ac:dyDescent="0.35">
      <c r="A71" s="232"/>
      <c r="B71" s="219"/>
      <c r="C71" s="219"/>
      <c r="D71" s="293"/>
      <c r="E71" s="288"/>
      <c r="F71" s="305"/>
      <c r="G71" s="305"/>
      <c r="H71" s="301"/>
      <c r="I71" s="285"/>
      <c r="J71" s="278"/>
      <c r="K71" s="220"/>
      <c r="L71" s="219"/>
      <c r="M71" s="219"/>
      <c r="N71" s="219"/>
    </row>
    <row r="72" spans="1:14" ht="17.25" thickBot="1" x14ac:dyDescent="0.35">
      <c r="A72" s="232"/>
      <c r="B72" s="219"/>
      <c r="C72" s="219"/>
      <c r="D72" s="288"/>
      <c r="E72" s="288"/>
      <c r="F72" s="305"/>
      <c r="G72" s="305"/>
      <c r="H72" s="301"/>
      <c r="I72" s="285"/>
      <c r="J72" s="278"/>
      <c r="K72" s="220"/>
      <c r="L72" s="219"/>
      <c r="M72" s="219"/>
      <c r="N72" s="219"/>
    </row>
    <row r="73" spans="1:14" ht="17.25" thickBot="1" x14ac:dyDescent="0.35">
      <c r="A73" s="232"/>
      <c r="B73" s="219"/>
      <c r="C73" s="219"/>
      <c r="D73" s="219"/>
      <c r="E73" s="219"/>
      <c r="F73" s="301"/>
      <c r="G73" s="301"/>
      <c r="H73" s="301"/>
      <c r="I73" s="285"/>
      <c r="J73" s="278"/>
      <c r="K73" s="220"/>
      <c r="L73" s="219"/>
      <c r="M73" s="219"/>
      <c r="N73" s="219"/>
    </row>
    <row r="74" spans="1:14" ht="17.25" thickBot="1" x14ac:dyDescent="0.35">
      <c r="A74" s="232"/>
      <c r="B74" s="219"/>
      <c r="C74" s="219"/>
      <c r="D74" s="219"/>
      <c r="E74" s="219"/>
      <c r="F74" s="220"/>
      <c r="G74" s="220"/>
      <c r="H74" s="220"/>
      <c r="I74" s="285"/>
      <c r="J74" s="278"/>
      <c r="K74" s="220"/>
      <c r="L74" s="219"/>
      <c r="M74" s="219"/>
      <c r="N74" s="219"/>
    </row>
    <row r="75" spans="1:14" ht="17.25" thickBot="1" x14ac:dyDescent="0.35">
      <c r="A75" s="232"/>
      <c r="B75" s="219"/>
      <c r="C75" s="219"/>
      <c r="D75" s="219"/>
      <c r="E75" s="219"/>
      <c r="F75" s="220"/>
      <c r="G75" s="220"/>
      <c r="H75" s="220"/>
      <c r="I75" s="285"/>
      <c r="J75" s="278"/>
      <c r="K75" s="220"/>
      <c r="L75" s="219"/>
      <c r="M75" s="219"/>
      <c r="N75" s="219"/>
    </row>
    <row r="76" spans="1:14" ht="17.25" thickBot="1" x14ac:dyDescent="0.35">
      <c r="A76" s="232"/>
      <c r="B76" s="219"/>
      <c r="C76" s="219"/>
      <c r="D76" s="219"/>
      <c r="E76" s="219"/>
      <c r="F76" s="220"/>
      <c r="G76" s="220"/>
      <c r="H76" s="220"/>
      <c r="I76" s="285"/>
      <c r="J76" s="278"/>
      <c r="K76" s="220"/>
      <c r="L76" s="219"/>
      <c r="M76" s="219"/>
      <c r="N76" s="219"/>
    </row>
    <row r="77" spans="1:14" ht="17.25" thickBot="1" x14ac:dyDescent="0.35">
      <c r="A77" s="232"/>
      <c r="B77" s="219"/>
      <c r="C77" s="219"/>
      <c r="D77" s="219"/>
      <c r="E77" s="219"/>
      <c r="F77" s="220"/>
      <c r="G77" s="220"/>
      <c r="H77" s="220"/>
      <c r="I77" s="285"/>
      <c r="J77" s="278"/>
      <c r="K77" s="220"/>
      <c r="L77" s="219"/>
      <c r="M77" s="219"/>
      <c r="N77" s="219"/>
    </row>
    <row r="78" spans="1:14" ht="17.25" thickBot="1" x14ac:dyDescent="0.35">
      <c r="A78" s="232"/>
      <c r="B78" s="219"/>
      <c r="C78" s="219"/>
      <c r="D78" s="219"/>
      <c r="E78" s="219"/>
      <c r="F78" s="220"/>
      <c r="G78" s="220"/>
      <c r="H78" s="220"/>
      <c r="I78" s="285"/>
      <c r="J78" s="278"/>
      <c r="K78" s="220"/>
      <c r="L78" s="219"/>
      <c r="M78" s="219"/>
      <c r="N78" s="219"/>
    </row>
    <row r="79" spans="1:14" ht="17.25" thickBot="1" x14ac:dyDescent="0.35">
      <c r="A79" s="232"/>
      <c r="B79" s="219"/>
      <c r="C79" s="219"/>
      <c r="D79" s="219"/>
      <c r="E79" s="219"/>
      <c r="F79" s="220"/>
      <c r="G79" s="220"/>
      <c r="H79" s="220"/>
      <c r="I79" s="285"/>
      <c r="J79" s="278"/>
      <c r="K79" s="220"/>
      <c r="L79" s="219"/>
      <c r="M79" s="219"/>
      <c r="N79" s="219"/>
    </row>
    <row r="80" spans="1:14" ht="17.25" thickBot="1" x14ac:dyDescent="0.35">
      <c r="A80" s="232"/>
      <c r="B80" s="219"/>
      <c r="C80" s="219"/>
      <c r="D80" s="219"/>
      <c r="E80" s="219"/>
      <c r="F80" s="220"/>
      <c r="G80" s="220"/>
      <c r="H80" s="220"/>
      <c r="I80" s="285"/>
      <c r="J80" s="278"/>
      <c r="K80" s="220"/>
      <c r="L80" s="219"/>
      <c r="M80" s="219"/>
      <c r="N80" s="219"/>
    </row>
    <row r="81" spans="1:14" ht="17.25" thickBot="1" x14ac:dyDescent="0.35">
      <c r="A81" s="232"/>
      <c r="B81" s="219"/>
      <c r="C81" s="219"/>
      <c r="D81" s="219"/>
      <c r="E81" s="219"/>
      <c r="F81" s="220"/>
      <c r="G81" s="220"/>
      <c r="H81" s="220"/>
      <c r="I81" s="285"/>
      <c r="J81" s="278"/>
      <c r="K81" s="220"/>
      <c r="L81" s="219"/>
      <c r="M81" s="219"/>
      <c r="N81" s="219"/>
    </row>
    <row r="82" spans="1:14" ht="17.25" thickBot="1" x14ac:dyDescent="0.35">
      <c r="A82" s="232"/>
      <c r="B82" s="219"/>
      <c r="C82" s="219"/>
      <c r="D82" s="219"/>
      <c r="E82" s="219"/>
      <c r="F82" s="220"/>
      <c r="G82" s="220"/>
      <c r="H82" s="220"/>
      <c r="I82" s="285"/>
      <c r="J82" s="278"/>
      <c r="K82" s="220"/>
      <c r="L82" s="219"/>
      <c r="M82" s="219"/>
      <c r="N82" s="219"/>
    </row>
    <row r="83" spans="1:14" ht="17.25" thickBot="1" x14ac:dyDescent="0.35">
      <c r="A83" s="232"/>
      <c r="B83" s="219"/>
      <c r="C83" s="219"/>
      <c r="D83" s="219"/>
      <c r="E83" s="219"/>
      <c r="F83" s="220"/>
      <c r="G83" s="220"/>
      <c r="H83" s="220"/>
      <c r="I83" s="285"/>
      <c r="J83" s="278"/>
      <c r="K83" s="220"/>
      <c r="L83" s="219"/>
      <c r="M83" s="219"/>
      <c r="N83" s="219"/>
    </row>
    <row r="84" spans="1:14" ht="17.25" thickBot="1" x14ac:dyDescent="0.35">
      <c r="A84" s="232"/>
      <c r="B84" s="219"/>
      <c r="C84" s="219"/>
      <c r="D84" s="219"/>
      <c r="E84" s="219"/>
      <c r="F84" s="220"/>
      <c r="G84" s="220"/>
      <c r="H84" s="220"/>
      <c r="I84" s="285"/>
      <c r="J84" s="278"/>
      <c r="K84" s="220"/>
      <c r="L84" s="219"/>
      <c r="M84" s="219"/>
      <c r="N84" s="219"/>
    </row>
    <row r="85" spans="1:14" ht="17.25" thickBot="1" x14ac:dyDescent="0.35">
      <c r="A85" s="232"/>
      <c r="B85" s="219"/>
      <c r="C85" s="219"/>
      <c r="D85" s="288"/>
      <c r="E85" s="288"/>
      <c r="F85" s="289"/>
      <c r="G85" s="289"/>
      <c r="H85" s="220"/>
      <c r="I85" s="285"/>
      <c r="J85" s="278"/>
      <c r="K85" s="220"/>
      <c r="L85" s="219"/>
      <c r="M85" s="219"/>
      <c r="N85" s="219"/>
    </row>
    <row r="86" spans="1:14" ht="17.25" thickBot="1" x14ac:dyDescent="0.35">
      <c r="A86" s="232"/>
      <c r="B86" s="219"/>
      <c r="C86" s="219"/>
      <c r="D86" s="288"/>
      <c r="E86" s="288"/>
      <c r="F86" s="289"/>
      <c r="G86" s="289"/>
      <c r="H86" s="220"/>
      <c r="I86" s="285"/>
      <c r="J86" s="278"/>
      <c r="K86" s="220"/>
      <c r="L86" s="219"/>
      <c r="M86" s="219"/>
      <c r="N86" s="219"/>
    </row>
    <row r="87" spans="1:14" ht="17.25" thickBot="1" x14ac:dyDescent="0.35">
      <c r="A87" s="232"/>
      <c r="B87" s="219"/>
      <c r="C87" s="219"/>
      <c r="D87" s="288"/>
      <c r="E87" s="288"/>
      <c r="F87" s="289"/>
      <c r="G87" s="289"/>
      <c r="H87" s="220"/>
      <c r="I87" s="285"/>
      <c r="J87" s="278"/>
      <c r="K87" s="220"/>
      <c r="L87" s="219"/>
      <c r="M87" s="219"/>
      <c r="N87" s="219"/>
    </row>
    <row r="88" spans="1:14" ht="17.25" thickBot="1" x14ac:dyDescent="0.35">
      <c r="A88" s="232"/>
      <c r="B88" s="219"/>
      <c r="C88" s="219"/>
      <c r="D88" s="288"/>
      <c r="E88" s="288"/>
      <c r="F88" s="289"/>
      <c r="G88" s="289"/>
      <c r="H88" s="220"/>
      <c r="I88" s="285"/>
      <c r="J88" s="278"/>
      <c r="K88" s="220"/>
      <c r="L88" s="219"/>
      <c r="M88" s="219"/>
      <c r="N88" s="219"/>
    </row>
    <row r="89" spans="1:14" ht="17.25" thickBot="1" x14ac:dyDescent="0.35">
      <c r="A89" s="232"/>
      <c r="B89" s="219"/>
      <c r="C89" s="219"/>
      <c r="D89" s="219"/>
      <c r="E89" s="219"/>
      <c r="F89" s="220"/>
      <c r="G89" s="220"/>
      <c r="H89" s="220"/>
      <c r="I89" s="285"/>
      <c r="J89" s="278"/>
      <c r="K89" s="220"/>
      <c r="L89" s="219"/>
      <c r="M89" s="219"/>
      <c r="N89" s="219"/>
    </row>
    <row r="90" spans="1:14" ht="17.25" thickBot="1" x14ac:dyDescent="0.35">
      <c r="A90" s="232"/>
      <c r="B90" s="219"/>
      <c r="C90" s="219"/>
      <c r="D90" s="219"/>
      <c r="E90" s="219"/>
      <c r="F90" s="220"/>
      <c r="G90" s="220"/>
      <c r="H90" s="220"/>
      <c r="I90" s="285"/>
      <c r="J90" s="278"/>
      <c r="K90" s="220"/>
      <c r="L90" s="219"/>
      <c r="M90" s="219"/>
      <c r="N90" s="219"/>
    </row>
    <row r="91" spans="1:14" ht="17.25" thickBot="1" x14ac:dyDescent="0.35">
      <c r="A91" s="232"/>
      <c r="B91" s="219"/>
      <c r="C91" s="219"/>
      <c r="D91" s="219"/>
      <c r="E91" s="219"/>
      <c r="F91" s="220"/>
      <c r="G91" s="220"/>
      <c r="H91" s="220"/>
      <c r="I91" s="285"/>
      <c r="J91" s="278"/>
      <c r="K91" s="220"/>
      <c r="L91" s="219"/>
      <c r="M91" s="219"/>
      <c r="N91" s="219"/>
    </row>
    <row r="92" spans="1:14" ht="17.25" thickBot="1" x14ac:dyDescent="0.35">
      <c r="A92" s="232"/>
      <c r="B92" s="219"/>
      <c r="C92" s="219"/>
      <c r="D92" s="219"/>
      <c r="E92" s="219"/>
      <c r="F92" s="220"/>
      <c r="G92" s="220"/>
      <c r="H92" s="220"/>
      <c r="I92" s="285"/>
      <c r="J92" s="278"/>
      <c r="K92" s="220"/>
      <c r="L92" s="219"/>
      <c r="M92" s="219"/>
      <c r="N92" s="219"/>
    </row>
    <row r="93" spans="1:14" ht="17.25" thickBot="1" x14ac:dyDescent="0.35">
      <c r="A93" s="232"/>
      <c r="B93" s="219"/>
      <c r="C93" s="219"/>
      <c r="D93" s="219"/>
      <c r="E93" s="219"/>
      <c r="F93" s="220"/>
      <c r="G93" s="220"/>
      <c r="H93" s="220"/>
      <c r="I93" s="285"/>
      <c r="J93" s="278"/>
      <c r="K93" s="220"/>
      <c r="L93" s="219"/>
      <c r="M93" s="219"/>
      <c r="N93" s="219"/>
    </row>
    <row r="94" spans="1:14" x14ac:dyDescent="0.3">
      <c r="A94" s="232"/>
      <c r="B94" s="219"/>
      <c r="C94" s="219"/>
      <c r="D94" s="219"/>
      <c r="E94" s="219"/>
      <c r="F94" s="220"/>
      <c r="G94" s="220"/>
      <c r="H94" s="220"/>
      <c r="I94" s="285"/>
      <c r="J94" s="278"/>
      <c r="K94" s="220"/>
      <c r="L94" s="219"/>
      <c r="M94" s="219"/>
      <c r="N94" s="219"/>
    </row>
    <row r="95" spans="1:14" x14ac:dyDescent="0.3">
      <c r="A95" s="221"/>
    </row>
  </sheetData>
  <hyperlinks>
    <hyperlink ref="B18" r:id="rId1" display="http://www.gerencie.com/vacaciones-laborales.html"/>
    <hyperlink ref="B5" r:id="rId2" display="http://www.gerencie.com/trabajo-extra-o-suplementario.html"/>
    <hyperlink ref="B6" r:id="rId3" display="http://www.gerencie.com/remuneracion-por-comisiones.html"/>
    <hyperlink ref="B8" r:id="rId4" display="http://www.gerencie.com/auxilio-de-transporte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R54"/>
  <sheetViews>
    <sheetView topLeftCell="A19" zoomScale="75" workbookViewId="0">
      <selection activeCell="L50" sqref="L49:L50"/>
    </sheetView>
  </sheetViews>
  <sheetFormatPr defaultColWidth="11.42578125" defaultRowHeight="12.75" x14ac:dyDescent="0.2"/>
  <cols>
    <col min="1" max="1" width="19.42578125" style="2" customWidth="1"/>
    <col min="2" max="2" width="16.5703125" style="2" bestFit="1" customWidth="1"/>
    <col min="3" max="3" width="12.28515625" style="2" customWidth="1"/>
    <col min="4" max="4" width="14.85546875" style="2" customWidth="1"/>
    <col min="5" max="5" width="12.140625" style="2" customWidth="1"/>
    <col min="6" max="6" width="10.7109375" style="2" bestFit="1" customWidth="1"/>
    <col min="7" max="7" width="11.140625" style="2" bestFit="1" customWidth="1"/>
    <col min="8" max="8" width="13.140625" style="2" bestFit="1" customWidth="1"/>
    <col min="9" max="9" width="13.7109375" style="2" customWidth="1"/>
    <col min="10" max="10" width="12.7109375" style="2" bestFit="1" customWidth="1"/>
    <col min="11" max="11" width="14.42578125" style="2" bestFit="1" customWidth="1"/>
    <col min="12" max="12" width="9.140625" style="2" bestFit="1" customWidth="1"/>
    <col min="13" max="13" width="11.5703125" style="2" bestFit="1" customWidth="1"/>
    <col min="14" max="14" width="11.140625" style="2" customWidth="1"/>
    <col min="15" max="15" width="11.5703125" style="2" bestFit="1" customWidth="1"/>
    <col min="16" max="16" width="11.140625" style="2" bestFit="1" customWidth="1"/>
    <col min="17" max="17" width="13.28515625" style="2" bestFit="1" customWidth="1"/>
    <col min="18" max="18" width="49.85546875" style="2" customWidth="1"/>
    <col min="19" max="256" width="11.42578125" style="2"/>
    <col min="257" max="257" width="19.42578125" style="2" customWidth="1"/>
    <col min="258" max="258" width="16.5703125" style="2" bestFit="1" customWidth="1"/>
    <col min="259" max="259" width="12.28515625" style="2" customWidth="1"/>
    <col min="260" max="260" width="14.85546875" style="2" customWidth="1"/>
    <col min="261" max="261" width="12.140625" style="2" customWidth="1"/>
    <col min="262" max="262" width="10.7109375" style="2" bestFit="1" customWidth="1"/>
    <col min="263" max="263" width="11.140625" style="2" bestFit="1" customWidth="1"/>
    <col min="264" max="264" width="13.140625" style="2" bestFit="1" customWidth="1"/>
    <col min="265" max="265" width="13.7109375" style="2" customWidth="1"/>
    <col min="266" max="266" width="12.7109375" style="2" bestFit="1" customWidth="1"/>
    <col min="267" max="267" width="14.42578125" style="2" bestFit="1" customWidth="1"/>
    <col min="268" max="268" width="9.140625" style="2" bestFit="1" customWidth="1"/>
    <col min="269" max="269" width="11.5703125" style="2" bestFit="1" customWidth="1"/>
    <col min="270" max="270" width="11.140625" style="2" customWidth="1"/>
    <col min="271" max="271" width="11.5703125" style="2" bestFit="1" customWidth="1"/>
    <col min="272" max="272" width="11.140625" style="2" bestFit="1" customWidth="1"/>
    <col min="273" max="273" width="13.28515625" style="2" bestFit="1" customWidth="1"/>
    <col min="274" max="274" width="49.85546875" style="2" customWidth="1"/>
    <col min="275" max="512" width="11.42578125" style="2"/>
    <col min="513" max="513" width="19.42578125" style="2" customWidth="1"/>
    <col min="514" max="514" width="16.5703125" style="2" bestFit="1" customWidth="1"/>
    <col min="515" max="515" width="12.28515625" style="2" customWidth="1"/>
    <col min="516" max="516" width="14.85546875" style="2" customWidth="1"/>
    <col min="517" max="517" width="12.140625" style="2" customWidth="1"/>
    <col min="518" max="518" width="10.7109375" style="2" bestFit="1" customWidth="1"/>
    <col min="519" max="519" width="11.140625" style="2" bestFit="1" customWidth="1"/>
    <col min="520" max="520" width="13.140625" style="2" bestFit="1" customWidth="1"/>
    <col min="521" max="521" width="13.7109375" style="2" customWidth="1"/>
    <col min="522" max="522" width="12.7109375" style="2" bestFit="1" customWidth="1"/>
    <col min="523" max="523" width="14.42578125" style="2" bestFit="1" customWidth="1"/>
    <col min="524" max="524" width="9.140625" style="2" bestFit="1" customWidth="1"/>
    <col min="525" max="525" width="11.5703125" style="2" bestFit="1" customWidth="1"/>
    <col min="526" max="526" width="11.140625" style="2" customWidth="1"/>
    <col min="527" max="527" width="11.5703125" style="2" bestFit="1" customWidth="1"/>
    <col min="528" max="528" width="11.140625" style="2" bestFit="1" customWidth="1"/>
    <col min="529" max="529" width="13.28515625" style="2" bestFit="1" customWidth="1"/>
    <col min="530" max="530" width="49.85546875" style="2" customWidth="1"/>
    <col min="531" max="768" width="11.42578125" style="2"/>
    <col min="769" max="769" width="19.42578125" style="2" customWidth="1"/>
    <col min="770" max="770" width="16.5703125" style="2" bestFit="1" customWidth="1"/>
    <col min="771" max="771" width="12.28515625" style="2" customWidth="1"/>
    <col min="772" max="772" width="14.85546875" style="2" customWidth="1"/>
    <col min="773" max="773" width="12.140625" style="2" customWidth="1"/>
    <col min="774" max="774" width="10.7109375" style="2" bestFit="1" customWidth="1"/>
    <col min="775" max="775" width="11.140625" style="2" bestFit="1" customWidth="1"/>
    <col min="776" max="776" width="13.140625" style="2" bestFit="1" customWidth="1"/>
    <col min="777" max="777" width="13.7109375" style="2" customWidth="1"/>
    <col min="778" max="778" width="12.7109375" style="2" bestFit="1" customWidth="1"/>
    <col min="779" max="779" width="14.42578125" style="2" bestFit="1" customWidth="1"/>
    <col min="780" max="780" width="9.140625" style="2" bestFit="1" customWidth="1"/>
    <col min="781" max="781" width="11.5703125" style="2" bestFit="1" customWidth="1"/>
    <col min="782" max="782" width="11.140625" style="2" customWidth="1"/>
    <col min="783" max="783" width="11.5703125" style="2" bestFit="1" customWidth="1"/>
    <col min="784" max="784" width="11.140625" style="2" bestFit="1" customWidth="1"/>
    <col min="785" max="785" width="13.28515625" style="2" bestFit="1" customWidth="1"/>
    <col min="786" max="786" width="49.85546875" style="2" customWidth="1"/>
    <col min="787" max="1024" width="11.42578125" style="2"/>
    <col min="1025" max="1025" width="19.42578125" style="2" customWidth="1"/>
    <col min="1026" max="1026" width="16.5703125" style="2" bestFit="1" customWidth="1"/>
    <col min="1027" max="1027" width="12.28515625" style="2" customWidth="1"/>
    <col min="1028" max="1028" width="14.85546875" style="2" customWidth="1"/>
    <col min="1029" max="1029" width="12.140625" style="2" customWidth="1"/>
    <col min="1030" max="1030" width="10.7109375" style="2" bestFit="1" customWidth="1"/>
    <col min="1031" max="1031" width="11.140625" style="2" bestFit="1" customWidth="1"/>
    <col min="1032" max="1032" width="13.140625" style="2" bestFit="1" customWidth="1"/>
    <col min="1033" max="1033" width="13.7109375" style="2" customWidth="1"/>
    <col min="1034" max="1034" width="12.7109375" style="2" bestFit="1" customWidth="1"/>
    <col min="1035" max="1035" width="14.42578125" style="2" bestFit="1" customWidth="1"/>
    <col min="1036" max="1036" width="9.140625" style="2" bestFit="1" customWidth="1"/>
    <col min="1037" max="1037" width="11.5703125" style="2" bestFit="1" customWidth="1"/>
    <col min="1038" max="1038" width="11.140625" style="2" customWidth="1"/>
    <col min="1039" max="1039" width="11.5703125" style="2" bestFit="1" customWidth="1"/>
    <col min="1040" max="1040" width="11.140625" style="2" bestFit="1" customWidth="1"/>
    <col min="1041" max="1041" width="13.28515625" style="2" bestFit="1" customWidth="1"/>
    <col min="1042" max="1042" width="49.85546875" style="2" customWidth="1"/>
    <col min="1043" max="1280" width="11.42578125" style="2"/>
    <col min="1281" max="1281" width="19.42578125" style="2" customWidth="1"/>
    <col min="1282" max="1282" width="16.5703125" style="2" bestFit="1" customWidth="1"/>
    <col min="1283" max="1283" width="12.28515625" style="2" customWidth="1"/>
    <col min="1284" max="1284" width="14.85546875" style="2" customWidth="1"/>
    <col min="1285" max="1285" width="12.140625" style="2" customWidth="1"/>
    <col min="1286" max="1286" width="10.7109375" style="2" bestFit="1" customWidth="1"/>
    <col min="1287" max="1287" width="11.140625" style="2" bestFit="1" customWidth="1"/>
    <col min="1288" max="1288" width="13.140625" style="2" bestFit="1" customWidth="1"/>
    <col min="1289" max="1289" width="13.7109375" style="2" customWidth="1"/>
    <col min="1290" max="1290" width="12.7109375" style="2" bestFit="1" customWidth="1"/>
    <col min="1291" max="1291" width="14.42578125" style="2" bestFit="1" customWidth="1"/>
    <col min="1292" max="1292" width="9.140625" style="2" bestFit="1" customWidth="1"/>
    <col min="1293" max="1293" width="11.5703125" style="2" bestFit="1" customWidth="1"/>
    <col min="1294" max="1294" width="11.140625" style="2" customWidth="1"/>
    <col min="1295" max="1295" width="11.5703125" style="2" bestFit="1" customWidth="1"/>
    <col min="1296" max="1296" width="11.140625" style="2" bestFit="1" customWidth="1"/>
    <col min="1297" max="1297" width="13.28515625" style="2" bestFit="1" customWidth="1"/>
    <col min="1298" max="1298" width="49.85546875" style="2" customWidth="1"/>
    <col min="1299" max="1536" width="11.42578125" style="2"/>
    <col min="1537" max="1537" width="19.42578125" style="2" customWidth="1"/>
    <col min="1538" max="1538" width="16.5703125" style="2" bestFit="1" customWidth="1"/>
    <col min="1539" max="1539" width="12.28515625" style="2" customWidth="1"/>
    <col min="1540" max="1540" width="14.85546875" style="2" customWidth="1"/>
    <col min="1541" max="1541" width="12.140625" style="2" customWidth="1"/>
    <col min="1542" max="1542" width="10.7109375" style="2" bestFit="1" customWidth="1"/>
    <col min="1543" max="1543" width="11.140625" style="2" bestFit="1" customWidth="1"/>
    <col min="1544" max="1544" width="13.140625" style="2" bestFit="1" customWidth="1"/>
    <col min="1545" max="1545" width="13.7109375" style="2" customWidth="1"/>
    <col min="1546" max="1546" width="12.7109375" style="2" bestFit="1" customWidth="1"/>
    <col min="1547" max="1547" width="14.42578125" style="2" bestFit="1" customWidth="1"/>
    <col min="1548" max="1548" width="9.140625" style="2" bestFit="1" customWidth="1"/>
    <col min="1549" max="1549" width="11.5703125" style="2" bestFit="1" customWidth="1"/>
    <col min="1550" max="1550" width="11.140625" style="2" customWidth="1"/>
    <col min="1551" max="1551" width="11.5703125" style="2" bestFit="1" customWidth="1"/>
    <col min="1552" max="1552" width="11.140625" style="2" bestFit="1" customWidth="1"/>
    <col min="1553" max="1553" width="13.28515625" style="2" bestFit="1" customWidth="1"/>
    <col min="1554" max="1554" width="49.85546875" style="2" customWidth="1"/>
    <col min="1555" max="1792" width="11.42578125" style="2"/>
    <col min="1793" max="1793" width="19.42578125" style="2" customWidth="1"/>
    <col min="1794" max="1794" width="16.5703125" style="2" bestFit="1" customWidth="1"/>
    <col min="1795" max="1795" width="12.28515625" style="2" customWidth="1"/>
    <col min="1796" max="1796" width="14.85546875" style="2" customWidth="1"/>
    <col min="1797" max="1797" width="12.140625" style="2" customWidth="1"/>
    <col min="1798" max="1798" width="10.7109375" style="2" bestFit="1" customWidth="1"/>
    <col min="1799" max="1799" width="11.140625" style="2" bestFit="1" customWidth="1"/>
    <col min="1800" max="1800" width="13.140625" style="2" bestFit="1" customWidth="1"/>
    <col min="1801" max="1801" width="13.7109375" style="2" customWidth="1"/>
    <col min="1802" max="1802" width="12.7109375" style="2" bestFit="1" customWidth="1"/>
    <col min="1803" max="1803" width="14.42578125" style="2" bestFit="1" customWidth="1"/>
    <col min="1804" max="1804" width="9.140625" style="2" bestFit="1" customWidth="1"/>
    <col min="1805" max="1805" width="11.5703125" style="2" bestFit="1" customWidth="1"/>
    <col min="1806" max="1806" width="11.140625" style="2" customWidth="1"/>
    <col min="1807" max="1807" width="11.5703125" style="2" bestFit="1" customWidth="1"/>
    <col min="1808" max="1808" width="11.140625" style="2" bestFit="1" customWidth="1"/>
    <col min="1809" max="1809" width="13.28515625" style="2" bestFit="1" customWidth="1"/>
    <col min="1810" max="1810" width="49.85546875" style="2" customWidth="1"/>
    <col min="1811" max="2048" width="11.42578125" style="2"/>
    <col min="2049" max="2049" width="19.42578125" style="2" customWidth="1"/>
    <col min="2050" max="2050" width="16.5703125" style="2" bestFit="1" customWidth="1"/>
    <col min="2051" max="2051" width="12.28515625" style="2" customWidth="1"/>
    <col min="2052" max="2052" width="14.85546875" style="2" customWidth="1"/>
    <col min="2053" max="2053" width="12.140625" style="2" customWidth="1"/>
    <col min="2054" max="2054" width="10.7109375" style="2" bestFit="1" customWidth="1"/>
    <col min="2055" max="2055" width="11.140625" style="2" bestFit="1" customWidth="1"/>
    <col min="2056" max="2056" width="13.140625" style="2" bestFit="1" customWidth="1"/>
    <col min="2057" max="2057" width="13.7109375" style="2" customWidth="1"/>
    <col min="2058" max="2058" width="12.7109375" style="2" bestFit="1" customWidth="1"/>
    <col min="2059" max="2059" width="14.42578125" style="2" bestFit="1" customWidth="1"/>
    <col min="2060" max="2060" width="9.140625" style="2" bestFit="1" customWidth="1"/>
    <col min="2061" max="2061" width="11.5703125" style="2" bestFit="1" customWidth="1"/>
    <col min="2062" max="2062" width="11.140625" style="2" customWidth="1"/>
    <col min="2063" max="2063" width="11.5703125" style="2" bestFit="1" customWidth="1"/>
    <col min="2064" max="2064" width="11.140625" style="2" bestFit="1" customWidth="1"/>
    <col min="2065" max="2065" width="13.28515625" style="2" bestFit="1" customWidth="1"/>
    <col min="2066" max="2066" width="49.85546875" style="2" customWidth="1"/>
    <col min="2067" max="2304" width="11.42578125" style="2"/>
    <col min="2305" max="2305" width="19.42578125" style="2" customWidth="1"/>
    <col min="2306" max="2306" width="16.5703125" style="2" bestFit="1" customWidth="1"/>
    <col min="2307" max="2307" width="12.28515625" style="2" customWidth="1"/>
    <col min="2308" max="2308" width="14.85546875" style="2" customWidth="1"/>
    <col min="2309" max="2309" width="12.140625" style="2" customWidth="1"/>
    <col min="2310" max="2310" width="10.7109375" style="2" bestFit="1" customWidth="1"/>
    <col min="2311" max="2311" width="11.140625" style="2" bestFit="1" customWidth="1"/>
    <col min="2312" max="2312" width="13.140625" style="2" bestFit="1" customWidth="1"/>
    <col min="2313" max="2313" width="13.7109375" style="2" customWidth="1"/>
    <col min="2314" max="2314" width="12.7109375" style="2" bestFit="1" customWidth="1"/>
    <col min="2315" max="2315" width="14.42578125" style="2" bestFit="1" customWidth="1"/>
    <col min="2316" max="2316" width="9.140625" style="2" bestFit="1" customWidth="1"/>
    <col min="2317" max="2317" width="11.5703125" style="2" bestFit="1" customWidth="1"/>
    <col min="2318" max="2318" width="11.140625" style="2" customWidth="1"/>
    <col min="2319" max="2319" width="11.5703125" style="2" bestFit="1" customWidth="1"/>
    <col min="2320" max="2320" width="11.140625" style="2" bestFit="1" customWidth="1"/>
    <col min="2321" max="2321" width="13.28515625" style="2" bestFit="1" customWidth="1"/>
    <col min="2322" max="2322" width="49.85546875" style="2" customWidth="1"/>
    <col min="2323" max="2560" width="11.42578125" style="2"/>
    <col min="2561" max="2561" width="19.42578125" style="2" customWidth="1"/>
    <col min="2562" max="2562" width="16.5703125" style="2" bestFit="1" customWidth="1"/>
    <col min="2563" max="2563" width="12.28515625" style="2" customWidth="1"/>
    <col min="2564" max="2564" width="14.85546875" style="2" customWidth="1"/>
    <col min="2565" max="2565" width="12.140625" style="2" customWidth="1"/>
    <col min="2566" max="2566" width="10.7109375" style="2" bestFit="1" customWidth="1"/>
    <col min="2567" max="2567" width="11.140625" style="2" bestFit="1" customWidth="1"/>
    <col min="2568" max="2568" width="13.140625" style="2" bestFit="1" customWidth="1"/>
    <col min="2569" max="2569" width="13.7109375" style="2" customWidth="1"/>
    <col min="2570" max="2570" width="12.7109375" style="2" bestFit="1" customWidth="1"/>
    <col min="2571" max="2571" width="14.42578125" style="2" bestFit="1" customWidth="1"/>
    <col min="2572" max="2572" width="9.140625" style="2" bestFit="1" customWidth="1"/>
    <col min="2573" max="2573" width="11.5703125" style="2" bestFit="1" customWidth="1"/>
    <col min="2574" max="2574" width="11.140625" style="2" customWidth="1"/>
    <col min="2575" max="2575" width="11.5703125" style="2" bestFit="1" customWidth="1"/>
    <col min="2576" max="2576" width="11.140625" style="2" bestFit="1" customWidth="1"/>
    <col min="2577" max="2577" width="13.28515625" style="2" bestFit="1" customWidth="1"/>
    <col min="2578" max="2578" width="49.85546875" style="2" customWidth="1"/>
    <col min="2579" max="2816" width="11.42578125" style="2"/>
    <col min="2817" max="2817" width="19.42578125" style="2" customWidth="1"/>
    <col min="2818" max="2818" width="16.5703125" style="2" bestFit="1" customWidth="1"/>
    <col min="2819" max="2819" width="12.28515625" style="2" customWidth="1"/>
    <col min="2820" max="2820" width="14.85546875" style="2" customWidth="1"/>
    <col min="2821" max="2821" width="12.140625" style="2" customWidth="1"/>
    <col min="2822" max="2822" width="10.7109375" style="2" bestFit="1" customWidth="1"/>
    <col min="2823" max="2823" width="11.140625" style="2" bestFit="1" customWidth="1"/>
    <col min="2824" max="2824" width="13.140625" style="2" bestFit="1" customWidth="1"/>
    <col min="2825" max="2825" width="13.7109375" style="2" customWidth="1"/>
    <col min="2826" max="2826" width="12.7109375" style="2" bestFit="1" customWidth="1"/>
    <col min="2827" max="2827" width="14.42578125" style="2" bestFit="1" customWidth="1"/>
    <col min="2828" max="2828" width="9.140625" style="2" bestFit="1" customWidth="1"/>
    <col min="2829" max="2829" width="11.5703125" style="2" bestFit="1" customWidth="1"/>
    <col min="2830" max="2830" width="11.140625" style="2" customWidth="1"/>
    <col min="2831" max="2831" width="11.5703125" style="2" bestFit="1" customWidth="1"/>
    <col min="2832" max="2832" width="11.140625" style="2" bestFit="1" customWidth="1"/>
    <col min="2833" max="2833" width="13.28515625" style="2" bestFit="1" customWidth="1"/>
    <col min="2834" max="2834" width="49.85546875" style="2" customWidth="1"/>
    <col min="2835" max="3072" width="11.42578125" style="2"/>
    <col min="3073" max="3073" width="19.42578125" style="2" customWidth="1"/>
    <col min="3074" max="3074" width="16.5703125" style="2" bestFit="1" customWidth="1"/>
    <col min="3075" max="3075" width="12.28515625" style="2" customWidth="1"/>
    <col min="3076" max="3076" width="14.85546875" style="2" customWidth="1"/>
    <col min="3077" max="3077" width="12.140625" style="2" customWidth="1"/>
    <col min="3078" max="3078" width="10.7109375" style="2" bestFit="1" customWidth="1"/>
    <col min="3079" max="3079" width="11.140625" style="2" bestFit="1" customWidth="1"/>
    <col min="3080" max="3080" width="13.140625" style="2" bestFit="1" customWidth="1"/>
    <col min="3081" max="3081" width="13.7109375" style="2" customWidth="1"/>
    <col min="3082" max="3082" width="12.7109375" style="2" bestFit="1" customWidth="1"/>
    <col min="3083" max="3083" width="14.42578125" style="2" bestFit="1" customWidth="1"/>
    <col min="3084" max="3084" width="9.140625" style="2" bestFit="1" customWidth="1"/>
    <col min="3085" max="3085" width="11.5703125" style="2" bestFit="1" customWidth="1"/>
    <col min="3086" max="3086" width="11.140625" style="2" customWidth="1"/>
    <col min="3087" max="3087" width="11.5703125" style="2" bestFit="1" customWidth="1"/>
    <col min="3088" max="3088" width="11.140625" style="2" bestFit="1" customWidth="1"/>
    <col min="3089" max="3089" width="13.28515625" style="2" bestFit="1" customWidth="1"/>
    <col min="3090" max="3090" width="49.85546875" style="2" customWidth="1"/>
    <col min="3091" max="3328" width="11.42578125" style="2"/>
    <col min="3329" max="3329" width="19.42578125" style="2" customWidth="1"/>
    <col min="3330" max="3330" width="16.5703125" style="2" bestFit="1" customWidth="1"/>
    <col min="3331" max="3331" width="12.28515625" style="2" customWidth="1"/>
    <col min="3332" max="3332" width="14.85546875" style="2" customWidth="1"/>
    <col min="3333" max="3333" width="12.140625" style="2" customWidth="1"/>
    <col min="3334" max="3334" width="10.7109375" style="2" bestFit="1" customWidth="1"/>
    <col min="3335" max="3335" width="11.140625" style="2" bestFit="1" customWidth="1"/>
    <col min="3336" max="3336" width="13.140625" style="2" bestFit="1" customWidth="1"/>
    <col min="3337" max="3337" width="13.7109375" style="2" customWidth="1"/>
    <col min="3338" max="3338" width="12.7109375" style="2" bestFit="1" customWidth="1"/>
    <col min="3339" max="3339" width="14.42578125" style="2" bestFit="1" customWidth="1"/>
    <col min="3340" max="3340" width="9.140625" style="2" bestFit="1" customWidth="1"/>
    <col min="3341" max="3341" width="11.5703125" style="2" bestFit="1" customWidth="1"/>
    <col min="3342" max="3342" width="11.140625" style="2" customWidth="1"/>
    <col min="3343" max="3343" width="11.5703125" style="2" bestFit="1" customWidth="1"/>
    <col min="3344" max="3344" width="11.140625" style="2" bestFit="1" customWidth="1"/>
    <col min="3345" max="3345" width="13.28515625" style="2" bestFit="1" customWidth="1"/>
    <col min="3346" max="3346" width="49.85546875" style="2" customWidth="1"/>
    <col min="3347" max="3584" width="11.42578125" style="2"/>
    <col min="3585" max="3585" width="19.42578125" style="2" customWidth="1"/>
    <col min="3586" max="3586" width="16.5703125" style="2" bestFit="1" customWidth="1"/>
    <col min="3587" max="3587" width="12.28515625" style="2" customWidth="1"/>
    <col min="3588" max="3588" width="14.85546875" style="2" customWidth="1"/>
    <col min="3589" max="3589" width="12.140625" style="2" customWidth="1"/>
    <col min="3590" max="3590" width="10.7109375" style="2" bestFit="1" customWidth="1"/>
    <col min="3591" max="3591" width="11.140625" style="2" bestFit="1" customWidth="1"/>
    <col min="3592" max="3592" width="13.140625" style="2" bestFit="1" customWidth="1"/>
    <col min="3593" max="3593" width="13.7109375" style="2" customWidth="1"/>
    <col min="3594" max="3594" width="12.7109375" style="2" bestFit="1" customWidth="1"/>
    <col min="3595" max="3595" width="14.42578125" style="2" bestFit="1" customWidth="1"/>
    <col min="3596" max="3596" width="9.140625" style="2" bestFit="1" customWidth="1"/>
    <col min="3597" max="3597" width="11.5703125" style="2" bestFit="1" customWidth="1"/>
    <col min="3598" max="3598" width="11.140625" style="2" customWidth="1"/>
    <col min="3599" max="3599" width="11.5703125" style="2" bestFit="1" customWidth="1"/>
    <col min="3600" max="3600" width="11.140625" style="2" bestFit="1" customWidth="1"/>
    <col min="3601" max="3601" width="13.28515625" style="2" bestFit="1" customWidth="1"/>
    <col min="3602" max="3602" width="49.85546875" style="2" customWidth="1"/>
    <col min="3603" max="3840" width="11.42578125" style="2"/>
    <col min="3841" max="3841" width="19.42578125" style="2" customWidth="1"/>
    <col min="3842" max="3842" width="16.5703125" style="2" bestFit="1" customWidth="1"/>
    <col min="3843" max="3843" width="12.28515625" style="2" customWidth="1"/>
    <col min="3844" max="3844" width="14.85546875" style="2" customWidth="1"/>
    <col min="3845" max="3845" width="12.140625" style="2" customWidth="1"/>
    <col min="3846" max="3846" width="10.7109375" style="2" bestFit="1" customWidth="1"/>
    <col min="3847" max="3847" width="11.140625" style="2" bestFit="1" customWidth="1"/>
    <col min="3848" max="3848" width="13.140625" style="2" bestFit="1" customWidth="1"/>
    <col min="3849" max="3849" width="13.7109375" style="2" customWidth="1"/>
    <col min="3850" max="3850" width="12.7109375" style="2" bestFit="1" customWidth="1"/>
    <col min="3851" max="3851" width="14.42578125" style="2" bestFit="1" customWidth="1"/>
    <col min="3852" max="3852" width="9.140625" style="2" bestFit="1" customWidth="1"/>
    <col min="3853" max="3853" width="11.5703125" style="2" bestFit="1" customWidth="1"/>
    <col min="3854" max="3854" width="11.140625" style="2" customWidth="1"/>
    <col min="3855" max="3855" width="11.5703125" style="2" bestFit="1" customWidth="1"/>
    <col min="3856" max="3856" width="11.140625" style="2" bestFit="1" customWidth="1"/>
    <col min="3857" max="3857" width="13.28515625" style="2" bestFit="1" customWidth="1"/>
    <col min="3858" max="3858" width="49.85546875" style="2" customWidth="1"/>
    <col min="3859" max="4096" width="11.42578125" style="2"/>
    <col min="4097" max="4097" width="19.42578125" style="2" customWidth="1"/>
    <col min="4098" max="4098" width="16.5703125" style="2" bestFit="1" customWidth="1"/>
    <col min="4099" max="4099" width="12.28515625" style="2" customWidth="1"/>
    <col min="4100" max="4100" width="14.85546875" style="2" customWidth="1"/>
    <col min="4101" max="4101" width="12.140625" style="2" customWidth="1"/>
    <col min="4102" max="4102" width="10.7109375" style="2" bestFit="1" customWidth="1"/>
    <col min="4103" max="4103" width="11.140625" style="2" bestFit="1" customWidth="1"/>
    <col min="4104" max="4104" width="13.140625" style="2" bestFit="1" customWidth="1"/>
    <col min="4105" max="4105" width="13.7109375" style="2" customWidth="1"/>
    <col min="4106" max="4106" width="12.7109375" style="2" bestFit="1" customWidth="1"/>
    <col min="4107" max="4107" width="14.42578125" style="2" bestFit="1" customWidth="1"/>
    <col min="4108" max="4108" width="9.140625" style="2" bestFit="1" customWidth="1"/>
    <col min="4109" max="4109" width="11.5703125" style="2" bestFit="1" customWidth="1"/>
    <col min="4110" max="4110" width="11.140625" style="2" customWidth="1"/>
    <col min="4111" max="4111" width="11.5703125" style="2" bestFit="1" customWidth="1"/>
    <col min="4112" max="4112" width="11.140625" style="2" bestFit="1" customWidth="1"/>
    <col min="4113" max="4113" width="13.28515625" style="2" bestFit="1" customWidth="1"/>
    <col min="4114" max="4114" width="49.85546875" style="2" customWidth="1"/>
    <col min="4115" max="4352" width="11.42578125" style="2"/>
    <col min="4353" max="4353" width="19.42578125" style="2" customWidth="1"/>
    <col min="4354" max="4354" width="16.5703125" style="2" bestFit="1" customWidth="1"/>
    <col min="4355" max="4355" width="12.28515625" style="2" customWidth="1"/>
    <col min="4356" max="4356" width="14.85546875" style="2" customWidth="1"/>
    <col min="4357" max="4357" width="12.140625" style="2" customWidth="1"/>
    <col min="4358" max="4358" width="10.7109375" style="2" bestFit="1" customWidth="1"/>
    <col min="4359" max="4359" width="11.140625" style="2" bestFit="1" customWidth="1"/>
    <col min="4360" max="4360" width="13.140625" style="2" bestFit="1" customWidth="1"/>
    <col min="4361" max="4361" width="13.7109375" style="2" customWidth="1"/>
    <col min="4362" max="4362" width="12.7109375" style="2" bestFit="1" customWidth="1"/>
    <col min="4363" max="4363" width="14.42578125" style="2" bestFit="1" customWidth="1"/>
    <col min="4364" max="4364" width="9.140625" style="2" bestFit="1" customWidth="1"/>
    <col min="4365" max="4365" width="11.5703125" style="2" bestFit="1" customWidth="1"/>
    <col min="4366" max="4366" width="11.140625" style="2" customWidth="1"/>
    <col min="4367" max="4367" width="11.5703125" style="2" bestFit="1" customWidth="1"/>
    <col min="4368" max="4368" width="11.140625" style="2" bestFit="1" customWidth="1"/>
    <col min="4369" max="4369" width="13.28515625" style="2" bestFit="1" customWidth="1"/>
    <col min="4370" max="4370" width="49.85546875" style="2" customWidth="1"/>
    <col min="4371" max="4608" width="11.42578125" style="2"/>
    <col min="4609" max="4609" width="19.42578125" style="2" customWidth="1"/>
    <col min="4610" max="4610" width="16.5703125" style="2" bestFit="1" customWidth="1"/>
    <col min="4611" max="4611" width="12.28515625" style="2" customWidth="1"/>
    <col min="4612" max="4612" width="14.85546875" style="2" customWidth="1"/>
    <col min="4613" max="4613" width="12.140625" style="2" customWidth="1"/>
    <col min="4614" max="4614" width="10.7109375" style="2" bestFit="1" customWidth="1"/>
    <col min="4615" max="4615" width="11.140625" style="2" bestFit="1" customWidth="1"/>
    <col min="4616" max="4616" width="13.140625" style="2" bestFit="1" customWidth="1"/>
    <col min="4617" max="4617" width="13.7109375" style="2" customWidth="1"/>
    <col min="4618" max="4618" width="12.7109375" style="2" bestFit="1" customWidth="1"/>
    <col min="4619" max="4619" width="14.42578125" style="2" bestFit="1" customWidth="1"/>
    <col min="4620" max="4620" width="9.140625" style="2" bestFit="1" customWidth="1"/>
    <col min="4621" max="4621" width="11.5703125" style="2" bestFit="1" customWidth="1"/>
    <col min="4622" max="4622" width="11.140625" style="2" customWidth="1"/>
    <col min="4623" max="4623" width="11.5703125" style="2" bestFit="1" customWidth="1"/>
    <col min="4624" max="4624" width="11.140625" style="2" bestFit="1" customWidth="1"/>
    <col min="4625" max="4625" width="13.28515625" style="2" bestFit="1" customWidth="1"/>
    <col min="4626" max="4626" width="49.85546875" style="2" customWidth="1"/>
    <col min="4627" max="4864" width="11.42578125" style="2"/>
    <col min="4865" max="4865" width="19.42578125" style="2" customWidth="1"/>
    <col min="4866" max="4866" width="16.5703125" style="2" bestFit="1" customWidth="1"/>
    <col min="4867" max="4867" width="12.28515625" style="2" customWidth="1"/>
    <col min="4868" max="4868" width="14.85546875" style="2" customWidth="1"/>
    <col min="4869" max="4869" width="12.140625" style="2" customWidth="1"/>
    <col min="4870" max="4870" width="10.7109375" style="2" bestFit="1" customWidth="1"/>
    <col min="4871" max="4871" width="11.140625" style="2" bestFit="1" customWidth="1"/>
    <col min="4872" max="4872" width="13.140625" style="2" bestFit="1" customWidth="1"/>
    <col min="4873" max="4873" width="13.7109375" style="2" customWidth="1"/>
    <col min="4874" max="4874" width="12.7109375" style="2" bestFit="1" customWidth="1"/>
    <col min="4875" max="4875" width="14.42578125" style="2" bestFit="1" customWidth="1"/>
    <col min="4876" max="4876" width="9.140625" style="2" bestFit="1" customWidth="1"/>
    <col min="4877" max="4877" width="11.5703125" style="2" bestFit="1" customWidth="1"/>
    <col min="4878" max="4878" width="11.140625" style="2" customWidth="1"/>
    <col min="4879" max="4879" width="11.5703125" style="2" bestFit="1" customWidth="1"/>
    <col min="4880" max="4880" width="11.140625" style="2" bestFit="1" customWidth="1"/>
    <col min="4881" max="4881" width="13.28515625" style="2" bestFit="1" customWidth="1"/>
    <col min="4882" max="4882" width="49.85546875" style="2" customWidth="1"/>
    <col min="4883" max="5120" width="11.42578125" style="2"/>
    <col min="5121" max="5121" width="19.42578125" style="2" customWidth="1"/>
    <col min="5122" max="5122" width="16.5703125" style="2" bestFit="1" customWidth="1"/>
    <col min="5123" max="5123" width="12.28515625" style="2" customWidth="1"/>
    <col min="5124" max="5124" width="14.85546875" style="2" customWidth="1"/>
    <col min="5125" max="5125" width="12.140625" style="2" customWidth="1"/>
    <col min="5126" max="5126" width="10.7109375" style="2" bestFit="1" customWidth="1"/>
    <col min="5127" max="5127" width="11.140625" style="2" bestFit="1" customWidth="1"/>
    <col min="5128" max="5128" width="13.140625" style="2" bestFit="1" customWidth="1"/>
    <col min="5129" max="5129" width="13.7109375" style="2" customWidth="1"/>
    <col min="5130" max="5130" width="12.7109375" style="2" bestFit="1" customWidth="1"/>
    <col min="5131" max="5131" width="14.42578125" style="2" bestFit="1" customWidth="1"/>
    <col min="5132" max="5132" width="9.140625" style="2" bestFit="1" customWidth="1"/>
    <col min="5133" max="5133" width="11.5703125" style="2" bestFit="1" customWidth="1"/>
    <col min="5134" max="5134" width="11.140625" style="2" customWidth="1"/>
    <col min="5135" max="5135" width="11.5703125" style="2" bestFit="1" customWidth="1"/>
    <col min="5136" max="5136" width="11.140625" style="2" bestFit="1" customWidth="1"/>
    <col min="5137" max="5137" width="13.28515625" style="2" bestFit="1" customWidth="1"/>
    <col min="5138" max="5138" width="49.85546875" style="2" customWidth="1"/>
    <col min="5139" max="5376" width="11.42578125" style="2"/>
    <col min="5377" max="5377" width="19.42578125" style="2" customWidth="1"/>
    <col min="5378" max="5378" width="16.5703125" style="2" bestFit="1" customWidth="1"/>
    <col min="5379" max="5379" width="12.28515625" style="2" customWidth="1"/>
    <col min="5380" max="5380" width="14.85546875" style="2" customWidth="1"/>
    <col min="5381" max="5381" width="12.140625" style="2" customWidth="1"/>
    <col min="5382" max="5382" width="10.7109375" style="2" bestFit="1" customWidth="1"/>
    <col min="5383" max="5383" width="11.140625" style="2" bestFit="1" customWidth="1"/>
    <col min="5384" max="5384" width="13.140625" style="2" bestFit="1" customWidth="1"/>
    <col min="5385" max="5385" width="13.7109375" style="2" customWidth="1"/>
    <col min="5386" max="5386" width="12.7109375" style="2" bestFit="1" customWidth="1"/>
    <col min="5387" max="5387" width="14.42578125" style="2" bestFit="1" customWidth="1"/>
    <col min="5388" max="5388" width="9.140625" style="2" bestFit="1" customWidth="1"/>
    <col min="5389" max="5389" width="11.5703125" style="2" bestFit="1" customWidth="1"/>
    <col min="5390" max="5390" width="11.140625" style="2" customWidth="1"/>
    <col min="5391" max="5391" width="11.5703125" style="2" bestFit="1" customWidth="1"/>
    <col min="5392" max="5392" width="11.140625" style="2" bestFit="1" customWidth="1"/>
    <col min="5393" max="5393" width="13.28515625" style="2" bestFit="1" customWidth="1"/>
    <col min="5394" max="5394" width="49.85546875" style="2" customWidth="1"/>
    <col min="5395" max="5632" width="11.42578125" style="2"/>
    <col min="5633" max="5633" width="19.42578125" style="2" customWidth="1"/>
    <col min="5634" max="5634" width="16.5703125" style="2" bestFit="1" customWidth="1"/>
    <col min="5635" max="5635" width="12.28515625" style="2" customWidth="1"/>
    <col min="5636" max="5636" width="14.85546875" style="2" customWidth="1"/>
    <col min="5637" max="5637" width="12.140625" style="2" customWidth="1"/>
    <col min="5638" max="5638" width="10.7109375" style="2" bestFit="1" customWidth="1"/>
    <col min="5639" max="5639" width="11.140625" style="2" bestFit="1" customWidth="1"/>
    <col min="5640" max="5640" width="13.140625" style="2" bestFit="1" customWidth="1"/>
    <col min="5641" max="5641" width="13.7109375" style="2" customWidth="1"/>
    <col min="5642" max="5642" width="12.7109375" style="2" bestFit="1" customWidth="1"/>
    <col min="5643" max="5643" width="14.42578125" style="2" bestFit="1" customWidth="1"/>
    <col min="5644" max="5644" width="9.140625" style="2" bestFit="1" customWidth="1"/>
    <col min="5645" max="5645" width="11.5703125" style="2" bestFit="1" customWidth="1"/>
    <col min="5646" max="5646" width="11.140625" style="2" customWidth="1"/>
    <col min="5647" max="5647" width="11.5703125" style="2" bestFit="1" customWidth="1"/>
    <col min="5648" max="5648" width="11.140625" style="2" bestFit="1" customWidth="1"/>
    <col min="5649" max="5649" width="13.28515625" style="2" bestFit="1" customWidth="1"/>
    <col min="5650" max="5650" width="49.85546875" style="2" customWidth="1"/>
    <col min="5651" max="5888" width="11.42578125" style="2"/>
    <col min="5889" max="5889" width="19.42578125" style="2" customWidth="1"/>
    <col min="5890" max="5890" width="16.5703125" style="2" bestFit="1" customWidth="1"/>
    <col min="5891" max="5891" width="12.28515625" style="2" customWidth="1"/>
    <col min="5892" max="5892" width="14.85546875" style="2" customWidth="1"/>
    <col min="5893" max="5893" width="12.140625" style="2" customWidth="1"/>
    <col min="5894" max="5894" width="10.7109375" style="2" bestFit="1" customWidth="1"/>
    <col min="5895" max="5895" width="11.140625" style="2" bestFit="1" customWidth="1"/>
    <col min="5896" max="5896" width="13.140625" style="2" bestFit="1" customWidth="1"/>
    <col min="5897" max="5897" width="13.7109375" style="2" customWidth="1"/>
    <col min="5898" max="5898" width="12.7109375" style="2" bestFit="1" customWidth="1"/>
    <col min="5899" max="5899" width="14.42578125" style="2" bestFit="1" customWidth="1"/>
    <col min="5900" max="5900" width="9.140625" style="2" bestFit="1" customWidth="1"/>
    <col min="5901" max="5901" width="11.5703125" style="2" bestFit="1" customWidth="1"/>
    <col min="5902" max="5902" width="11.140625" style="2" customWidth="1"/>
    <col min="5903" max="5903" width="11.5703125" style="2" bestFit="1" customWidth="1"/>
    <col min="5904" max="5904" width="11.140625" style="2" bestFit="1" customWidth="1"/>
    <col min="5905" max="5905" width="13.28515625" style="2" bestFit="1" customWidth="1"/>
    <col min="5906" max="5906" width="49.85546875" style="2" customWidth="1"/>
    <col min="5907" max="6144" width="11.42578125" style="2"/>
    <col min="6145" max="6145" width="19.42578125" style="2" customWidth="1"/>
    <col min="6146" max="6146" width="16.5703125" style="2" bestFit="1" customWidth="1"/>
    <col min="6147" max="6147" width="12.28515625" style="2" customWidth="1"/>
    <col min="6148" max="6148" width="14.85546875" style="2" customWidth="1"/>
    <col min="6149" max="6149" width="12.140625" style="2" customWidth="1"/>
    <col min="6150" max="6150" width="10.7109375" style="2" bestFit="1" customWidth="1"/>
    <col min="6151" max="6151" width="11.140625" style="2" bestFit="1" customWidth="1"/>
    <col min="6152" max="6152" width="13.140625" style="2" bestFit="1" customWidth="1"/>
    <col min="6153" max="6153" width="13.7109375" style="2" customWidth="1"/>
    <col min="6154" max="6154" width="12.7109375" style="2" bestFit="1" customWidth="1"/>
    <col min="6155" max="6155" width="14.42578125" style="2" bestFit="1" customWidth="1"/>
    <col min="6156" max="6156" width="9.140625" style="2" bestFit="1" customWidth="1"/>
    <col min="6157" max="6157" width="11.5703125" style="2" bestFit="1" customWidth="1"/>
    <col min="6158" max="6158" width="11.140625" style="2" customWidth="1"/>
    <col min="6159" max="6159" width="11.5703125" style="2" bestFit="1" customWidth="1"/>
    <col min="6160" max="6160" width="11.140625" style="2" bestFit="1" customWidth="1"/>
    <col min="6161" max="6161" width="13.28515625" style="2" bestFit="1" customWidth="1"/>
    <col min="6162" max="6162" width="49.85546875" style="2" customWidth="1"/>
    <col min="6163" max="6400" width="11.42578125" style="2"/>
    <col min="6401" max="6401" width="19.42578125" style="2" customWidth="1"/>
    <col min="6402" max="6402" width="16.5703125" style="2" bestFit="1" customWidth="1"/>
    <col min="6403" max="6403" width="12.28515625" style="2" customWidth="1"/>
    <col min="6404" max="6404" width="14.85546875" style="2" customWidth="1"/>
    <col min="6405" max="6405" width="12.140625" style="2" customWidth="1"/>
    <col min="6406" max="6406" width="10.7109375" style="2" bestFit="1" customWidth="1"/>
    <col min="6407" max="6407" width="11.140625" style="2" bestFit="1" customWidth="1"/>
    <col min="6408" max="6408" width="13.140625" style="2" bestFit="1" customWidth="1"/>
    <col min="6409" max="6409" width="13.7109375" style="2" customWidth="1"/>
    <col min="6410" max="6410" width="12.7109375" style="2" bestFit="1" customWidth="1"/>
    <col min="6411" max="6411" width="14.42578125" style="2" bestFit="1" customWidth="1"/>
    <col min="6412" max="6412" width="9.140625" style="2" bestFit="1" customWidth="1"/>
    <col min="6413" max="6413" width="11.5703125" style="2" bestFit="1" customWidth="1"/>
    <col min="6414" max="6414" width="11.140625" style="2" customWidth="1"/>
    <col min="6415" max="6415" width="11.5703125" style="2" bestFit="1" customWidth="1"/>
    <col min="6416" max="6416" width="11.140625" style="2" bestFit="1" customWidth="1"/>
    <col min="6417" max="6417" width="13.28515625" style="2" bestFit="1" customWidth="1"/>
    <col min="6418" max="6418" width="49.85546875" style="2" customWidth="1"/>
    <col min="6419" max="6656" width="11.42578125" style="2"/>
    <col min="6657" max="6657" width="19.42578125" style="2" customWidth="1"/>
    <col min="6658" max="6658" width="16.5703125" style="2" bestFit="1" customWidth="1"/>
    <col min="6659" max="6659" width="12.28515625" style="2" customWidth="1"/>
    <col min="6660" max="6660" width="14.85546875" style="2" customWidth="1"/>
    <col min="6661" max="6661" width="12.140625" style="2" customWidth="1"/>
    <col min="6662" max="6662" width="10.7109375" style="2" bestFit="1" customWidth="1"/>
    <col min="6663" max="6663" width="11.140625" style="2" bestFit="1" customWidth="1"/>
    <col min="6664" max="6664" width="13.140625" style="2" bestFit="1" customWidth="1"/>
    <col min="6665" max="6665" width="13.7109375" style="2" customWidth="1"/>
    <col min="6666" max="6666" width="12.7109375" style="2" bestFit="1" customWidth="1"/>
    <col min="6667" max="6667" width="14.42578125" style="2" bestFit="1" customWidth="1"/>
    <col min="6668" max="6668" width="9.140625" style="2" bestFit="1" customWidth="1"/>
    <col min="6669" max="6669" width="11.5703125" style="2" bestFit="1" customWidth="1"/>
    <col min="6670" max="6670" width="11.140625" style="2" customWidth="1"/>
    <col min="6671" max="6671" width="11.5703125" style="2" bestFit="1" customWidth="1"/>
    <col min="6672" max="6672" width="11.140625" style="2" bestFit="1" customWidth="1"/>
    <col min="6673" max="6673" width="13.28515625" style="2" bestFit="1" customWidth="1"/>
    <col min="6674" max="6674" width="49.85546875" style="2" customWidth="1"/>
    <col min="6675" max="6912" width="11.42578125" style="2"/>
    <col min="6913" max="6913" width="19.42578125" style="2" customWidth="1"/>
    <col min="6914" max="6914" width="16.5703125" style="2" bestFit="1" customWidth="1"/>
    <col min="6915" max="6915" width="12.28515625" style="2" customWidth="1"/>
    <col min="6916" max="6916" width="14.85546875" style="2" customWidth="1"/>
    <col min="6917" max="6917" width="12.140625" style="2" customWidth="1"/>
    <col min="6918" max="6918" width="10.7109375" style="2" bestFit="1" customWidth="1"/>
    <col min="6919" max="6919" width="11.140625" style="2" bestFit="1" customWidth="1"/>
    <col min="6920" max="6920" width="13.140625" style="2" bestFit="1" customWidth="1"/>
    <col min="6921" max="6921" width="13.7109375" style="2" customWidth="1"/>
    <col min="6922" max="6922" width="12.7109375" style="2" bestFit="1" customWidth="1"/>
    <col min="6923" max="6923" width="14.42578125" style="2" bestFit="1" customWidth="1"/>
    <col min="6924" max="6924" width="9.140625" style="2" bestFit="1" customWidth="1"/>
    <col min="6925" max="6925" width="11.5703125" style="2" bestFit="1" customWidth="1"/>
    <col min="6926" max="6926" width="11.140625" style="2" customWidth="1"/>
    <col min="6927" max="6927" width="11.5703125" style="2" bestFit="1" customWidth="1"/>
    <col min="6928" max="6928" width="11.140625" style="2" bestFit="1" customWidth="1"/>
    <col min="6929" max="6929" width="13.28515625" style="2" bestFit="1" customWidth="1"/>
    <col min="6930" max="6930" width="49.85546875" style="2" customWidth="1"/>
    <col min="6931" max="7168" width="11.42578125" style="2"/>
    <col min="7169" max="7169" width="19.42578125" style="2" customWidth="1"/>
    <col min="7170" max="7170" width="16.5703125" style="2" bestFit="1" customWidth="1"/>
    <col min="7171" max="7171" width="12.28515625" style="2" customWidth="1"/>
    <col min="7172" max="7172" width="14.85546875" style="2" customWidth="1"/>
    <col min="7173" max="7173" width="12.140625" style="2" customWidth="1"/>
    <col min="7174" max="7174" width="10.7109375" style="2" bestFit="1" customWidth="1"/>
    <col min="7175" max="7175" width="11.140625" style="2" bestFit="1" customWidth="1"/>
    <col min="7176" max="7176" width="13.140625" style="2" bestFit="1" customWidth="1"/>
    <col min="7177" max="7177" width="13.7109375" style="2" customWidth="1"/>
    <col min="7178" max="7178" width="12.7109375" style="2" bestFit="1" customWidth="1"/>
    <col min="7179" max="7179" width="14.42578125" style="2" bestFit="1" customWidth="1"/>
    <col min="7180" max="7180" width="9.140625" style="2" bestFit="1" customWidth="1"/>
    <col min="7181" max="7181" width="11.5703125" style="2" bestFit="1" customWidth="1"/>
    <col min="7182" max="7182" width="11.140625" style="2" customWidth="1"/>
    <col min="7183" max="7183" width="11.5703125" style="2" bestFit="1" customWidth="1"/>
    <col min="7184" max="7184" width="11.140625" style="2" bestFit="1" customWidth="1"/>
    <col min="7185" max="7185" width="13.28515625" style="2" bestFit="1" customWidth="1"/>
    <col min="7186" max="7186" width="49.85546875" style="2" customWidth="1"/>
    <col min="7187" max="7424" width="11.42578125" style="2"/>
    <col min="7425" max="7425" width="19.42578125" style="2" customWidth="1"/>
    <col min="7426" max="7426" width="16.5703125" style="2" bestFit="1" customWidth="1"/>
    <col min="7427" max="7427" width="12.28515625" style="2" customWidth="1"/>
    <col min="7428" max="7428" width="14.85546875" style="2" customWidth="1"/>
    <col min="7429" max="7429" width="12.140625" style="2" customWidth="1"/>
    <col min="7430" max="7430" width="10.7109375" style="2" bestFit="1" customWidth="1"/>
    <col min="7431" max="7431" width="11.140625" style="2" bestFit="1" customWidth="1"/>
    <col min="7432" max="7432" width="13.140625" style="2" bestFit="1" customWidth="1"/>
    <col min="7433" max="7433" width="13.7109375" style="2" customWidth="1"/>
    <col min="7434" max="7434" width="12.7109375" style="2" bestFit="1" customWidth="1"/>
    <col min="7435" max="7435" width="14.42578125" style="2" bestFit="1" customWidth="1"/>
    <col min="7436" max="7436" width="9.140625" style="2" bestFit="1" customWidth="1"/>
    <col min="7437" max="7437" width="11.5703125" style="2" bestFit="1" customWidth="1"/>
    <col min="7438" max="7438" width="11.140625" style="2" customWidth="1"/>
    <col min="7439" max="7439" width="11.5703125" style="2" bestFit="1" customWidth="1"/>
    <col min="7440" max="7440" width="11.140625" style="2" bestFit="1" customWidth="1"/>
    <col min="7441" max="7441" width="13.28515625" style="2" bestFit="1" customWidth="1"/>
    <col min="7442" max="7442" width="49.85546875" style="2" customWidth="1"/>
    <col min="7443" max="7680" width="11.42578125" style="2"/>
    <col min="7681" max="7681" width="19.42578125" style="2" customWidth="1"/>
    <col min="7682" max="7682" width="16.5703125" style="2" bestFit="1" customWidth="1"/>
    <col min="7683" max="7683" width="12.28515625" style="2" customWidth="1"/>
    <col min="7684" max="7684" width="14.85546875" style="2" customWidth="1"/>
    <col min="7685" max="7685" width="12.140625" style="2" customWidth="1"/>
    <col min="7686" max="7686" width="10.7109375" style="2" bestFit="1" customWidth="1"/>
    <col min="7687" max="7687" width="11.140625" style="2" bestFit="1" customWidth="1"/>
    <col min="7688" max="7688" width="13.140625" style="2" bestFit="1" customWidth="1"/>
    <col min="7689" max="7689" width="13.7109375" style="2" customWidth="1"/>
    <col min="7690" max="7690" width="12.7109375" style="2" bestFit="1" customWidth="1"/>
    <col min="7691" max="7691" width="14.42578125" style="2" bestFit="1" customWidth="1"/>
    <col min="7692" max="7692" width="9.140625" style="2" bestFit="1" customWidth="1"/>
    <col min="7693" max="7693" width="11.5703125" style="2" bestFit="1" customWidth="1"/>
    <col min="7694" max="7694" width="11.140625" style="2" customWidth="1"/>
    <col min="7695" max="7695" width="11.5703125" style="2" bestFit="1" customWidth="1"/>
    <col min="7696" max="7696" width="11.140625" style="2" bestFit="1" customWidth="1"/>
    <col min="7697" max="7697" width="13.28515625" style="2" bestFit="1" customWidth="1"/>
    <col min="7698" max="7698" width="49.85546875" style="2" customWidth="1"/>
    <col min="7699" max="7936" width="11.42578125" style="2"/>
    <col min="7937" max="7937" width="19.42578125" style="2" customWidth="1"/>
    <col min="7938" max="7938" width="16.5703125" style="2" bestFit="1" customWidth="1"/>
    <col min="7939" max="7939" width="12.28515625" style="2" customWidth="1"/>
    <col min="7940" max="7940" width="14.85546875" style="2" customWidth="1"/>
    <col min="7941" max="7941" width="12.140625" style="2" customWidth="1"/>
    <col min="7942" max="7942" width="10.7109375" style="2" bestFit="1" customWidth="1"/>
    <col min="7943" max="7943" width="11.140625" style="2" bestFit="1" customWidth="1"/>
    <col min="7944" max="7944" width="13.140625" style="2" bestFit="1" customWidth="1"/>
    <col min="7945" max="7945" width="13.7109375" style="2" customWidth="1"/>
    <col min="7946" max="7946" width="12.7109375" style="2" bestFit="1" customWidth="1"/>
    <col min="7947" max="7947" width="14.42578125" style="2" bestFit="1" customWidth="1"/>
    <col min="7948" max="7948" width="9.140625" style="2" bestFit="1" customWidth="1"/>
    <col min="7949" max="7949" width="11.5703125" style="2" bestFit="1" customWidth="1"/>
    <col min="7950" max="7950" width="11.140625" style="2" customWidth="1"/>
    <col min="7951" max="7951" width="11.5703125" style="2" bestFit="1" customWidth="1"/>
    <col min="7952" max="7952" width="11.140625" style="2" bestFit="1" customWidth="1"/>
    <col min="7953" max="7953" width="13.28515625" style="2" bestFit="1" customWidth="1"/>
    <col min="7954" max="7954" width="49.85546875" style="2" customWidth="1"/>
    <col min="7955" max="8192" width="11.42578125" style="2"/>
    <col min="8193" max="8193" width="19.42578125" style="2" customWidth="1"/>
    <col min="8194" max="8194" width="16.5703125" style="2" bestFit="1" customWidth="1"/>
    <col min="8195" max="8195" width="12.28515625" style="2" customWidth="1"/>
    <col min="8196" max="8196" width="14.85546875" style="2" customWidth="1"/>
    <col min="8197" max="8197" width="12.140625" style="2" customWidth="1"/>
    <col min="8198" max="8198" width="10.7109375" style="2" bestFit="1" customWidth="1"/>
    <col min="8199" max="8199" width="11.140625" style="2" bestFit="1" customWidth="1"/>
    <col min="8200" max="8200" width="13.140625" style="2" bestFit="1" customWidth="1"/>
    <col min="8201" max="8201" width="13.7109375" style="2" customWidth="1"/>
    <col min="8202" max="8202" width="12.7109375" style="2" bestFit="1" customWidth="1"/>
    <col min="8203" max="8203" width="14.42578125" style="2" bestFit="1" customWidth="1"/>
    <col min="8204" max="8204" width="9.140625" style="2" bestFit="1" customWidth="1"/>
    <col min="8205" max="8205" width="11.5703125" style="2" bestFit="1" customWidth="1"/>
    <col min="8206" max="8206" width="11.140625" style="2" customWidth="1"/>
    <col min="8207" max="8207" width="11.5703125" style="2" bestFit="1" customWidth="1"/>
    <col min="8208" max="8208" width="11.140625" style="2" bestFit="1" customWidth="1"/>
    <col min="8209" max="8209" width="13.28515625" style="2" bestFit="1" customWidth="1"/>
    <col min="8210" max="8210" width="49.85546875" style="2" customWidth="1"/>
    <col min="8211" max="8448" width="11.42578125" style="2"/>
    <col min="8449" max="8449" width="19.42578125" style="2" customWidth="1"/>
    <col min="8450" max="8450" width="16.5703125" style="2" bestFit="1" customWidth="1"/>
    <col min="8451" max="8451" width="12.28515625" style="2" customWidth="1"/>
    <col min="8452" max="8452" width="14.85546875" style="2" customWidth="1"/>
    <col min="8453" max="8453" width="12.140625" style="2" customWidth="1"/>
    <col min="8454" max="8454" width="10.7109375" style="2" bestFit="1" customWidth="1"/>
    <col min="8455" max="8455" width="11.140625" style="2" bestFit="1" customWidth="1"/>
    <col min="8456" max="8456" width="13.140625" style="2" bestFit="1" customWidth="1"/>
    <col min="8457" max="8457" width="13.7109375" style="2" customWidth="1"/>
    <col min="8458" max="8458" width="12.7109375" style="2" bestFit="1" customWidth="1"/>
    <col min="8459" max="8459" width="14.42578125" style="2" bestFit="1" customWidth="1"/>
    <col min="8460" max="8460" width="9.140625" style="2" bestFit="1" customWidth="1"/>
    <col min="8461" max="8461" width="11.5703125" style="2" bestFit="1" customWidth="1"/>
    <col min="8462" max="8462" width="11.140625" style="2" customWidth="1"/>
    <col min="8463" max="8463" width="11.5703125" style="2" bestFit="1" customWidth="1"/>
    <col min="8464" max="8464" width="11.140625" style="2" bestFit="1" customWidth="1"/>
    <col min="8465" max="8465" width="13.28515625" style="2" bestFit="1" customWidth="1"/>
    <col min="8466" max="8466" width="49.85546875" style="2" customWidth="1"/>
    <col min="8467" max="8704" width="11.42578125" style="2"/>
    <col min="8705" max="8705" width="19.42578125" style="2" customWidth="1"/>
    <col min="8706" max="8706" width="16.5703125" style="2" bestFit="1" customWidth="1"/>
    <col min="8707" max="8707" width="12.28515625" style="2" customWidth="1"/>
    <col min="8708" max="8708" width="14.85546875" style="2" customWidth="1"/>
    <col min="8709" max="8709" width="12.140625" style="2" customWidth="1"/>
    <col min="8710" max="8710" width="10.7109375" style="2" bestFit="1" customWidth="1"/>
    <col min="8711" max="8711" width="11.140625" style="2" bestFit="1" customWidth="1"/>
    <col min="8712" max="8712" width="13.140625" style="2" bestFit="1" customWidth="1"/>
    <col min="8713" max="8713" width="13.7109375" style="2" customWidth="1"/>
    <col min="8714" max="8714" width="12.7109375" style="2" bestFit="1" customWidth="1"/>
    <col min="8715" max="8715" width="14.42578125" style="2" bestFit="1" customWidth="1"/>
    <col min="8716" max="8716" width="9.140625" style="2" bestFit="1" customWidth="1"/>
    <col min="8717" max="8717" width="11.5703125" style="2" bestFit="1" customWidth="1"/>
    <col min="8718" max="8718" width="11.140625" style="2" customWidth="1"/>
    <col min="8719" max="8719" width="11.5703125" style="2" bestFit="1" customWidth="1"/>
    <col min="8720" max="8720" width="11.140625" style="2" bestFit="1" customWidth="1"/>
    <col min="8721" max="8721" width="13.28515625" style="2" bestFit="1" customWidth="1"/>
    <col min="8722" max="8722" width="49.85546875" style="2" customWidth="1"/>
    <col min="8723" max="8960" width="11.42578125" style="2"/>
    <col min="8961" max="8961" width="19.42578125" style="2" customWidth="1"/>
    <col min="8962" max="8962" width="16.5703125" style="2" bestFit="1" customWidth="1"/>
    <col min="8963" max="8963" width="12.28515625" style="2" customWidth="1"/>
    <col min="8964" max="8964" width="14.85546875" style="2" customWidth="1"/>
    <col min="8965" max="8965" width="12.140625" style="2" customWidth="1"/>
    <col min="8966" max="8966" width="10.7109375" style="2" bestFit="1" customWidth="1"/>
    <col min="8967" max="8967" width="11.140625" style="2" bestFit="1" customWidth="1"/>
    <col min="8968" max="8968" width="13.140625" style="2" bestFit="1" customWidth="1"/>
    <col min="8969" max="8969" width="13.7109375" style="2" customWidth="1"/>
    <col min="8970" max="8970" width="12.7109375" style="2" bestFit="1" customWidth="1"/>
    <col min="8971" max="8971" width="14.42578125" style="2" bestFit="1" customWidth="1"/>
    <col min="8972" max="8972" width="9.140625" style="2" bestFit="1" customWidth="1"/>
    <col min="8973" max="8973" width="11.5703125" style="2" bestFit="1" customWidth="1"/>
    <col min="8974" max="8974" width="11.140625" style="2" customWidth="1"/>
    <col min="8975" max="8975" width="11.5703125" style="2" bestFit="1" customWidth="1"/>
    <col min="8976" max="8976" width="11.140625" style="2" bestFit="1" customWidth="1"/>
    <col min="8977" max="8977" width="13.28515625" style="2" bestFit="1" customWidth="1"/>
    <col min="8978" max="8978" width="49.85546875" style="2" customWidth="1"/>
    <col min="8979" max="9216" width="11.42578125" style="2"/>
    <col min="9217" max="9217" width="19.42578125" style="2" customWidth="1"/>
    <col min="9218" max="9218" width="16.5703125" style="2" bestFit="1" customWidth="1"/>
    <col min="9219" max="9219" width="12.28515625" style="2" customWidth="1"/>
    <col min="9220" max="9220" width="14.85546875" style="2" customWidth="1"/>
    <col min="9221" max="9221" width="12.140625" style="2" customWidth="1"/>
    <col min="9222" max="9222" width="10.7109375" style="2" bestFit="1" customWidth="1"/>
    <col min="9223" max="9223" width="11.140625" style="2" bestFit="1" customWidth="1"/>
    <col min="9224" max="9224" width="13.140625" style="2" bestFit="1" customWidth="1"/>
    <col min="9225" max="9225" width="13.7109375" style="2" customWidth="1"/>
    <col min="9226" max="9226" width="12.7109375" style="2" bestFit="1" customWidth="1"/>
    <col min="9227" max="9227" width="14.42578125" style="2" bestFit="1" customWidth="1"/>
    <col min="9228" max="9228" width="9.140625" style="2" bestFit="1" customWidth="1"/>
    <col min="9229" max="9229" width="11.5703125" style="2" bestFit="1" customWidth="1"/>
    <col min="9230" max="9230" width="11.140625" style="2" customWidth="1"/>
    <col min="9231" max="9231" width="11.5703125" style="2" bestFit="1" customWidth="1"/>
    <col min="9232" max="9232" width="11.140625" style="2" bestFit="1" customWidth="1"/>
    <col min="9233" max="9233" width="13.28515625" style="2" bestFit="1" customWidth="1"/>
    <col min="9234" max="9234" width="49.85546875" style="2" customWidth="1"/>
    <col min="9235" max="9472" width="11.42578125" style="2"/>
    <col min="9473" max="9473" width="19.42578125" style="2" customWidth="1"/>
    <col min="9474" max="9474" width="16.5703125" style="2" bestFit="1" customWidth="1"/>
    <col min="9475" max="9475" width="12.28515625" style="2" customWidth="1"/>
    <col min="9476" max="9476" width="14.85546875" style="2" customWidth="1"/>
    <col min="9477" max="9477" width="12.140625" style="2" customWidth="1"/>
    <col min="9478" max="9478" width="10.7109375" style="2" bestFit="1" customWidth="1"/>
    <col min="9479" max="9479" width="11.140625" style="2" bestFit="1" customWidth="1"/>
    <col min="9480" max="9480" width="13.140625" style="2" bestFit="1" customWidth="1"/>
    <col min="9481" max="9481" width="13.7109375" style="2" customWidth="1"/>
    <col min="9482" max="9482" width="12.7109375" style="2" bestFit="1" customWidth="1"/>
    <col min="9483" max="9483" width="14.42578125" style="2" bestFit="1" customWidth="1"/>
    <col min="9484" max="9484" width="9.140625" style="2" bestFit="1" customWidth="1"/>
    <col min="9485" max="9485" width="11.5703125" style="2" bestFit="1" customWidth="1"/>
    <col min="9486" max="9486" width="11.140625" style="2" customWidth="1"/>
    <col min="9487" max="9487" width="11.5703125" style="2" bestFit="1" customWidth="1"/>
    <col min="9488" max="9488" width="11.140625" style="2" bestFit="1" customWidth="1"/>
    <col min="9489" max="9489" width="13.28515625" style="2" bestFit="1" customWidth="1"/>
    <col min="9490" max="9490" width="49.85546875" style="2" customWidth="1"/>
    <col min="9491" max="9728" width="11.42578125" style="2"/>
    <col min="9729" max="9729" width="19.42578125" style="2" customWidth="1"/>
    <col min="9730" max="9730" width="16.5703125" style="2" bestFit="1" customWidth="1"/>
    <col min="9731" max="9731" width="12.28515625" style="2" customWidth="1"/>
    <col min="9732" max="9732" width="14.85546875" style="2" customWidth="1"/>
    <col min="9733" max="9733" width="12.140625" style="2" customWidth="1"/>
    <col min="9734" max="9734" width="10.7109375" style="2" bestFit="1" customWidth="1"/>
    <col min="9735" max="9735" width="11.140625" style="2" bestFit="1" customWidth="1"/>
    <col min="9736" max="9736" width="13.140625" style="2" bestFit="1" customWidth="1"/>
    <col min="9737" max="9737" width="13.7109375" style="2" customWidth="1"/>
    <col min="9738" max="9738" width="12.7109375" style="2" bestFit="1" customWidth="1"/>
    <col min="9739" max="9739" width="14.42578125" style="2" bestFit="1" customWidth="1"/>
    <col min="9740" max="9740" width="9.140625" style="2" bestFit="1" customWidth="1"/>
    <col min="9741" max="9741" width="11.5703125" style="2" bestFit="1" customWidth="1"/>
    <col min="9742" max="9742" width="11.140625" style="2" customWidth="1"/>
    <col min="9743" max="9743" width="11.5703125" style="2" bestFit="1" customWidth="1"/>
    <col min="9744" max="9744" width="11.140625" style="2" bestFit="1" customWidth="1"/>
    <col min="9745" max="9745" width="13.28515625" style="2" bestFit="1" customWidth="1"/>
    <col min="9746" max="9746" width="49.85546875" style="2" customWidth="1"/>
    <col min="9747" max="9984" width="11.42578125" style="2"/>
    <col min="9985" max="9985" width="19.42578125" style="2" customWidth="1"/>
    <col min="9986" max="9986" width="16.5703125" style="2" bestFit="1" customWidth="1"/>
    <col min="9987" max="9987" width="12.28515625" style="2" customWidth="1"/>
    <col min="9988" max="9988" width="14.85546875" style="2" customWidth="1"/>
    <col min="9989" max="9989" width="12.140625" style="2" customWidth="1"/>
    <col min="9990" max="9990" width="10.7109375" style="2" bestFit="1" customWidth="1"/>
    <col min="9991" max="9991" width="11.140625" style="2" bestFit="1" customWidth="1"/>
    <col min="9992" max="9992" width="13.140625" style="2" bestFit="1" customWidth="1"/>
    <col min="9993" max="9993" width="13.7109375" style="2" customWidth="1"/>
    <col min="9994" max="9994" width="12.7109375" style="2" bestFit="1" customWidth="1"/>
    <col min="9995" max="9995" width="14.42578125" style="2" bestFit="1" customWidth="1"/>
    <col min="9996" max="9996" width="9.140625" style="2" bestFit="1" customWidth="1"/>
    <col min="9997" max="9997" width="11.5703125" style="2" bestFit="1" customWidth="1"/>
    <col min="9998" max="9998" width="11.140625" style="2" customWidth="1"/>
    <col min="9999" max="9999" width="11.5703125" style="2" bestFit="1" customWidth="1"/>
    <col min="10000" max="10000" width="11.140625" style="2" bestFit="1" customWidth="1"/>
    <col min="10001" max="10001" width="13.28515625" style="2" bestFit="1" customWidth="1"/>
    <col min="10002" max="10002" width="49.85546875" style="2" customWidth="1"/>
    <col min="10003" max="10240" width="11.42578125" style="2"/>
    <col min="10241" max="10241" width="19.42578125" style="2" customWidth="1"/>
    <col min="10242" max="10242" width="16.5703125" style="2" bestFit="1" customWidth="1"/>
    <col min="10243" max="10243" width="12.28515625" style="2" customWidth="1"/>
    <col min="10244" max="10244" width="14.85546875" style="2" customWidth="1"/>
    <col min="10245" max="10245" width="12.140625" style="2" customWidth="1"/>
    <col min="10246" max="10246" width="10.7109375" style="2" bestFit="1" customWidth="1"/>
    <col min="10247" max="10247" width="11.140625" style="2" bestFit="1" customWidth="1"/>
    <col min="10248" max="10248" width="13.140625" style="2" bestFit="1" customWidth="1"/>
    <col min="10249" max="10249" width="13.7109375" style="2" customWidth="1"/>
    <col min="10250" max="10250" width="12.7109375" style="2" bestFit="1" customWidth="1"/>
    <col min="10251" max="10251" width="14.42578125" style="2" bestFit="1" customWidth="1"/>
    <col min="10252" max="10252" width="9.140625" style="2" bestFit="1" customWidth="1"/>
    <col min="10253" max="10253" width="11.5703125" style="2" bestFit="1" customWidth="1"/>
    <col min="10254" max="10254" width="11.140625" style="2" customWidth="1"/>
    <col min="10255" max="10255" width="11.5703125" style="2" bestFit="1" customWidth="1"/>
    <col min="10256" max="10256" width="11.140625" style="2" bestFit="1" customWidth="1"/>
    <col min="10257" max="10257" width="13.28515625" style="2" bestFit="1" customWidth="1"/>
    <col min="10258" max="10258" width="49.85546875" style="2" customWidth="1"/>
    <col min="10259" max="10496" width="11.42578125" style="2"/>
    <col min="10497" max="10497" width="19.42578125" style="2" customWidth="1"/>
    <col min="10498" max="10498" width="16.5703125" style="2" bestFit="1" customWidth="1"/>
    <col min="10499" max="10499" width="12.28515625" style="2" customWidth="1"/>
    <col min="10500" max="10500" width="14.85546875" style="2" customWidth="1"/>
    <col min="10501" max="10501" width="12.140625" style="2" customWidth="1"/>
    <col min="10502" max="10502" width="10.7109375" style="2" bestFit="1" customWidth="1"/>
    <col min="10503" max="10503" width="11.140625" style="2" bestFit="1" customWidth="1"/>
    <col min="10504" max="10504" width="13.140625" style="2" bestFit="1" customWidth="1"/>
    <col min="10505" max="10505" width="13.7109375" style="2" customWidth="1"/>
    <col min="10506" max="10506" width="12.7109375" style="2" bestFit="1" customWidth="1"/>
    <col min="10507" max="10507" width="14.42578125" style="2" bestFit="1" customWidth="1"/>
    <col min="10508" max="10508" width="9.140625" style="2" bestFit="1" customWidth="1"/>
    <col min="10509" max="10509" width="11.5703125" style="2" bestFit="1" customWidth="1"/>
    <col min="10510" max="10510" width="11.140625" style="2" customWidth="1"/>
    <col min="10511" max="10511" width="11.5703125" style="2" bestFit="1" customWidth="1"/>
    <col min="10512" max="10512" width="11.140625" style="2" bestFit="1" customWidth="1"/>
    <col min="10513" max="10513" width="13.28515625" style="2" bestFit="1" customWidth="1"/>
    <col min="10514" max="10514" width="49.85546875" style="2" customWidth="1"/>
    <col min="10515" max="10752" width="11.42578125" style="2"/>
    <col min="10753" max="10753" width="19.42578125" style="2" customWidth="1"/>
    <col min="10754" max="10754" width="16.5703125" style="2" bestFit="1" customWidth="1"/>
    <col min="10755" max="10755" width="12.28515625" style="2" customWidth="1"/>
    <col min="10756" max="10756" width="14.85546875" style="2" customWidth="1"/>
    <col min="10757" max="10757" width="12.140625" style="2" customWidth="1"/>
    <col min="10758" max="10758" width="10.7109375" style="2" bestFit="1" customWidth="1"/>
    <col min="10759" max="10759" width="11.140625" style="2" bestFit="1" customWidth="1"/>
    <col min="10760" max="10760" width="13.140625" style="2" bestFit="1" customWidth="1"/>
    <col min="10761" max="10761" width="13.7109375" style="2" customWidth="1"/>
    <col min="10762" max="10762" width="12.7109375" style="2" bestFit="1" customWidth="1"/>
    <col min="10763" max="10763" width="14.42578125" style="2" bestFit="1" customWidth="1"/>
    <col min="10764" max="10764" width="9.140625" style="2" bestFit="1" customWidth="1"/>
    <col min="10765" max="10765" width="11.5703125" style="2" bestFit="1" customWidth="1"/>
    <col min="10766" max="10766" width="11.140625" style="2" customWidth="1"/>
    <col min="10767" max="10767" width="11.5703125" style="2" bestFit="1" customWidth="1"/>
    <col min="10768" max="10768" width="11.140625" style="2" bestFit="1" customWidth="1"/>
    <col min="10769" max="10769" width="13.28515625" style="2" bestFit="1" customWidth="1"/>
    <col min="10770" max="10770" width="49.85546875" style="2" customWidth="1"/>
    <col min="10771" max="11008" width="11.42578125" style="2"/>
    <col min="11009" max="11009" width="19.42578125" style="2" customWidth="1"/>
    <col min="11010" max="11010" width="16.5703125" style="2" bestFit="1" customWidth="1"/>
    <col min="11011" max="11011" width="12.28515625" style="2" customWidth="1"/>
    <col min="11012" max="11012" width="14.85546875" style="2" customWidth="1"/>
    <col min="11013" max="11013" width="12.140625" style="2" customWidth="1"/>
    <col min="11014" max="11014" width="10.7109375" style="2" bestFit="1" customWidth="1"/>
    <col min="11015" max="11015" width="11.140625" style="2" bestFit="1" customWidth="1"/>
    <col min="11016" max="11016" width="13.140625" style="2" bestFit="1" customWidth="1"/>
    <col min="11017" max="11017" width="13.7109375" style="2" customWidth="1"/>
    <col min="11018" max="11018" width="12.7109375" style="2" bestFit="1" customWidth="1"/>
    <col min="11019" max="11019" width="14.42578125" style="2" bestFit="1" customWidth="1"/>
    <col min="11020" max="11020" width="9.140625" style="2" bestFit="1" customWidth="1"/>
    <col min="11021" max="11021" width="11.5703125" style="2" bestFit="1" customWidth="1"/>
    <col min="11022" max="11022" width="11.140625" style="2" customWidth="1"/>
    <col min="11023" max="11023" width="11.5703125" style="2" bestFit="1" customWidth="1"/>
    <col min="11024" max="11024" width="11.140625" style="2" bestFit="1" customWidth="1"/>
    <col min="11025" max="11025" width="13.28515625" style="2" bestFit="1" customWidth="1"/>
    <col min="11026" max="11026" width="49.85546875" style="2" customWidth="1"/>
    <col min="11027" max="11264" width="11.42578125" style="2"/>
    <col min="11265" max="11265" width="19.42578125" style="2" customWidth="1"/>
    <col min="11266" max="11266" width="16.5703125" style="2" bestFit="1" customWidth="1"/>
    <col min="11267" max="11267" width="12.28515625" style="2" customWidth="1"/>
    <col min="11268" max="11268" width="14.85546875" style="2" customWidth="1"/>
    <col min="11269" max="11269" width="12.140625" style="2" customWidth="1"/>
    <col min="11270" max="11270" width="10.7109375" style="2" bestFit="1" customWidth="1"/>
    <col min="11271" max="11271" width="11.140625" style="2" bestFit="1" customWidth="1"/>
    <col min="11272" max="11272" width="13.140625" style="2" bestFit="1" customWidth="1"/>
    <col min="11273" max="11273" width="13.7109375" style="2" customWidth="1"/>
    <col min="11274" max="11274" width="12.7109375" style="2" bestFit="1" customWidth="1"/>
    <col min="11275" max="11275" width="14.42578125" style="2" bestFit="1" customWidth="1"/>
    <col min="11276" max="11276" width="9.140625" style="2" bestFit="1" customWidth="1"/>
    <col min="11277" max="11277" width="11.5703125" style="2" bestFit="1" customWidth="1"/>
    <col min="11278" max="11278" width="11.140625" style="2" customWidth="1"/>
    <col min="11279" max="11279" width="11.5703125" style="2" bestFit="1" customWidth="1"/>
    <col min="11280" max="11280" width="11.140625" style="2" bestFit="1" customWidth="1"/>
    <col min="11281" max="11281" width="13.28515625" style="2" bestFit="1" customWidth="1"/>
    <col min="11282" max="11282" width="49.85546875" style="2" customWidth="1"/>
    <col min="11283" max="11520" width="11.42578125" style="2"/>
    <col min="11521" max="11521" width="19.42578125" style="2" customWidth="1"/>
    <col min="11522" max="11522" width="16.5703125" style="2" bestFit="1" customWidth="1"/>
    <col min="11523" max="11523" width="12.28515625" style="2" customWidth="1"/>
    <col min="11524" max="11524" width="14.85546875" style="2" customWidth="1"/>
    <col min="11525" max="11525" width="12.140625" style="2" customWidth="1"/>
    <col min="11526" max="11526" width="10.7109375" style="2" bestFit="1" customWidth="1"/>
    <col min="11527" max="11527" width="11.140625" style="2" bestFit="1" customWidth="1"/>
    <col min="11528" max="11528" width="13.140625" style="2" bestFit="1" customWidth="1"/>
    <col min="11529" max="11529" width="13.7109375" style="2" customWidth="1"/>
    <col min="11530" max="11530" width="12.7109375" style="2" bestFit="1" customWidth="1"/>
    <col min="11531" max="11531" width="14.42578125" style="2" bestFit="1" customWidth="1"/>
    <col min="11532" max="11532" width="9.140625" style="2" bestFit="1" customWidth="1"/>
    <col min="11533" max="11533" width="11.5703125" style="2" bestFit="1" customWidth="1"/>
    <col min="11534" max="11534" width="11.140625" style="2" customWidth="1"/>
    <col min="11535" max="11535" width="11.5703125" style="2" bestFit="1" customWidth="1"/>
    <col min="11536" max="11536" width="11.140625" style="2" bestFit="1" customWidth="1"/>
    <col min="11537" max="11537" width="13.28515625" style="2" bestFit="1" customWidth="1"/>
    <col min="11538" max="11538" width="49.85546875" style="2" customWidth="1"/>
    <col min="11539" max="11776" width="11.42578125" style="2"/>
    <col min="11777" max="11777" width="19.42578125" style="2" customWidth="1"/>
    <col min="11778" max="11778" width="16.5703125" style="2" bestFit="1" customWidth="1"/>
    <col min="11779" max="11779" width="12.28515625" style="2" customWidth="1"/>
    <col min="11780" max="11780" width="14.85546875" style="2" customWidth="1"/>
    <col min="11781" max="11781" width="12.140625" style="2" customWidth="1"/>
    <col min="11782" max="11782" width="10.7109375" style="2" bestFit="1" customWidth="1"/>
    <col min="11783" max="11783" width="11.140625" style="2" bestFit="1" customWidth="1"/>
    <col min="11784" max="11784" width="13.140625" style="2" bestFit="1" customWidth="1"/>
    <col min="11785" max="11785" width="13.7109375" style="2" customWidth="1"/>
    <col min="11786" max="11786" width="12.7109375" style="2" bestFit="1" customWidth="1"/>
    <col min="11787" max="11787" width="14.42578125" style="2" bestFit="1" customWidth="1"/>
    <col min="11788" max="11788" width="9.140625" style="2" bestFit="1" customWidth="1"/>
    <col min="11789" max="11789" width="11.5703125" style="2" bestFit="1" customWidth="1"/>
    <col min="11790" max="11790" width="11.140625" style="2" customWidth="1"/>
    <col min="11791" max="11791" width="11.5703125" style="2" bestFit="1" customWidth="1"/>
    <col min="11792" max="11792" width="11.140625" style="2" bestFit="1" customWidth="1"/>
    <col min="11793" max="11793" width="13.28515625" style="2" bestFit="1" customWidth="1"/>
    <col min="11794" max="11794" width="49.85546875" style="2" customWidth="1"/>
    <col min="11795" max="12032" width="11.42578125" style="2"/>
    <col min="12033" max="12033" width="19.42578125" style="2" customWidth="1"/>
    <col min="12034" max="12034" width="16.5703125" style="2" bestFit="1" customWidth="1"/>
    <col min="12035" max="12035" width="12.28515625" style="2" customWidth="1"/>
    <col min="12036" max="12036" width="14.85546875" style="2" customWidth="1"/>
    <col min="12037" max="12037" width="12.140625" style="2" customWidth="1"/>
    <col min="12038" max="12038" width="10.7109375" style="2" bestFit="1" customWidth="1"/>
    <col min="12039" max="12039" width="11.140625" style="2" bestFit="1" customWidth="1"/>
    <col min="12040" max="12040" width="13.140625" style="2" bestFit="1" customWidth="1"/>
    <col min="12041" max="12041" width="13.7109375" style="2" customWidth="1"/>
    <col min="12042" max="12042" width="12.7109375" style="2" bestFit="1" customWidth="1"/>
    <col min="12043" max="12043" width="14.42578125" style="2" bestFit="1" customWidth="1"/>
    <col min="12044" max="12044" width="9.140625" style="2" bestFit="1" customWidth="1"/>
    <col min="12045" max="12045" width="11.5703125" style="2" bestFit="1" customWidth="1"/>
    <col min="12046" max="12046" width="11.140625" style="2" customWidth="1"/>
    <col min="12047" max="12047" width="11.5703125" style="2" bestFit="1" customWidth="1"/>
    <col min="12048" max="12048" width="11.140625" style="2" bestFit="1" customWidth="1"/>
    <col min="12049" max="12049" width="13.28515625" style="2" bestFit="1" customWidth="1"/>
    <col min="12050" max="12050" width="49.85546875" style="2" customWidth="1"/>
    <col min="12051" max="12288" width="11.42578125" style="2"/>
    <col min="12289" max="12289" width="19.42578125" style="2" customWidth="1"/>
    <col min="12290" max="12290" width="16.5703125" style="2" bestFit="1" customWidth="1"/>
    <col min="12291" max="12291" width="12.28515625" style="2" customWidth="1"/>
    <col min="12292" max="12292" width="14.85546875" style="2" customWidth="1"/>
    <col min="12293" max="12293" width="12.140625" style="2" customWidth="1"/>
    <col min="12294" max="12294" width="10.7109375" style="2" bestFit="1" customWidth="1"/>
    <col min="12295" max="12295" width="11.140625" style="2" bestFit="1" customWidth="1"/>
    <col min="12296" max="12296" width="13.140625" style="2" bestFit="1" customWidth="1"/>
    <col min="12297" max="12297" width="13.7109375" style="2" customWidth="1"/>
    <col min="12298" max="12298" width="12.7109375" style="2" bestFit="1" customWidth="1"/>
    <col min="12299" max="12299" width="14.42578125" style="2" bestFit="1" customWidth="1"/>
    <col min="12300" max="12300" width="9.140625" style="2" bestFit="1" customWidth="1"/>
    <col min="12301" max="12301" width="11.5703125" style="2" bestFit="1" customWidth="1"/>
    <col min="12302" max="12302" width="11.140625" style="2" customWidth="1"/>
    <col min="12303" max="12303" width="11.5703125" style="2" bestFit="1" customWidth="1"/>
    <col min="12304" max="12304" width="11.140625" style="2" bestFit="1" customWidth="1"/>
    <col min="12305" max="12305" width="13.28515625" style="2" bestFit="1" customWidth="1"/>
    <col min="12306" max="12306" width="49.85546875" style="2" customWidth="1"/>
    <col min="12307" max="12544" width="11.42578125" style="2"/>
    <col min="12545" max="12545" width="19.42578125" style="2" customWidth="1"/>
    <col min="12546" max="12546" width="16.5703125" style="2" bestFit="1" customWidth="1"/>
    <col min="12547" max="12547" width="12.28515625" style="2" customWidth="1"/>
    <col min="12548" max="12548" width="14.85546875" style="2" customWidth="1"/>
    <col min="12549" max="12549" width="12.140625" style="2" customWidth="1"/>
    <col min="12550" max="12550" width="10.7109375" style="2" bestFit="1" customWidth="1"/>
    <col min="12551" max="12551" width="11.140625" style="2" bestFit="1" customWidth="1"/>
    <col min="12552" max="12552" width="13.140625" style="2" bestFit="1" customWidth="1"/>
    <col min="12553" max="12553" width="13.7109375" style="2" customWidth="1"/>
    <col min="12554" max="12554" width="12.7109375" style="2" bestFit="1" customWidth="1"/>
    <col min="12555" max="12555" width="14.42578125" style="2" bestFit="1" customWidth="1"/>
    <col min="12556" max="12556" width="9.140625" style="2" bestFit="1" customWidth="1"/>
    <col min="12557" max="12557" width="11.5703125" style="2" bestFit="1" customWidth="1"/>
    <col min="12558" max="12558" width="11.140625" style="2" customWidth="1"/>
    <col min="12559" max="12559" width="11.5703125" style="2" bestFit="1" customWidth="1"/>
    <col min="12560" max="12560" width="11.140625" style="2" bestFit="1" customWidth="1"/>
    <col min="12561" max="12561" width="13.28515625" style="2" bestFit="1" customWidth="1"/>
    <col min="12562" max="12562" width="49.85546875" style="2" customWidth="1"/>
    <col min="12563" max="12800" width="11.42578125" style="2"/>
    <col min="12801" max="12801" width="19.42578125" style="2" customWidth="1"/>
    <col min="12802" max="12802" width="16.5703125" style="2" bestFit="1" customWidth="1"/>
    <col min="12803" max="12803" width="12.28515625" style="2" customWidth="1"/>
    <col min="12804" max="12804" width="14.85546875" style="2" customWidth="1"/>
    <col min="12805" max="12805" width="12.140625" style="2" customWidth="1"/>
    <col min="12806" max="12806" width="10.7109375" style="2" bestFit="1" customWidth="1"/>
    <col min="12807" max="12807" width="11.140625" style="2" bestFit="1" customWidth="1"/>
    <col min="12808" max="12808" width="13.140625" style="2" bestFit="1" customWidth="1"/>
    <col min="12809" max="12809" width="13.7109375" style="2" customWidth="1"/>
    <col min="12810" max="12810" width="12.7109375" style="2" bestFit="1" customWidth="1"/>
    <col min="12811" max="12811" width="14.42578125" style="2" bestFit="1" customWidth="1"/>
    <col min="12812" max="12812" width="9.140625" style="2" bestFit="1" customWidth="1"/>
    <col min="12813" max="12813" width="11.5703125" style="2" bestFit="1" customWidth="1"/>
    <col min="12814" max="12814" width="11.140625" style="2" customWidth="1"/>
    <col min="12815" max="12815" width="11.5703125" style="2" bestFit="1" customWidth="1"/>
    <col min="12816" max="12816" width="11.140625" style="2" bestFit="1" customWidth="1"/>
    <col min="12817" max="12817" width="13.28515625" style="2" bestFit="1" customWidth="1"/>
    <col min="12818" max="12818" width="49.85546875" style="2" customWidth="1"/>
    <col min="12819" max="13056" width="11.42578125" style="2"/>
    <col min="13057" max="13057" width="19.42578125" style="2" customWidth="1"/>
    <col min="13058" max="13058" width="16.5703125" style="2" bestFit="1" customWidth="1"/>
    <col min="13059" max="13059" width="12.28515625" style="2" customWidth="1"/>
    <col min="13060" max="13060" width="14.85546875" style="2" customWidth="1"/>
    <col min="13061" max="13061" width="12.140625" style="2" customWidth="1"/>
    <col min="13062" max="13062" width="10.7109375" style="2" bestFit="1" customWidth="1"/>
    <col min="13063" max="13063" width="11.140625" style="2" bestFit="1" customWidth="1"/>
    <col min="13064" max="13064" width="13.140625" style="2" bestFit="1" customWidth="1"/>
    <col min="13065" max="13065" width="13.7109375" style="2" customWidth="1"/>
    <col min="13066" max="13066" width="12.7109375" style="2" bestFit="1" customWidth="1"/>
    <col min="13067" max="13067" width="14.42578125" style="2" bestFit="1" customWidth="1"/>
    <col min="13068" max="13068" width="9.140625" style="2" bestFit="1" customWidth="1"/>
    <col min="13069" max="13069" width="11.5703125" style="2" bestFit="1" customWidth="1"/>
    <col min="13070" max="13070" width="11.140625" style="2" customWidth="1"/>
    <col min="13071" max="13071" width="11.5703125" style="2" bestFit="1" customWidth="1"/>
    <col min="13072" max="13072" width="11.140625" style="2" bestFit="1" customWidth="1"/>
    <col min="13073" max="13073" width="13.28515625" style="2" bestFit="1" customWidth="1"/>
    <col min="13074" max="13074" width="49.85546875" style="2" customWidth="1"/>
    <col min="13075" max="13312" width="11.42578125" style="2"/>
    <col min="13313" max="13313" width="19.42578125" style="2" customWidth="1"/>
    <col min="13314" max="13314" width="16.5703125" style="2" bestFit="1" customWidth="1"/>
    <col min="13315" max="13315" width="12.28515625" style="2" customWidth="1"/>
    <col min="13316" max="13316" width="14.85546875" style="2" customWidth="1"/>
    <col min="13317" max="13317" width="12.140625" style="2" customWidth="1"/>
    <col min="13318" max="13318" width="10.7109375" style="2" bestFit="1" customWidth="1"/>
    <col min="13319" max="13319" width="11.140625" style="2" bestFit="1" customWidth="1"/>
    <col min="13320" max="13320" width="13.140625" style="2" bestFit="1" customWidth="1"/>
    <col min="13321" max="13321" width="13.7109375" style="2" customWidth="1"/>
    <col min="13322" max="13322" width="12.7109375" style="2" bestFit="1" customWidth="1"/>
    <col min="13323" max="13323" width="14.42578125" style="2" bestFit="1" customWidth="1"/>
    <col min="13324" max="13324" width="9.140625" style="2" bestFit="1" customWidth="1"/>
    <col min="13325" max="13325" width="11.5703125" style="2" bestFit="1" customWidth="1"/>
    <col min="13326" max="13326" width="11.140625" style="2" customWidth="1"/>
    <col min="13327" max="13327" width="11.5703125" style="2" bestFit="1" customWidth="1"/>
    <col min="13328" max="13328" width="11.140625" style="2" bestFit="1" customWidth="1"/>
    <col min="13329" max="13329" width="13.28515625" style="2" bestFit="1" customWidth="1"/>
    <col min="13330" max="13330" width="49.85546875" style="2" customWidth="1"/>
    <col min="13331" max="13568" width="11.42578125" style="2"/>
    <col min="13569" max="13569" width="19.42578125" style="2" customWidth="1"/>
    <col min="13570" max="13570" width="16.5703125" style="2" bestFit="1" customWidth="1"/>
    <col min="13571" max="13571" width="12.28515625" style="2" customWidth="1"/>
    <col min="13572" max="13572" width="14.85546875" style="2" customWidth="1"/>
    <col min="13573" max="13573" width="12.140625" style="2" customWidth="1"/>
    <col min="13574" max="13574" width="10.7109375" style="2" bestFit="1" customWidth="1"/>
    <col min="13575" max="13575" width="11.140625" style="2" bestFit="1" customWidth="1"/>
    <col min="13576" max="13576" width="13.140625" style="2" bestFit="1" customWidth="1"/>
    <col min="13577" max="13577" width="13.7109375" style="2" customWidth="1"/>
    <col min="13578" max="13578" width="12.7109375" style="2" bestFit="1" customWidth="1"/>
    <col min="13579" max="13579" width="14.42578125" style="2" bestFit="1" customWidth="1"/>
    <col min="13580" max="13580" width="9.140625" style="2" bestFit="1" customWidth="1"/>
    <col min="13581" max="13581" width="11.5703125" style="2" bestFit="1" customWidth="1"/>
    <col min="13582" max="13582" width="11.140625" style="2" customWidth="1"/>
    <col min="13583" max="13583" width="11.5703125" style="2" bestFit="1" customWidth="1"/>
    <col min="13584" max="13584" width="11.140625" style="2" bestFit="1" customWidth="1"/>
    <col min="13585" max="13585" width="13.28515625" style="2" bestFit="1" customWidth="1"/>
    <col min="13586" max="13586" width="49.85546875" style="2" customWidth="1"/>
    <col min="13587" max="13824" width="11.42578125" style="2"/>
    <col min="13825" max="13825" width="19.42578125" style="2" customWidth="1"/>
    <col min="13826" max="13826" width="16.5703125" style="2" bestFit="1" customWidth="1"/>
    <col min="13827" max="13827" width="12.28515625" style="2" customWidth="1"/>
    <col min="13828" max="13828" width="14.85546875" style="2" customWidth="1"/>
    <col min="13829" max="13829" width="12.140625" style="2" customWidth="1"/>
    <col min="13830" max="13830" width="10.7109375" style="2" bestFit="1" customWidth="1"/>
    <col min="13831" max="13831" width="11.140625" style="2" bestFit="1" customWidth="1"/>
    <col min="13832" max="13832" width="13.140625" style="2" bestFit="1" customWidth="1"/>
    <col min="13833" max="13833" width="13.7109375" style="2" customWidth="1"/>
    <col min="13834" max="13834" width="12.7109375" style="2" bestFit="1" customWidth="1"/>
    <col min="13835" max="13835" width="14.42578125" style="2" bestFit="1" customWidth="1"/>
    <col min="13836" max="13836" width="9.140625" style="2" bestFit="1" customWidth="1"/>
    <col min="13837" max="13837" width="11.5703125" style="2" bestFit="1" customWidth="1"/>
    <col min="13838" max="13838" width="11.140625" style="2" customWidth="1"/>
    <col min="13839" max="13839" width="11.5703125" style="2" bestFit="1" customWidth="1"/>
    <col min="13840" max="13840" width="11.140625" style="2" bestFit="1" customWidth="1"/>
    <col min="13841" max="13841" width="13.28515625" style="2" bestFit="1" customWidth="1"/>
    <col min="13842" max="13842" width="49.85546875" style="2" customWidth="1"/>
    <col min="13843" max="14080" width="11.42578125" style="2"/>
    <col min="14081" max="14081" width="19.42578125" style="2" customWidth="1"/>
    <col min="14082" max="14082" width="16.5703125" style="2" bestFit="1" customWidth="1"/>
    <col min="14083" max="14083" width="12.28515625" style="2" customWidth="1"/>
    <col min="14084" max="14084" width="14.85546875" style="2" customWidth="1"/>
    <col min="14085" max="14085" width="12.140625" style="2" customWidth="1"/>
    <col min="14086" max="14086" width="10.7109375" style="2" bestFit="1" customWidth="1"/>
    <col min="14087" max="14087" width="11.140625" style="2" bestFit="1" customWidth="1"/>
    <col min="14088" max="14088" width="13.140625" style="2" bestFit="1" customWidth="1"/>
    <col min="14089" max="14089" width="13.7109375" style="2" customWidth="1"/>
    <col min="14090" max="14090" width="12.7109375" style="2" bestFit="1" customWidth="1"/>
    <col min="14091" max="14091" width="14.42578125" style="2" bestFit="1" customWidth="1"/>
    <col min="14092" max="14092" width="9.140625" style="2" bestFit="1" customWidth="1"/>
    <col min="14093" max="14093" width="11.5703125" style="2" bestFit="1" customWidth="1"/>
    <col min="14094" max="14094" width="11.140625" style="2" customWidth="1"/>
    <col min="14095" max="14095" width="11.5703125" style="2" bestFit="1" customWidth="1"/>
    <col min="14096" max="14096" width="11.140625" style="2" bestFit="1" customWidth="1"/>
    <col min="14097" max="14097" width="13.28515625" style="2" bestFit="1" customWidth="1"/>
    <col min="14098" max="14098" width="49.85546875" style="2" customWidth="1"/>
    <col min="14099" max="14336" width="11.42578125" style="2"/>
    <col min="14337" max="14337" width="19.42578125" style="2" customWidth="1"/>
    <col min="14338" max="14338" width="16.5703125" style="2" bestFit="1" customWidth="1"/>
    <col min="14339" max="14339" width="12.28515625" style="2" customWidth="1"/>
    <col min="14340" max="14340" width="14.85546875" style="2" customWidth="1"/>
    <col min="14341" max="14341" width="12.140625" style="2" customWidth="1"/>
    <col min="14342" max="14342" width="10.7109375" style="2" bestFit="1" customWidth="1"/>
    <col min="14343" max="14343" width="11.140625" style="2" bestFit="1" customWidth="1"/>
    <col min="14344" max="14344" width="13.140625" style="2" bestFit="1" customWidth="1"/>
    <col min="14345" max="14345" width="13.7109375" style="2" customWidth="1"/>
    <col min="14346" max="14346" width="12.7109375" style="2" bestFit="1" customWidth="1"/>
    <col min="14347" max="14347" width="14.42578125" style="2" bestFit="1" customWidth="1"/>
    <col min="14348" max="14348" width="9.140625" style="2" bestFit="1" customWidth="1"/>
    <col min="14349" max="14349" width="11.5703125" style="2" bestFit="1" customWidth="1"/>
    <col min="14350" max="14350" width="11.140625" style="2" customWidth="1"/>
    <col min="14351" max="14351" width="11.5703125" style="2" bestFit="1" customWidth="1"/>
    <col min="14352" max="14352" width="11.140625" style="2" bestFit="1" customWidth="1"/>
    <col min="14353" max="14353" width="13.28515625" style="2" bestFit="1" customWidth="1"/>
    <col min="14354" max="14354" width="49.85546875" style="2" customWidth="1"/>
    <col min="14355" max="14592" width="11.42578125" style="2"/>
    <col min="14593" max="14593" width="19.42578125" style="2" customWidth="1"/>
    <col min="14594" max="14594" width="16.5703125" style="2" bestFit="1" customWidth="1"/>
    <col min="14595" max="14595" width="12.28515625" style="2" customWidth="1"/>
    <col min="14596" max="14596" width="14.85546875" style="2" customWidth="1"/>
    <col min="14597" max="14597" width="12.140625" style="2" customWidth="1"/>
    <col min="14598" max="14598" width="10.7109375" style="2" bestFit="1" customWidth="1"/>
    <col min="14599" max="14599" width="11.140625" style="2" bestFit="1" customWidth="1"/>
    <col min="14600" max="14600" width="13.140625" style="2" bestFit="1" customWidth="1"/>
    <col min="14601" max="14601" width="13.7109375" style="2" customWidth="1"/>
    <col min="14602" max="14602" width="12.7109375" style="2" bestFit="1" customWidth="1"/>
    <col min="14603" max="14603" width="14.42578125" style="2" bestFit="1" customWidth="1"/>
    <col min="14604" max="14604" width="9.140625" style="2" bestFit="1" customWidth="1"/>
    <col min="14605" max="14605" width="11.5703125" style="2" bestFit="1" customWidth="1"/>
    <col min="14606" max="14606" width="11.140625" style="2" customWidth="1"/>
    <col min="14607" max="14607" width="11.5703125" style="2" bestFit="1" customWidth="1"/>
    <col min="14608" max="14608" width="11.140625" style="2" bestFit="1" customWidth="1"/>
    <col min="14609" max="14609" width="13.28515625" style="2" bestFit="1" customWidth="1"/>
    <col min="14610" max="14610" width="49.85546875" style="2" customWidth="1"/>
    <col min="14611" max="14848" width="11.42578125" style="2"/>
    <col min="14849" max="14849" width="19.42578125" style="2" customWidth="1"/>
    <col min="14850" max="14850" width="16.5703125" style="2" bestFit="1" customWidth="1"/>
    <col min="14851" max="14851" width="12.28515625" style="2" customWidth="1"/>
    <col min="14852" max="14852" width="14.85546875" style="2" customWidth="1"/>
    <col min="14853" max="14853" width="12.140625" style="2" customWidth="1"/>
    <col min="14854" max="14854" width="10.7109375" style="2" bestFit="1" customWidth="1"/>
    <col min="14855" max="14855" width="11.140625" style="2" bestFit="1" customWidth="1"/>
    <col min="14856" max="14856" width="13.140625" style="2" bestFit="1" customWidth="1"/>
    <col min="14857" max="14857" width="13.7109375" style="2" customWidth="1"/>
    <col min="14858" max="14858" width="12.7109375" style="2" bestFit="1" customWidth="1"/>
    <col min="14859" max="14859" width="14.42578125" style="2" bestFit="1" customWidth="1"/>
    <col min="14860" max="14860" width="9.140625" style="2" bestFit="1" customWidth="1"/>
    <col min="14861" max="14861" width="11.5703125" style="2" bestFit="1" customWidth="1"/>
    <col min="14862" max="14862" width="11.140625" style="2" customWidth="1"/>
    <col min="14863" max="14863" width="11.5703125" style="2" bestFit="1" customWidth="1"/>
    <col min="14864" max="14864" width="11.140625" style="2" bestFit="1" customWidth="1"/>
    <col min="14865" max="14865" width="13.28515625" style="2" bestFit="1" customWidth="1"/>
    <col min="14866" max="14866" width="49.85546875" style="2" customWidth="1"/>
    <col min="14867" max="15104" width="11.42578125" style="2"/>
    <col min="15105" max="15105" width="19.42578125" style="2" customWidth="1"/>
    <col min="15106" max="15106" width="16.5703125" style="2" bestFit="1" customWidth="1"/>
    <col min="15107" max="15107" width="12.28515625" style="2" customWidth="1"/>
    <col min="15108" max="15108" width="14.85546875" style="2" customWidth="1"/>
    <col min="15109" max="15109" width="12.140625" style="2" customWidth="1"/>
    <col min="15110" max="15110" width="10.7109375" style="2" bestFit="1" customWidth="1"/>
    <col min="15111" max="15111" width="11.140625" style="2" bestFit="1" customWidth="1"/>
    <col min="15112" max="15112" width="13.140625" style="2" bestFit="1" customWidth="1"/>
    <col min="15113" max="15113" width="13.7109375" style="2" customWidth="1"/>
    <col min="15114" max="15114" width="12.7109375" style="2" bestFit="1" customWidth="1"/>
    <col min="15115" max="15115" width="14.42578125" style="2" bestFit="1" customWidth="1"/>
    <col min="15116" max="15116" width="9.140625" style="2" bestFit="1" customWidth="1"/>
    <col min="15117" max="15117" width="11.5703125" style="2" bestFit="1" customWidth="1"/>
    <col min="15118" max="15118" width="11.140625" style="2" customWidth="1"/>
    <col min="15119" max="15119" width="11.5703125" style="2" bestFit="1" customWidth="1"/>
    <col min="15120" max="15120" width="11.140625" style="2" bestFit="1" customWidth="1"/>
    <col min="15121" max="15121" width="13.28515625" style="2" bestFit="1" customWidth="1"/>
    <col min="15122" max="15122" width="49.85546875" style="2" customWidth="1"/>
    <col min="15123" max="15360" width="11.42578125" style="2"/>
    <col min="15361" max="15361" width="19.42578125" style="2" customWidth="1"/>
    <col min="15362" max="15362" width="16.5703125" style="2" bestFit="1" customWidth="1"/>
    <col min="15363" max="15363" width="12.28515625" style="2" customWidth="1"/>
    <col min="15364" max="15364" width="14.85546875" style="2" customWidth="1"/>
    <col min="15365" max="15365" width="12.140625" style="2" customWidth="1"/>
    <col min="15366" max="15366" width="10.7109375" style="2" bestFit="1" customWidth="1"/>
    <col min="15367" max="15367" width="11.140625" style="2" bestFit="1" customWidth="1"/>
    <col min="15368" max="15368" width="13.140625" style="2" bestFit="1" customWidth="1"/>
    <col min="15369" max="15369" width="13.7109375" style="2" customWidth="1"/>
    <col min="15370" max="15370" width="12.7109375" style="2" bestFit="1" customWidth="1"/>
    <col min="15371" max="15371" width="14.42578125" style="2" bestFit="1" customWidth="1"/>
    <col min="15372" max="15372" width="9.140625" style="2" bestFit="1" customWidth="1"/>
    <col min="15373" max="15373" width="11.5703125" style="2" bestFit="1" customWidth="1"/>
    <col min="15374" max="15374" width="11.140625" style="2" customWidth="1"/>
    <col min="15375" max="15375" width="11.5703125" style="2" bestFit="1" customWidth="1"/>
    <col min="15376" max="15376" width="11.140625" style="2" bestFit="1" customWidth="1"/>
    <col min="15377" max="15377" width="13.28515625" style="2" bestFit="1" customWidth="1"/>
    <col min="15378" max="15378" width="49.85546875" style="2" customWidth="1"/>
    <col min="15379" max="15616" width="11.42578125" style="2"/>
    <col min="15617" max="15617" width="19.42578125" style="2" customWidth="1"/>
    <col min="15618" max="15618" width="16.5703125" style="2" bestFit="1" customWidth="1"/>
    <col min="15619" max="15619" width="12.28515625" style="2" customWidth="1"/>
    <col min="15620" max="15620" width="14.85546875" style="2" customWidth="1"/>
    <col min="15621" max="15621" width="12.140625" style="2" customWidth="1"/>
    <col min="15622" max="15622" width="10.7109375" style="2" bestFit="1" customWidth="1"/>
    <col min="15623" max="15623" width="11.140625" style="2" bestFit="1" customWidth="1"/>
    <col min="15624" max="15624" width="13.140625" style="2" bestFit="1" customWidth="1"/>
    <col min="15625" max="15625" width="13.7109375" style="2" customWidth="1"/>
    <col min="15626" max="15626" width="12.7109375" style="2" bestFit="1" customWidth="1"/>
    <col min="15627" max="15627" width="14.42578125" style="2" bestFit="1" customWidth="1"/>
    <col min="15628" max="15628" width="9.140625" style="2" bestFit="1" customWidth="1"/>
    <col min="15629" max="15629" width="11.5703125" style="2" bestFit="1" customWidth="1"/>
    <col min="15630" max="15630" width="11.140625" style="2" customWidth="1"/>
    <col min="15631" max="15631" width="11.5703125" style="2" bestFit="1" customWidth="1"/>
    <col min="15632" max="15632" width="11.140625" style="2" bestFit="1" customWidth="1"/>
    <col min="15633" max="15633" width="13.28515625" style="2" bestFit="1" customWidth="1"/>
    <col min="15634" max="15634" width="49.85546875" style="2" customWidth="1"/>
    <col min="15635" max="15872" width="11.42578125" style="2"/>
    <col min="15873" max="15873" width="19.42578125" style="2" customWidth="1"/>
    <col min="15874" max="15874" width="16.5703125" style="2" bestFit="1" customWidth="1"/>
    <col min="15875" max="15875" width="12.28515625" style="2" customWidth="1"/>
    <col min="15876" max="15876" width="14.85546875" style="2" customWidth="1"/>
    <col min="15877" max="15877" width="12.140625" style="2" customWidth="1"/>
    <col min="15878" max="15878" width="10.7109375" style="2" bestFit="1" customWidth="1"/>
    <col min="15879" max="15879" width="11.140625" style="2" bestFit="1" customWidth="1"/>
    <col min="15880" max="15880" width="13.140625" style="2" bestFit="1" customWidth="1"/>
    <col min="15881" max="15881" width="13.7109375" style="2" customWidth="1"/>
    <col min="15882" max="15882" width="12.7109375" style="2" bestFit="1" customWidth="1"/>
    <col min="15883" max="15883" width="14.42578125" style="2" bestFit="1" customWidth="1"/>
    <col min="15884" max="15884" width="9.140625" style="2" bestFit="1" customWidth="1"/>
    <col min="15885" max="15885" width="11.5703125" style="2" bestFit="1" customWidth="1"/>
    <col min="15886" max="15886" width="11.140625" style="2" customWidth="1"/>
    <col min="15887" max="15887" width="11.5703125" style="2" bestFit="1" customWidth="1"/>
    <col min="15888" max="15888" width="11.140625" style="2" bestFit="1" customWidth="1"/>
    <col min="15889" max="15889" width="13.28515625" style="2" bestFit="1" customWidth="1"/>
    <col min="15890" max="15890" width="49.85546875" style="2" customWidth="1"/>
    <col min="15891" max="16128" width="11.42578125" style="2"/>
    <col min="16129" max="16129" width="19.42578125" style="2" customWidth="1"/>
    <col min="16130" max="16130" width="16.5703125" style="2" bestFit="1" customWidth="1"/>
    <col min="16131" max="16131" width="12.28515625" style="2" customWidth="1"/>
    <col min="16132" max="16132" width="14.85546875" style="2" customWidth="1"/>
    <col min="16133" max="16133" width="12.140625" style="2" customWidth="1"/>
    <col min="16134" max="16134" width="10.7109375" style="2" bestFit="1" customWidth="1"/>
    <col min="16135" max="16135" width="11.140625" style="2" bestFit="1" customWidth="1"/>
    <col min="16136" max="16136" width="13.140625" style="2" bestFit="1" customWidth="1"/>
    <col min="16137" max="16137" width="13.7109375" style="2" customWidth="1"/>
    <col min="16138" max="16138" width="12.7109375" style="2" bestFit="1" customWidth="1"/>
    <col min="16139" max="16139" width="14.42578125" style="2" bestFit="1" customWidth="1"/>
    <col min="16140" max="16140" width="9.140625" style="2" bestFit="1" customWidth="1"/>
    <col min="16141" max="16141" width="11.5703125" style="2" bestFit="1" customWidth="1"/>
    <col min="16142" max="16142" width="11.140625" style="2" customWidth="1"/>
    <col min="16143" max="16143" width="11.5703125" style="2" bestFit="1" customWidth="1"/>
    <col min="16144" max="16144" width="11.140625" style="2" bestFit="1" customWidth="1"/>
    <col min="16145" max="16145" width="13.28515625" style="2" bestFit="1" customWidth="1"/>
    <col min="16146" max="16146" width="49.85546875" style="2" customWidth="1"/>
    <col min="16147" max="16384" width="11.42578125" style="2"/>
  </cols>
  <sheetData>
    <row r="1" spans="1:18" ht="13.7" x14ac:dyDescent="0.25">
      <c r="A1" s="327" t="s">
        <v>38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9"/>
      <c r="R1" s="1"/>
    </row>
    <row r="2" spans="1:18" ht="14.25" thickBot="1" x14ac:dyDescent="0.3">
      <c r="A2" s="3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6"/>
    </row>
    <row r="3" spans="1:18" ht="13.7" x14ac:dyDescent="0.25">
      <c r="A3" s="7" t="s">
        <v>2</v>
      </c>
      <c r="B3" s="8" t="s">
        <v>3</v>
      </c>
      <c r="C3" s="9"/>
      <c r="D3" s="10" t="s">
        <v>4</v>
      </c>
      <c r="E3" s="10"/>
      <c r="F3" s="10"/>
      <c r="G3" s="10"/>
      <c r="H3" s="10"/>
      <c r="I3" s="11" t="s">
        <v>5</v>
      </c>
      <c r="J3" s="12" t="s">
        <v>6</v>
      </c>
      <c r="K3" s="13"/>
      <c r="L3" s="13"/>
      <c r="M3" s="13"/>
      <c r="N3" s="13"/>
      <c r="O3" s="13"/>
      <c r="P3" s="14" t="s">
        <v>5</v>
      </c>
      <c r="Q3" s="15" t="s">
        <v>7</v>
      </c>
      <c r="R3" s="16" t="s">
        <v>8</v>
      </c>
    </row>
    <row r="4" spans="1:18" ht="12.75" customHeight="1" x14ac:dyDescent="0.25">
      <c r="A4" s="17"/>
      <c r="B4" s="18"/>
      <c r="C4" s="19"/>
      <c r="D4" s="20"/>
      <c r="E4" s="84" t="s">
        <v>40</v>
      </c>
      <c r="F4" s="330" t="s">
        <v>41</v>
      </c>
      <c r="G4" s="331"/>
      <c r="H4" s="85"/>
      <c r="I4" s="21"/>
      <c r="J4" s="22"/>
      <c r="K4" s="23"/>
      <c r="L4" s="23"/>
      <c r="M4" s="23"/>
      <c r="N4" s="23"/>
      <c r="O4" s="23"/>
      <c r="P4" s="24"/>
      <c r="Q4" s="25"/>
      <c r="R4" s="26"/>
    </row>
    <row r="5" spans="1:18" ht="14.25" thickBot="1" x14ac:dyDescent="0.3">
      <c r="A5" s="27" t="s">
        <v>10</v>
      </c>
      <c r="B5" s="28" t="s">
        <v>11</v>
      </c>
      <c r="C5" s="29" t="s">
        <v>12</v>
      </c>
      <c r="D5" s="30" t="s">
        <v>13</v>
      </c>
      <c r="E5" s="30" t="s">
        <v>42</v>
      </c>
      <c r="F5" s="86" t="s">
        <v>12</v>
      </c>
      <c r="G5" s="87" t="s">
        <v>15</v>
      </c>
      <c r="H5" s="88" t="s">
        <v>43</v>
      </c>
      <c r="I5" s="32" t="s">
        <v>16</v>
      </c>
      <c r="J5" s="33" t="s">
        <v>17</v>
      </c>
      <c r="K5" s="34" t="s">
        <v>18</v>
      </c>
      <c r="L5" s="35" t="s">
        <v>19</v>
      </c>
      <c r="M5" s="35" t="s">
        <v>20</v>
      </c>
      <c r="N5" s="35" t="s">
        <v>21</v>
      </c>
      <c r="O5" s="36" t="s">
        <v>22</v>
      </c>
      <c r="P5" s="37" t="s">
        <v>23</v>
      </c>
      <c r="Q5" s="38" t="s">
        <v>24</v>
      </c>
      <c r="R5" s="39" t="s">
        <v>25</v>
      </c>
    </row>
    <row r="6" spans="1:18" ht="27.2" x14ac:dyDescent="0.25">
      <c r="A6" s="40" t="s">
        <v>26</v>
      </c>
      <c r="B6" s="41">
        <v>3500000</v>
      </c>
      <c r="C6" s="42">
        <v>30</v>
      </c>
      <c r="D6" s="43">
        <f t="shared" ref="D6:D11" si="0">+B6/30*C6</f>
        <v>3500000</v>
      </c>
      <c r="E6" s="43"/>
      <c r="F6" s="44"/>
      <c r="G6" s="87"/>
      <c r="H6" s="89">
        <v>933333</v>
      </c>
      <c r="I6" s="43">
        <f t="shared" ref="I6:I12" si="1">D6+E6+G6+H6</f>
        <v>4433333</v>
      </c>
      <c r="J6" s="46">
        <f t="shared" ref="J6:J11" si="2">(B6*0.04)</f>
        <v>140000</v>
      </c>
      <c r="K6" s="46">
        <f>(B6*0.04)</f>
        <v>140000</v>
      </c>
      <c r="L6" s="46"/>
      <c r="M6" s="46"/>
      <c r="N6" s="46"/>
      <c r="O6" s="46"/>
      <c r="P6" s="46">
        <f t="shared" ref="P6:P12" si="3">SUM(J6:O6)</f>
        <v>280000</v>
      </c>
      <c r="Q6" s="47">
        <f t="shared" ref="Q6:Q12" si="4">+I6-P6</f>
        <v>4153333</v>
      </c>
      <c r="R6" s="48"/>
    </row>
    <row r="7" spans="1:18" ht="27.2" x14ac:dyDescent="0.25">
      <c r="A7" s="40" t="s">
        <v>27</v>
      </c>
      <c r="B7" s="41">
        <v>3500000</v>
      </c>
      <c r="C7" s="42">
        <v>30</v>
      </c>
      <c r="D7" s="43">
        <f t="shared" si="0"/>
        <v>3500000</v>
      </c>
      <c r="E7" s="43"/>
      <c r="F7" s="42"/>
      <c r="G7" s="44"/>
      <c r="H7" s="89"/>
      <c r="I7" s="43">
        <f t="shared" si="1"/>
        <v>3500000</v>
      </c>
      <c r="J7" s="46">
        <f t="shared" si="2"/>
        <v>140000</v>
      </c>
      <c r="K7" s="46">
        <f>(B7*0.04)</f>
        <v>140000</v>
      </c>
      <c r="L7" s="46"/>
      <c r="M7" s="46"/>
      <c r="N7" s="46"/>
      <c r="O7" s="46"/>
      <c r="P7" s="46">
        <f t="shared" si="3"/>
        <v>280000</v>
      </c>
      <c r="Q7" s="47">
        <f t="shared" si="4"/>
        <v>3220000</v>
      </c>
      <c r="R7" s="48"/>
    </row>
    <row r="8" spans="1:18" ht="27.2" x14ac:dyDescent="0.25">
      <c r="A8" s="40" t="s">
        <v>28</v>
      </c>
      <c r="B8" s="41">
        <v>661000</v>
      </c>
      <c r="C8" s="42">
        <v>15</v>
      </c>
      <c r="D8" s="43">
        <v>264400</v>
      </c>
      <c r="E8" s="43"/>
      <c r="F8" s="42"/>
      <c r="G8" s="42">
        <v>20340</v>
      </c>
      <c r="H8" s="89">
        <v>242367</v>
      </c>
      <c r="I8" s="43">
        <f t="shared" si="1"/>
        <v>527107</v>
      </c>
      <c r="J8" s="46">
        <f t="shared" si="2"/>
        <v>26440</v>
      </c>
      <c r="K8" s="46">
        <f>(B8*0.04)</f>
        <v>26440</v>
      </c>
      <c r="L8" s="43"/>
      <c r="M8" s="43"/>
      <c r="N8" s="43"/>
      <c r="O8" s="43"/>
      <c r="P8" s="46">
        <f t="shared" si="3"/>
        <v>52880</v>
      </c>
      <c r="Q8" s="47">
        <f t="shared" si="4"/>
        <v>474227</v>
      </c>
      <c r="R8" s="48"/>
    </row>
    <row r="9" spans="1:18" ht="13.7" x14ac:dyDescent="0.25">
      <c r="A9" s="60" t="s">
        <v>29</v>
      </c>
      <c r="B9" s="61">
        <v>567000</v>
      </c>
      <c r="C9" s="42">
        <v>15</v>
      </c>
      <c r="D9" s="43">
        <v>226800</v>
      </c>
      <c r="E9" s="43"/>
      <c r="F9" s="42"/>
      <c r="G9" s="42">
        <v>20340</v>
      </c>
      <c r="H9" s="89">
        <v>207900</v>
      </c>
      <c r="I9" s="43">
        <f t="shared" si="1"/>
        <v>455040</v>
      </c>
      <c r="J9" s="46">
        <f t="shared" si="2"/>
        <v>22680</v>
      </c>
      <c r="K9" s="46">
        <f>(B9*0.04)</f>
        <v>22680</v>
      </c>
      <c r="L9" s="43"/>
      <c r="M9" s="43"/>
      <c r="N9" s="43"/>
      <c r="O9" s="43"/>
      <c r="P9" s="46">
        <f t="shared" si="3"/>
        <v>45360</v>
      </c>
      <c r="Q9" s="47">
        <f t="shared" si="4"/>
        <v>409680</v>
      </c>
      <c r="R9" s="48"/>
    </row>
    <row r="10" spans="1:18" ht="27.2" x14ac:dyDescent="0.25">
      <c r="A10" s="60" t="s">
        <v>30</v>
      </c>
      <c r="B10" s="61">
        <v>1200000</v>
      </c>
      <c r="C10" s="42">
        <v>30</v>
      </c>
      <c r="D10" s="43">
        <v>880000</v>
      </c>
      <c r="E10" s="63"/>
      <c r="F10" s="62"/>
      <c r="G10" s="62"/>
      <c r="H10" s="89">
        <v>440000</v>
      </c>
      <c r="I10" s="43">
        <f t="shared" si="1"/>
        <v>1320000</v>
      </c>
      <c r="J10" s="46">
        <f t="shared" si="2"/>
        <v>48000</v>
      </c>
      <c r="K10" s="46">
        <v>0</v>
      </c>
      <c r="L10" s="63"/>
      <c r="M10" s="63"/>
      <c r="N10" s="63"/>
      <c r="O10" s="63"/>
      <c r="P10" s="46">
        <f t="shared" si="3"/>
        <v>48000</v>
      </c>
      <c r="Q10" s="47">
        <f t="shared" si="4"/>
        <v>1272000</v>
      </c>
      <c r="R10" s="48"/>
    </row>
    <row r="11" spans="1:18" ht="27.2" x14ac:dyDescent="0.25">
      <c r="A11" s="40" t="s">
        <v>31</v>
      </c>
      <c r="B11" s="41">
        <v>1200000</v>
      </c>
      <c r="C11" s="42">
        <v>30</v>
      </c>
      <c r="D11" s="43">
        <f t="shared" si="0"/>
        <v>1200000</v>
      </c>
      <c r="E11" s="43"/>
      <c r="F11" s="42"/>
      <c r="G11" s="42"/>
      <c r="H11" s="89">
        <v>320000</v>
      </c>
      <c r="I11" s="43">
        <f t="shared" si="1"/>
        <v>1520000</v>
      </c>
      <c r="J11" s="46">
        <f t="shared" si="2"/>
        <v>48000</v>
      </c>
      <c r="K11" s="46">
        <v>0</v>
      </c>
      <c r="L11" s="43"/>
      <c r="M11" s="43"/>
      <c r="N11" s="90"/>
      <c r="O11" s="43"/>
      <c r="P11" s="46">
        <f t="shared" si="3"/>
        <v>48000</v>
      </c>
      <c r="Q11" s="47">
        <f t="shared" si="4"/>
        <v>1472000</v>
      </c>
    </row>
    <row r="12" spans="1:18" ht="27.2" x14ac:dyDescent="0.25">
      <c r="A12" s="60" t="s">
        <v>59</v>
      </c>
      <c r="B12" s="61">
        <v>1300000</v>
      </c>
      <c r="C12" s="62">
        <v>30</v>
      </c>
      <c r="D12" s="63">
        <v>1256667</v>
      </c>
      <c r="E12" s="63"/>
      <c r="F12" s="62"/>
      <c r="G12" s="62"/>
      <c r="H12" s="91">
        <v>390000</v>
      </c>
      <c r="I12" s="43">
        <f t="shared" si="1"/>
        <v>1646667</v>
      </c>
      <c r="J12" s="65">
        <f>(B12*0.04)</f>
        <v>52000</v>
      </c>
      <c r="K12" s="46">
        <f>(B12*0.04)</f>
        <v>52000</v>
      </c>
      <c r="L12" s="63"/>
      <c r="M12" s="63"/>
      <c r="N12" s="92"/>
      <c r="O12" s="63"/>
      <c r="P12" s="46">
        <f t="shared" si="3"/>
        <v>104000</v>
      </c>
      <c r="Q12" s="47">
        <f t="shared" si="4"/>
        <v>1542667</v>
      </c>
    </row>
    <row r="13" spans="1:18" ht="14.25" thickBot="1" x14ac:dyDescent="0.3">
      <c r="A13" s="66" t="s">
        <v>33</v>
      </c>
      <c r="B13" s="67">
        <f>SUM(B6:B12)</f>
        <v>11928000</v>
      </c>
      <c r="C13" s="67"/>
      <c r="D13" s="67">
        <f>SUM(D6:D12)</f>
        <v>10827867</v>
      </c>
      <c r="E13" s="67">
        <f>SUM(E6:E12)</f>
        <v>0</v>
      </c>
      <c r="F13" s="67">
        <f>SUM(F6:F11)</f>
        <v>0</v>
      </c>
      <c r="G13" s="67">
        <f t="shared" ref="G13:O13" si="5">SUM(G6:G12)</f>
        <v>40680</v>
      </c>
      <c r="H13" s="67">
        <f t="shared" si="5"/>
        <v>2533600</v>
      </c>
      <c r="I13" s="67">
        <f t="shared" si="5"/>
        <v>13402147</v>
      </c>
      <c r="J13" s="67">
        <f t="shared" si="5"/>
        <v>477120</v>
      </c>
      <c r="K13" s="67">
        <f t="shared" si="5"/>
        <v>381120</v>
      </c>
      <c r="L13" s="67">
        <f t="shared" si="5"/>
        <v>0</v>
      </c>
      <c r="M13" s="67">
        <f t="shared" si="5"/>
        <v>0</v>
      </c>
      <c r="N13" s="67">
        <f t="shared" si="5"/>
        <v>0</v>
      </c>
      <c r="O13" s="67">
        <f t="shared" si="5"/>
        <v>0</v>
      </c>
      <c r="P13" s="67">
        <f>SUM(P6:P12)</f>
        <v>858240</v>
      </c>
      <c r="Q13" s="67">
        <f>SUM(Q6:Q12)</f>
        <v>12543907</v>
      </c>
      <c r="R13" s="68"/>
    </row>
    <row r="14" spans="1:18" s="93" customFormat="1" ht="13.7" x14ac:dyDescent="0.25"/>
    <row r="15" spans="1:18" s="93" customFormat="1" ht="16.350000000000001" x14ac:dyDescent="0.3">
      <c r="A15" s="94" t="s">
        <v>44</v>
      </c>
      <c r="B15" s="95" t="s">
        <v>45</v>
      </c>
      <c r="C15" s="95" t="s">
        <v>46</v>
      </c>
      <c r="D15" s="95" t="s">
        <v>47</v>
      </c>
      <c r="E15" s="95" t="s">
        <v>5</v>
      </c>
    </row>
    <row r="16" spans="1:18" s="93" customFormat="1" ht="27.2" x14ac:dyDescent="0.25">
      <c r="A16" s="96" t="s">
        <v>26</v>
      </c>
      <c r="B16" s="97" t="s">
        <v>48</v>
      </c>
      <c r="C16" s="98">
        <v>100000</v>
      </c>
      <c r="D16" s="98">
        <v>200000</v>
      </c>
      <c r="E16" s="99">
        <f t="shared" ref="E16:E22" si="6">+C16+D16</f>
        <v>300000</v>
      </c>
      <c r="G16" s="100" t="s">
        <v>49</v>
      </c>
      <c r="H16" s="101">
        <v>67800</v>
      </c>
    </row>
    <row r="17" spans="1:11" s="93" customFormat="1" ht="27.2" x14ac:dyDescent="0.25">
      <c r="A17" s="96" t="s">
        <v>27</v>
      </c>
      <c r="B17" s="97" t="s">
        <v>50</v>
      </c>
      <c r="C17" s="98">
        <v>100000</v>
      </c>
      <c r="D17" s="98">
        <v>200000</v>
      </c>
      <c r="E17" s="99">
        <f t="shared" si="6"/>
        <v>300000</v>
      </c>
    </row>
    <row r="18" spans="1:11" s="93" customFormat="1" ht="27.2" x14ac:dyDescent="0.25">
      <c r="A18" s="96" t="s">
        <v>28</v>
      </c>
      <c r="B18" s="102" t="s">
        <v>51</v>
      </c>
      <c r="C18" s="98"/>
      <c r="D18" s="98">
        <v>137000</v>
      </c>
      <c r="E18" s="99">
        <f t="shared" si="6"/>
        <v>137000</v>
      </c>
    </row>
    <row r="19" spans="1:11" s="93" customFormat="1" ht="13.7" x14ac:dyDescent="0.25">
      <c r="A19" s="103" t="s">
        <v>29</v>
      </c>
      <c r="B19" s="102" t="s">
        <v>52</v>
      </c>
      <c r="C19" s="98"/>
      <c r="D19" s="98"/>
      <c r="E19" s="99">
        <f t="shared" si="6"/>
        <v>0</v>
      </c>
    </row>
    <row r="20" spans="1:11" s="93" customFormat="1" ht="27.2" x14ac:dyDescent="0.25">
      <c r="A20" s="103" t="s">
        <v>30</v>
      </c>
      <c r="B20" s="97" t="s">
        <v>53</v>
      </c>
      <c r="C20" s="98">
        <v>600000</v>
      </c>
      <c r="D20" s="98">
        <v>200000</v>
      </c>
      <c r="E20" s="99">
        <f t="shared" si="6"/>
        <v>800000</v>
      </c>
    </row>
    <row r="21" spans="1:11" s="93" customFormat="1" ht="13.7" x14ac:dyDescent="0.25">
      <c r="A21" s="103" t="s">
        <v>54</v>
      </c>
      <c r="B21" s="97" t="s">
        <v>55</v>
      </c>
      <c r="C21" s="98">
        <v>200000</v>
      </c>
      <c r="D21" s="98"/>
      <c r="E21" s="99">
        <f t="shared" si="6"/>
        <v>200000</v>
      </c>
    </row>
    <row r="22" spans="1:11" s="93" customFormat="1" ht="27.2" x14ac:dyDescent="0.25">
      <c r="A22" s="96" t="s">
        <v>31</v>
      </c>
      <c r="B22" s="97" t="s">
        <v>56</v>
      </c>
      <c r="C22" s="98">
        <v>400000</v>
      </c>
      <c r="D22" s="98">
        <v>400000</v>
      </c>
      <c r="E22" s="99">
        <f t="shared" si="6"/>
        <v>800000</v>
      </c>
    </row>
    <row r="23" spans="1:11" s="93" customFormat="1" ht="15" thickBot="1" x14ac:dyDescent="0.3">
      <c r="A23" s="71"/>
      <c r="C23" s="104">
        <f>SUM(C16:C22)</f>
        <v>1400000</v>
      </c>
      <c r="D23" s="104">
        <f>SUM(D16:D22)</f>
        <v>1137000</v>
      </c>
      <c r="E23" s="104">
        <f>SUM(E16:E22)</f>
        <v>2537000</v>
      </c>
    </row>
    <row r="24" spans="1:11" s="93" customFormat="1" ht="15" thickBot="1" x14ac:dyDescent="0.3">
      <c r="A24" s="72">
        <v>2012</v>
      </c>
      <c r="B24" s="74" t="s">
        <v>34</v>
      </c>
      <c r="C24" s="75" t="s">
        <v>35</v>
      </c>
      <c r="D24" s="2"/>
      <c r="E24" s="2"/>
    </row>
    <row r="25" spans="1:11" s="93" customFormat="1" ht="27.2" x14ac:dyDescent="0.25">
      <c r="A25" s="76" t="s">
        <v>27</v>
      </c>
      <c r="B25" s="77">
        <v>3500000</v>
      </c>
      <c r="C25" s="78">
        <v>0</v>
      </c>
      <c r="D25" s="2"/>
      <c r="E25" s="2"/>
    </row>
    <row r="26" spans="1:11" s="93" customFormat="1" ht="27.2" x14ac:dyDescent="0.25">
      <c r="A26" s="76" t="s">
        <v>26</v>
      </c>
      <c r="B26" s="77">
        <v>3500000</v>
      </c>
      <c r="C26" s="78">
        <v>0</v>
      </c>
      <c r="D26" s="2"/>
      <c r="E26" s="2"/>
    </row>
    <row r="27" spans="1:11" s="93" customFormat="1" ht="27.2" x14ac:dyDescent="0.25">
      <c r="A27" s="76" t="s">
        <v>28</v>
      </c>
      <c r="B27" s="79">
        <v>661000</v>
      </c>
      <c r="C27" s="80">
        <v>67800</v>
      </c>
      <c r="D27" s="2"/>
      <c r="E27" s="2"/>
    </row>
    <row r="28" spans="1:11" s="93" customFormat="1" ht="14.25" x14ac:dyDescent="0.25">
      <c r="A28" s="76" t="s">
        <v>29</v>
      </c>
      <c r="B28" s="79">
        <v>567000</v>
      </c>
      <c r="C28" s="80">
        <v>67800</v>
      </c>
      <c r="D28" s="2" t="s">
        <v>57</v>
      </c>
      <c r="E28" s="105">
        <v>41183</v>
      </c>
    </row>
    <row r="29" spans="1:11" s="93" customFormat="1" ht="27.2" x14ac:dyDescent="0.25">
      <c r="A29" s="76" t="s">
        <v>30</v>
      </c>
      <c r="B29" s="106">
        <v>1200000</v>
      </c>
      <c r="C29" s="107"/>
      <c r="D29" s="2"/>
      <c r="E29" s="105"/>
    </row>
    <row r="30" spans="1:11" s="93" customFormat="1" ht="14.25" x14ac:dyDescent="0.25">
      <c r="A30" s="76" t="s">
        <v>32</v>
      </c>
      <c r="B30" s="106">
        <v>1300000</v>
      </c>
      <c r="C30" s="107"/>
      <c r="D30" s="2" t="s">
        <v>57</v>
      </c>
      <c r="E30" s="105">
        <v>41219</v>
      </c>
      <c r="K30" s="108"/>
    </row>
    <row r="31" spans="1:11" s="93" customFormat="1" ht="15" thickBot="1" x14ac:dyDescent="0.3">
      <c r="A31" s="2" t="s">
        <v>58</v>
      </c>
      <c r="B31" s="81">
        <v>1200000</v>
      </c>
      <c r="C31" s="82"/>
      <c r="D31" s="2"/>
      <c r="E31" s="2"/>
      <c r="F31" s="109"/>
      <c r="K31" s="108"/>
    </row>
    <row r="32" spans="1:11" s="93" customFormat="1" ht="13.7" x14ac:dyDescent="0.25">
      <c r="B32" s="110">
        <f>SUM(B25:B31)</f>
        <v>11928000</v>
      </c>
      <c r="C32" s="110">
        <f>SUM(C25:C31)</f>
        <v>135600</v>
      </c>
      <c r="F32" s="109"/>
      <c r="K32" s="108"/>
    </row>
    <row r="33" spans="6:11" s="93" customFormat="1" ht="13.7" x14ac:dyDescent="0.25">
      <c r="F33" s="109"/>
      <c r="K33" s="108"/>
    </row>
    <row r="34" spans="6:11" s="93" customFormat="1" ht="13.7" x14ac:dyDescent="0.25">
      <c r="F34" s="109"/>
      <c r="K34" s="108"/>
    </row>
    <row r="35" spans="6:11" s="93" customFormat="1" ht="13.7" x14ac:dyDescent="0.25">
      <c r="K35" s="108"/>
    </row>
    <row r="36" spans="6:11" s="93" customFormat="1" ht="13.7" x14ac:dyDescent="0.25">
      <c r="F36" s="109"/>
      <c r="K36" s="108"/>
    </row>
    <row r="37" spans="6:11" s="93" customFormat="1" ht="13.7" x14ac:dyDescent="0.25">
      <c r="K37" s="111"/>
    </row>
    <row r="38" spans="6:11" s="93" customFormat="1" ht="13.7" x14ac:dyDescent="0.25"/>
    <row r="39" spans="6:11" s="93" customFormat="1" x14ac:dyDescent="0.2"/>
    <row r="40" spans="6:11" s="93" customFormat="1" x14ac:dyDescent="0.2"/>
    <row r="41" spans="6:11" s="93" customFormat="1" x14ac:dyDescent="0.2"/>
    <row r="42" spans="6:11" s="93" customFormat="1" x14ac:dyDescent="0.2"/>
    <row r="43" spans="6:11" s="93" customFormat="1" x14ac:dyDescent="0.2"/>
    <row r="44" spans="6:11" s="93" customFormat="1" x14ac:dyDescent="0.2"/>
    <row r="45" spans="6:11" s="93" customFormat="1" x14ac:dyDescent="0.2"/>
    <row r="46" spans="6:11" s="93" customFormat="1" x14ac:dyDescent="0.2"/>
    <row r="47" spans="6:11" s="93" customFormat="1" x14ac:dyDescent="0.2"/>
    <row r="48" spans="6:11" s="93" customFormat="1" x14ac:dyDescent="0.2"/>
    <row r="49" s="93" customFormat="1" x14ac:dyDescent="0.2"/>
    <row r="50" s="93" customFormat="1" x14ac:dyDescent="0.2"/>
    <row r="51" s="93" customFormat="1" x14ac:dyDescent="0.2"/>
    <row r="52" s="93" customFormat="1" x14ac:dyDescent="0.2"/>
    <row r="53" s="93" customFormat="1" x14ac:dyDescent="0.2"/>
    <row r="54" s="93" customFormat="1" x14ac:dyDescent="0.2"/>
  </sheetData>
  <mergeCells count="2">
    <mergeCell ref="A1:Q1"/>
    <mergeCell ref="F4:G4"/>
  </mergeCells>
  <pageMargins left="7.874015748031496E-2" right="0.11811023622047245" top="0.39370078740157483" bottom="0.98425196850393704" header="0" footer="0"/>
  <pageSetup scale="51" orientation="landscape" horizontalDpi="720" verticalDpi="72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Q25"/>
  <sheetViews>
    <sheetView zoomScale="75" workbookViewId="0">
      <selection activeCell="D8" sqref="D8"/>
    </sheetView>
  </sheetViews>
  <sheetFormatPr defaultColWidth="11.42578125" defaultRowHeight="12.75" x14ac:dyDescent="0.2"/>
  <cols>
    <col min="1" max="1" width="26" style="2" customWidth="1"/>
    <col min="2" max="2" width="15.5703125" style="2" bestFit="1" customWidth="1"/>
    <col min="3" max="3" width="12.7109375" style="2" bestFit="1" customWidth="1"/>
    <col min="4" max="4" width="14" style="193" customWidth="1"/>
    <col min="5" max="5" width="14" style="2" customWidth="1"/>
    <col min="6" max="6" width="12.42578125" style="2" bestFit="1" customWidth="1"/>
    <col min="7" max="7" width="12.5703125" style="2" customWidth="1"/>
    <col min="8" max="8" width="14.7109375" style="2" customWidth="1"/>
    <col min="9" max="9" width="12.140625" style="2" bestFit="1" customWidth="1"/>
    <col min="10" max="10" width="11.7109375" style="2" customWidth="1"/>
    <col min="11" max="11" width="11.7109375" style="2" bestFit="1" customWidth="1"/>
    <col min="12" max="14" width="11.5703125" style="2" bestFit="1" customWidth="1"/>
    <col min="15" max="15" width="9.85546875" style="2" bestFit="1" customWidth="1"/>
    <col min="16" max="16" width="12.140625" style="2" bestFit="1" customWidth="1"/>
    <col min="17" max="17" width="49.85546875" style="2" customWidth="1"/>
    <col min="18" max="256" width="11.42578125" style="2"/>
    <col min="257" max="257" width="26" style="2" customWidth="1"/>
    <col min="258" max="258" width="15.5703125" style="2" bestFit="1" customWidth="1"/>
    <col min="259" max="259" width="12.7109375" style="2" bestFit="1" customWidth="1"/>
    <col min="260" max="260" width="12.140625" style="2" bestFit="1" customWidth="1"/>
    <col min="261" max="261" width="14" style="2" customWidth="1"/>
    <col min="262" max="262" width="12.42578125" style="2" bestFit="1" customWidth="1"/>
    <col min="263" max="263" width="12.5703125" style="2" customWidth="1"/>
    <col min="264" max="264" width="14.7109375" style="2" customWidth="1"/>
    <col min="265" max="265" width="12.140625" style="2" bestFit="1" customWidth="1"/>
    <col min="266" max="266" width="11.7109375" style="2" customWidth="1"/>
    <col min="267" max="267" width="11.7109375" style="2" bestFit="1" customWidth="1"/>
    <col min="268" max="270" width="11.5703125" style="2" bestFit="1" customWidth="1"/>
    <col min="271" max="271" width="9.85546875" style="2" bestFit="1" customWidth="1"/>
    <col min="272" max="272" width="12" style="2" bestFit="1" customWidth="1"/>
    <col min="273" max="273" width="49.85546875" style="2" customWidth="1"/>
    <col min="274" max="512" width="11.42578125" style="2"/>
    <col min="513" max="513" width="26" style="2" customWidth="1"/>
    <col min="514" max="514" width="15.5703125" style="2" bestFit="1" customWidth="1"/>
    <col min="515" max="515" width="12.7109375" style="2" bestFit="1" customWidth="1"/>
    <col min="516" max="516" width="12.140625" style="2" bestFit="1" customWidth="1"/>
    <col min="517" max="517" width="14" style="2" customWidth="1"/>
    <col min="518" max="518" width="12.42578125" style="2" bestFit="1" customWidth="1"/>
    <col min="519" max="519" width="12.5703125" style="2" customWidth="1"/>
    <col min="520" max="520" width="14.7109375" style="2" customWidth="1"/>
    <col min="521" max="521" width="12.140625" style="2" bestFit="1" customWidth="1"/>
    <col min="522" max="522" width="11.7109375" style="2" customWidth="1"/>
    <col min="523" max="523" width="11.7109375" style="2" bestFit="1" customWidth="1"/>
    <col min="524" max="526" width="11.5703125" style="2" bestFit="1" customWidth="1"/>
    <col min="527" max="527" width="9.85546875" style="2" bestFit="1" customWidth="1"/>
    <col min="528" max="528" width="12" style="2" bestFit="1" customWidth="1"/>
    <col min="529" max="529" width="49.85546875" style="2" customWidth="1"/>
    <col min="530" max="768" width="11.42578125" style="2"/>
    <col min="769" max="769" width="26" style="2" customWidth="1"/>
    <col min="770" max="770" width="15.5703125" style="2" bestFit="1" customWidth="1"/>
    <col min="771" max="771" width="12.7109375" style="2" bestFit="1" customWidth="1"/>
    <col min="772" max="772" width="12.140625" style="2" bestFit="1" customWidth="1"/>
    <col min="773" max="773" width="14" style="2" customWidth="1"/>
    <col min="774" max="774" width="12.42578125" style="2" bestFit="1" customWidth="1"/>
    <col min="775" max="775" width="12.5703125" style="2" customWidth="1"/>
    <col min="776" max="776" width="14.7109375" style="2" customWidth="1"/>
    <col min="777" max="777" width="12.140625" style="2" bestFit="1" customWidth="1"/>
    <col min="778" max="778" width="11.7109375" style="2" customWidth="1"/>
    <col min="779" max="779" width="11.7109375" style="2" bestFit="1" customWidth="1"/>
    <col min="780" max="782" width="11.5703125" style="2" bestFit="1" customWidth="1"/>
    <col min="783" max="783" width="9.85546875" style="2" bestFit="1" customWidth="1"/>
    <col min="784" max="784" width="12" style="2" bestFit="1" customWidth="1"/>
    <col min="785" max="785" width="49.85546875" style="2" customWidth="1"/>
    <col min="786" max="1024" width="11.42578125" style="2"/>
    <col min="1025" max="1025" width="26" style="2" customWidth="1"/>
    <col min="1026" max="1026" width="15.5703125" style="2" bestFit="1" customWidth="1"/>
    <col min="1027" max="1027" width="12.7109375" style="2" bestFit="1" customWidth="1"/>
    <col min="1028" max="1028" width="12.140625" style="2" bestFit="1" customWidth="1"/>
    <col min="1029" max="1029" width="14" style="2" customWidth="1"/>
    <col min="1030" max="1030" width="12.42578125" style="2" bestFit="1" customWidth="1"/>
    <col min="1031" max="1031" width="12.5703125" style="2" customWidth="1"/>
    <col min="1032" max="1032" width="14.7109375" style="2" customWidth="1"/>
    <col min="1033" max="1033" width="12.140625" style="2" bestFit="1" customWidth="1"/>
    <col min="1034" max="1034" width="11.7109375" style="2" customWidth="1"/>
    <col min="1035" max="1035" width="11.7109375" style="2" bestFit="1" customWidth="1"/>
    <col min="1036" max="1038" width="11.5703125" style="2" bestFit="1" customWidth="1"/>
    <col min="1039" max="1039" width="9.85546875" style="2" bestFit="1" customWidth="1"/>
    <col min="1040" max="1040" width="12" style="2" bestFit="1" customWidth="1"/>
    <col min="1041" max="1041" width="49.85546875" style="2" customWidth="1"/>
    <col min="1042" max="1280" width="11.42578125" style="2"/>
    <col min="1281" max="1281" width="26" style="2" customWidth="1"/>
    <col min="1282" max="1282" width="15.5703125" style="2" bestFit="1" customWidth="1"/>
    <col min="1283" max="1283" width="12.7109375" style="2" bestFit="1" customWidth="1"/>
    <col min="1284" max="1284" width="12.140625" style="2" bestFit="1" customWidth="1"/>
    <col min="1285" max="1285" width="14" style="2" customWidth="1"/>
    <col min="1286" max="1286" width="12.42578125" style="2" bestFit="1" customWidth="1"/>
    <col min="1287" max="1287" width="12.5703125" style="2" customWidth="1"/>
    <col min="1288" max="1288" width="14.7109375" style="2" customWidth="1"/>
    <col min="1289" max="1289" width="12.140625" style="2" bestFit="1" customWidth="1"/>
    <col min="1290" max="1290" width="11.7109375" style="2" customWidth="1"/>
    <col min="1291" max="1291" width="11.7109375" style="2" bestFit="1" customWidth="1"/>
    <col min="1292" max="1294" width="11.5703125" style="2" bestFit="1" customWidth="1"/>
    <col min="1295" max="1295" width="9.85546875" style="2" bestFit="1" customWidth="1"/>
    <col min="1296" max="1296" width="12" style="2" bestFit="1" customWidth="1"/>
    <col min="1297" max="1297" width="49.85546875" style="2" customWidth="1"/>
    <col min="1298" max="1536" width="11.42578125" style="2"/>
    <col min="1537" max="1537" width="26" style="2" customWidth="1"/>
    <col min="1538" max="1538" width="15.5703125" style="2" bestFit="1" customWidth="1"/>
    <col min="1539" max="1539" width="12.7109375" style="2" bestFit="1" customWidth="1"/>
    <col min="1540" max="1540" width="12.140625" style="2" bestFit="1" customWidth="1"/>
    <col min="1541" max="1541" width="14" style="2" customWidth="1"/>
    <col min="1542" max="1542" width="12.42578125" style="2" bestFit="1" customWidth="1"/>
    <col min="1543" max="1543" width="12.5703125" style="2" customWidth="1"/>
    <col min="1544" max="1544" width="14.7109375" style="2" customWidth="1"/>
    <col min="1545" max="1545" width="12.140625" style="2" bestFit="1" customWidth="1"/>
    <col min="1546" max="1546" width="11.7109375" style="2" customWidth="1"/>
    <col min="1547" max="1547" width="11.7109375" style="2" bestFit="1" customWidth="1"/>
    <col min="1548" max="1550" width="11.5703125" style="2" bestFit="1" customWidth="1"/>
    <col min="1551" max="1551" width="9.85546875" style="2" bestFit="1" customWidth="1"/>
    <col min="1552" max="1552" width="12" style="2" bestFit="1" customWidth="1"/>
    <col min="1553" max="1553" width="49.85546875" style="2" customWidth="1"/>
    <col min="1554" max="1792" width="11.42578125" style="2"/>
    <col min="1793" max="1793" width="26" style="2" customWidth="1"/>
    <col min="1794" max="1794" width="15.5703125" style="2" bestFit="1" customWidth="1"/>
    <col min="1795" max="1795" width="12.7109375" style="2" bestFit="1" customWidth="1"/>
    <col min="1796" max="1796" width="12.140625" style="2" bestFit="1" customWidth="1"/>
    <col min="1797" max="1797" width="14" style="2" customWidth="1"/>
    <col min="1798" max="1798" width="12.42578125" style="2" bestFit="1" customWidth="1"/>
    <col min="1799" max="1799" width="12.5703125" style="2" customWidth="1"/>
    <col min="1800" max="1800" width="14.7109375" style="2" customWidth="1"/>
    <col min="1801" max="1801" width="12.140625" style="2" bestFit="1" customWidth="1"/>
    <col min="1802" max="1802" width="11.7109375" style="2" customWidth="1"/>
    <col min="1803" max="1803" width="11.7109375" style="2" bestFit="1" customWidth="1"/>
    <col min="1804" max="1806" width="11.5703125" style="2" bestFit="1" customWidth="1"/>
    <col min="1807" max="1807" width="9.85546875" style="2" bestFit="1" customWidth="1"/>
    <col min="1808" max="1808" width="12" style="2" bestFit="1" customWidth="1"/>
    <col min="1809" max="1809" width="49.85546875" style="2" customWidth="1"/>
    <col min="1810" max="2048" width="11.42578125" style="2"/>
    <col min="2049" max="2049" width="26" style="2" customWidth="1"/>
    <col min="2050" max="2050" width="15.5703125" style="2" bestFit="1" customWidth="1"/>
    <col min="2051" max="2051" width="12.7109375" style="2" bestFit="1" customWidth="1"/>
    <col min="2052" max="2052" width="12.140625" style="2" bestFit="1" customWidth="1"/>
    <col min="2053" max="2053" width="14" style="2" customWidth="1"/>
    <col min="2054" max="2054" width="12.42578125" style="2" bestFit="1" customWidth="1"/>
    <col min="2055" max="2055" width="12.5703125" style="2" customWidth="1"/>
    <col min="2056" max="2056" width="14.7109375" style="2" customWidth="1"/>
    <col min="2057" max="2057" width="12.140625" style="2" bestFit="1" customWidth="1"/>
    <col min="2058" max="2058" width="11.7109375" style="2" customWidth="1"/>
    <col min="2059" max="2059" width="11.7109375" style="2" bestFit="1" customWidth="1"/>
    <col min="2060" max="2062" width="11.5703125" style="2" bestFit="1" customWidth="1"/>
    <col min="2063" max="2063" width="9.85546875" style="2" bestFit="1" customWidth="1"/>
    <col min="2064" max="2064" width="12" style="2" bestFit="1" customWidth="1"/>
    <col min="2065" max="2065" width="49.85546875" style="2" customWidth="1"/>
    <col min="2066" max="2304" width="11.42578125" style="2"/>
    <col min="2305" max="2305" width="26" style="2" customWidth="1"/>
    <col min="2306" max="2306" width="15.5703125" style="2" bestFit="1" customWidth="1"/>
    <col min="2307" max="2307" width="12.7109375" style="2" bestFit="1" customWidth="1"/>
    <col min="2308" max="2308" width="12.140625" style="2" bestFit="1" customWidth="1"/>
    <col min="2309" max="2309" width="14" style="2" customWidth="1"/>
    <col min="2310" max="2310" width="12.42578125" style="2" bestFit="1" customWidth="1"/>
    <col min="2311" max="2311" width="12.5703125" style="2" customWidth="1"/>
    <col min="2312" max="2312" width="14.7109375" style="2" customWidth="1"/>
    <col min="2313" max="2313" width="12.140625" style="2" bestFit="1" customWidth="1"/>
    <col min="2314" max="2314" width="11.7109375" style="2" customWidth="1"/>
    <col min="2315" max="2315" width="11.7109375" style="2" bestFit="1" customWidth="1"/>
    <col min="2316" max="2318" width="11.5703125" style="2" bestFit="1" customWidth="1"/>
    <col min="2319" max="2319" width="9.85546875" style="2" bestFit="1" customWidth="1"/>
    <col min="2320" max="2320" width="12" style="2" bestFit="1" customWidth="1"/>
    <col min="2321" max="2321" width="49.85546875" style="2" customWidth="1"/>
    <col min="2322" max="2560" width="11.42578125" style="2"/>
    <col min="2561" max="2561" width="26" style="2" customWidth="1"/>
    <col min="2562" max="2562" width="15.5703125" style="2" bestFit="1" customWidth="1"/>
    <col min="2563" max="2563" width="12.7109375" style="2" bestFit="1" customWidth="1"/>
    <col min="2564" max="2564" width="12.140625" style="2" bestFit="1" customWidth="1"/>
    <col min="2565" max="2565" width="14" style="2" customWidth="1"/>
    <col min="2566" max="2566" width="12.42578125" style="2" bestFit="1" customWidth="1"/>
    <col min="2567" max="2567" width="12.5703125" style="2" customWidth="1"/>
    <col min="2568" max="2568" width="14.7109375" style="2" customWidth="1"/>
    <col min="2569" max="2569" width="12.140625" style="2" bestFit="1" customWidth="1"/>
    <col min="2570" max="2570" width="11.7109375" style="2" customWidth="1"/>
    <col min="2571" max="2571" width="11.7109375" style="2" bestFit="1" customWidth="1"/>
    <col min="2572" max="2574" width="11.5703125" style="2" bestFit="1" customWidth="1"/>
    <col min="2575" max="2575" width="9.85546875" style="2" bestFit="1" customWidth="1"/>
    <col min="2576" max="2576" width="12" style="2" bestFit="1" customWidth="1"/>
    <col min="2577" max="2577" width="49.85546875" style="2" customWidth="1"/>
    <col min="2578" max="2816" width="11.42578125" style="2"/>
    <col min="2817" max="2817" width="26" style="2" customWidth="1"/>
    <col min="2818" max="2818" width="15.5703125" style="2" bestFit="1" customWidth="1"/>
    <col min="2819" max="2819" width="12.7109375" style="2" bestFit="1" customWidth="1"/>
    <col min="2820" max="2820" width="12.140625" style="2" bestFit="1" customWidth="1"/>
    <col min="2821" max="2821" width="14" style="2" customWidth="1"/>
    <col min="2822" max="2822" width="12.42578125" style="2" bestFit="1" customWidth="1"/>
    <col min="2823" max="2823" width="12.5703125" style="2" customWidth="1"/>
    <col min="2824" max="2824" width="14.7109375" style="2" customWidth="1"/>
    <col min="2825" max="2825" width="12.140625" style="2" bestFit="1" customWidth="1"/>
    <col min="2826" max="2826" width="11.7109375" style="2" customWidth="1"/>
    <col min="2827" max="2827" width="11.7109375" style="2" bestFit="1" customWidth="1"/>
    <col min="2828" max="2830" width="11.5703125" style="2" bestFit="1" customWidth="1"/>
    <col min="2831" max="2831" width="9.85546875" style="2" bestFit="1" customWidth="1"/>
    <col min="2832" max="2832" width="12" style="2" bestFit="1" customWidth="1"/>
    <col min="2833" max="2833" width="49.85546875" style="2" customWidth="1"/>
    <col min="2834" max="3072" width="11.42578125" style="2"/>
    <col min="3073" max="3073" width="26" style="2" customWidth="1"/>
    <col min="3074" max="3074" width="15.5703125" style="2" bestFit="1" customWidth="1"/>
    <col min="3075" max="3075" width="12.7109375" style="2" bestFit="1" customWidth="1"/>
    <col min="3076" max="3076" width="12.140625" style="2" bestFit="1" customWidth="1"/>
    <col min="3077" max="3077" width="14" style="2" customWidth="1"/>
    <col min="3078" max="3078" width="12.42578125" style="2" bestFit="1" customWidth="1"/>
    <col min="3079" max="3079" width="12.5703125" style="2" customWidth="1"/>
    <col min="3080" max="3080" width="14.7109375" style="2" customWidth="1"/>
    <col min="3081" max="3081" width="12.140625" style="2" bestFit="1" customWidth="1"/>
    <col min="3082" max="3082" width="11.7109375" style="2" customWidth="1"/>
    <col min="3083" max="3083" width="11.7109375" style="2" bestFit="1" customWidth="1"/>
    <col min="3084" max="3086" width="11.5703125" style="2" bestFit="1" customWidth="1"/>
    <col min="3087" max="3087" width="9.85546875" style="2" bestFit="1" customWidth="1"/>
    <col min="3088" max="3088" width="12" style="2" bestFit="1" customWidth="1"/>
    <col min="3089" max="3089" width="49.85546875" style="2" customWidth="1"/>
    <col min="3090" max="3328" width="11.42578125" style="2"/>
    <col min="3329" max="3329" width="26" style="2" customWidth="1"/>
    <col min="3330" max="3330" width="15.5703125" style="2" bestFit="1" customWidth="1"/>
    <col min="3331" max="3331" width="12.7109375" style="2" bestFit="1" customWidth="1"/>
    <col min="3332" max="3332" width="12.140625" style="2" bestFit="1" customWidth="1"/>
    <col min="3333" max="3333" width="14" style="2" customWidth="1"/>
    <col min="3334" max="3334" width="12.42578125" style="2" bestFit="1" customWidth="1"/>
    <col min="3335" max="3335" width="12.5703125" style="2" customWidth="1"/>
    <col min="3336" max="3336" width="14.7109375" style="2" customWidth="1"/>
    <col min="3337" max="3337" width="12.140625" style="2" bestFit="1" customWidth="1"/>
    <col min="3338" max="3338" width="11.7109375" style="2" customWidth="1"/>
    <col min="3339" max="3339" width="11.7109375" style="2" bestFit="1" customWidth="1"/>
    <col min="3340" max="3342" width="11.5703125" style="2" bestFit="1" customWidth="1"/>
    <col min="3343" max="3343" width="9.85546875" style="2" bestFit="1" customWidth="1"/>
    <col min="3344" max="3344" width="12" style="2" bestFit="1" customWidth="1"/>
    <col min="3345" max="3345" width="49.85546875" style="2" customWidth="1"/>
    <col min="3346" max="3584" width="11.42578125" style="2"/>
    <col min="3585" max="3585" width="26" style="2" customWidth="1"/>
    <col min="3586" max="3586" width="15.5703125" style="2" bestFit="1" customWidth="1"/>
    <col min="3587" max="3587" width="12.7109375" style="2" bestFit="1" customWidth="1"/>
    <col min="3588" max="3588" width="12.140625" style="2" bestFit="1" customWidth="1"/>
    <col min="3589" max="3589" width="14" style="2" customWidth="1"/>
    <col min="3590" max="3590" width="12.42578125" style="2" bestFit="1" customWidth="1"/>
    <col min="3591" max="3591" width="12.5703125" style="2" customWidth="1"/>
    <col min="3592" max="3592" width="14.7109375" style="2" customWidth="1"/>
    <col min="3593" max="3593" width="12.140625" style="2" bestFit="1" customWidth="1"/>
    <col min="3594" max="3594" width="11.7109375" style="2" customWidth="1"/>
    <col min="3595" max="3595" width="11.7109375" style="2" bestFit="1" customWidth="1"/>
    <col min="3596" max="3598" width="11.5703125" style="2" bestFit="1" customWidth="1"/>
    <col min="3599" max="3599" width="9.85546875" style="2" bestFit="1" customWidth="1"/>
    <col min="3600" max="3600" width="12" style="2" bestFit="1" customWidth="1"/>
    <col min="3601" max="3601" width="49.85546875" style="2" customWidth="1"/>
    <col min="3602" max="3840" width="11.42578125" style="2"/>
    <col min="3841" max="3841" width="26" style="2" customWidth="1"/>
    <col min="3842" max="3842" width="15.5703125" style="2" bestFit="1" customWidth="1"/>
    <col min="3843" max="3843" width="12.7109375" style="2" bestFit="1" customWidth="1"/>
    <col min="3844" max="3844" width="12.140625" style="2" bestFit="1" customWidth="1"/>
    <col min="3845" max="3845" width="14" style="2" customWidth="1"/>
    <col min="3846" max="3846" width="12.42578125" style="2" bestFit="1" customWidth="1"/>
    <col min="3847" max="3847" width="12.5703125" style="2" customWidth="1"/>
    <col min="3848" max="3848" width="14.7109375" style="2" customWidth="1"/>
    <col min="3849" max="3849" width="12.140625" style="2" bestFit="1" customWidth="1"/>
    <col min="3850" max="3850" width="11.7109375" style="2" customWidth="1"/>
    <col min="3851" max="3851" width="11.7109375" style="2" bestFit="1" customWidth="1"/>
    <col min="3852" max="3854" width="11.5703125" style="2" bestFit="1" customWidth="1"/>
    <col min="3855" max="3855" width="9.85546875" style="2" bestFit="1" customWidth="1"/>
    <col min="3856" max="3856" width="12" style="2" bestFit="1" customWidth="1"/>
    <col min="3857" max="3857" width="49.85546875" style="2" customWidth="1"/>
    <col min="3858" max="4096" width="11.42578125" style="2"/>
    <col min="4097" max="4097" width="26" style="2" customWidth="1"/>
    <col min="4098" max="4098" width="15.5703125" style="2" bestFit="1" customWidth="1"/>
    <col min="4099" max="4099" width="12.7109375" style="2" bestFit="1" customWidth="1"/>
    <col min="4100" max="4100" width="12.140625" style="2" bestFit="1" customWidth="1"/>
    <col min="4101" max="4101" width="14" style="2" customWidth="1"/>
    <col min="4102" max="4102" width="12.42578125" style="2" bestFit="1" customWidth="1"/>
    <col min="4103" max="4103" width="12.5703125" style="2" customWidth="1"/>
    <col min="4104" max="4104" width="14.7109375" style="2" customWidth="1"/>
    <col min="4105" max="4105" width="12.140625" style="2" bestFit="1" customWidth="1"/>
    <col min="4106" max="4106" width="11.7109375" style="2" customWidth="1"/>
    <col min="4107" max="4107" width="11.7109375" style="2" bestFit="1" customWidth="1"/>
    <col min="4108" max="4110" width="11.5703125" style="2" bestFit="1" customWidth="1"/>
    <col min="4111" max="4111" width="9.85546875" style="2" bestFit="1" customWidth="1"/>
    <col min="4112" max="4112" width="12" style="2" bestFit="1" customWidth="1"/>
    <col min="4113" max="4113" width="49.85546875" style="2" customWidth="1"/>
    <col min="4114" max="4352" width="11.42578125" style="2"/>
    <col min="4353" max="4353" width="26" style="2" customWidth="1"/>
    <col min="4354" max="4354" width="15.5703125" style="2" bestFit="1" customWidth="1"/>
    <col min="4355" max="4355" width="12.7109375" style="2" bestFit="1" customWidth="1"/>
    <col min="4356" max="4356" width="12.140625" style="2" bestFit="1" customWidth="1"/>
    <col min="4357" max="4357" width="14" style="2" customWidth="1"/>
    <col min="4358" max="4358" width="12.42578125" style="2" bestFit="1" customWidth="1"/>
    <col min="4359" max="4359" width="12.5703125" style="2" customWidth="1"/>
    <col min="4360" max="4360" width="14.7109375" style="2" customWidth="1"/>
    <col min="4361" max="4361" width="12.140625" style="2" bestFit="1" customWidth="1"/>
    <col min="4362" max="4362" width="11.7109375" style="2" customWidth="1"/>
    <col min="4363" max="4363" width="11.7109375" style="2" bestFit="1" customWidth="1"/>
    <col min="4364" max="4366" width="11.5703125" style="2" bestFit="1" customWidth="1"/>
    <col min="4367" max="4367" width="9.85546875" style="2" bestFit="1" customWidth="1"/>
    <col min="4368" max="4368" width="12" style="2" bestFit="1" customWidth="1"/>
    <col min="4369" max="4369" width="49.85546875" style="2" customWidth="1"/>
    <col min="4370" max="4608" width="11.42578125" style="2"/>
    <col min="4609" max="4609" width="26" style="2" customWidth="1"/>
    <col min="4610" max="4610" width="15.5703125" style="2" bestFit="1" customWidth="1"/>
    <col min="4611" max="4611" width="12.7109375" style="2" bestFit="1" customWidth="1"/>
    <col min="4612" max="4612" width="12.140625" style="2" bestFit="1" customWidth="1"/>
    <col min="4613" max="4613" width="14" style="2" customWidth="1"/>
    <col min="4614" max="4614" width="12.42578125" style="2" bestFit="1" customWidth="1"/>
    <col min="4615" max="4615" width="12.5703125" style="2" customWidth="1"/>
    <col min="4616" max="4616" width="14.7109375" style="2" customWidth="1"/>
    <col min="4617" max="4617" width="12.140625" style="2" bestFit="1" customWidth="1"/>
    <col min="4618" max="4618" width="11.7109375" style="2" customWidth="1"/>
    <col min="4619" max="4619" width="11.7109375" style="2" bestFit="1" customWidth="1"/>
    <col min="4620" max="4622" width="11.5703125" style="2" bestFit="1" customWidth="1"/>
    <col min="4623" max="4623" width="9.85546875" style="2" bestFit="1" customWidth="1"/>
    <col min="4624" max="4624" width="12" style="2" bestFit="1" customWidth="1"/>
    <col min="4625" max="4625" width="49.85546875" style="2" customWidth="1"/>
    <col min="4626" max="4864" width="11.42578125" style="2"/>
    <col min="4865" max="4865" width="26" style="2" customWidth="1"/>
    <col min="4866" max="4866" width="15.5703125" style="2" bestFit="1" customWidth="1"/>
    <col min="4867" max="4867" width="12.7109375" style="2" bestFit="1" customWidth="1"/>
    <col min="4868" max="4868" width="12.140625" style="2" bestFit="1" customWidth="1"/>
    <col min="4869" max="4869" width="14" style="2" customWidth="1"/>
    <col min="4870" max="4870" width="12.42578125" style="2" bestFit="1" customWidth="1"/>
    <col min="4871" max="4871" width="12.5703125" style="2" customWidth="1"/>
    <col min="4872" max="4872" width="14.7109375" style="2" customWidth="1"/>
    <col min="4873" max="4873" width="12.140625" style="2" bestFit="1" customWidth="1"/>
    <col min="4874" max="4874" width="11.7109375" style="2" customWidth="1"/>
    <col min="4875" max="4875" width="11.7109375" style="2" bestFit="1" customWidth="1"/>
    <col min="4876" max="4878" width="11.5703125" style="2" bestFit="1" customWidth="1"/>
    <col min="4879" max="4879" width="9.85546875" style="2" bestFit="1" customWidth="1"/>
    <col min="4880" max="4880" width="12" style="2" bestFit="1" customWidth="1"/>
    <col min="4881" max="4881" width="49.85546875" style="2" customWidth="1"/>
    <col min="4882" max="5120" width="11.42578125" style="2"/>
    <col min="5121" max="5121" width="26" style="2" customWidth="1"/>
    <col min="5122" max="5122" width="15.5703125" style="2" bestFit="1" customWidth="1"/>
    <col min="5123" max="5123" width="12.7109375" style="2" bestFit="1" customWidth="1"/>
    <col min="5124" max="5124" width="12.140625" style="2" bestFit="1" customWidth="1"/>
    <col min="5125" max="5125" width="14" style="2" customWidth="1"/>
    <col min="5126" max="5126" width="12.42578125" style="2" bestFit="1" customWidth="1"/>
    <col min="5127" max="5127" width="12.5703125" style="2" customWidth="1"/>
    <col min="5128" max="5128" width="14.7109375" style="2" customWidth="1"/>
    <col min="5129" max="5129" width="12.140625" style="2" bestFit="1" customWidth="1"/>
    <col min="5130" max="5130" width="11.7109375" style="2" customWidth="1"/>
    <col min="5131" max="5131" width="11.7109375" style="2" bestFit="1" customWidth="1"/>
    <col min="5132" max="5134" width="11.5703125" style="2" bestFit="1" customWidth="1"/>
    <col min="5135" max="5135" width="9.85546875" style="2" bestFit="1" customWidth="1"/>
    <col min="5136" max="5136" width="12" style="2" bestFit="1" customWidth="1"/>
    <col min="5137" max="5137" width="49.85546875" style="2" customWidth="1"/>
    <col min="5138" max="5376" width="11.42578125" style="2"/>
    <col min="5377" max="5377" width="26" style="2" customWidth="1"/>
    <col min="5378" max="5378" width="15.5703125" style="2" bestFit="1" customWidth="1"/>
    <col min="5379" max="5379" width="12.7109375" style="2" bestFit="1" customWidth="1"/>
    <col min="5380" max="5380" width="12.140625" style="2" bestFit="1" customWidth="1"/>
    <col min="5381" max="5381" width="14" style="2" customWidth="1"/>
    <col min="5382" max="5382" width="12.42578125" style="2" bestFit="1" customWidth="1"/>
    <col min="5383" max="5383" width="12.5703125" style="2" customWidth="1"/>
    <col min="5384" max="5384" width="14.7109375" style="2" customWidth="1"/>
    <col min="5385" max="5385" width="12.140625" style="2" bestFit="1" customWidth="1"/>
    <col min="5386" max="5386" width="11.7109375" style="2" customWidth="1"/>
    <col min="5387" max="5387" width="11.7109375" style="2" bestFit="1" customWidth="1"/>
    <col min="5388" max="5390" width="11.5703125" style="2" bestFit="1" customWidth="1"/>
    <col min="5391" max="5391" width="9.85546875" style="2" bestFit="1" customWidth="1"/>
    <col min="5392" max="5392" width="12" style="2" bestFit="1" customWidth="1"/>
    <col min="5393" max="5393" width="49.85546875" style="2" customWidth="1"/>
    <col min="5394" max="5632" width="11.42578125" style="2"/>
    <col min="5633" max="5633" width="26" style="2" customWidth="1"/>
    <col min="5634" max="5634" width="15.5703125" style="2" bestFit="1" customWidth="1"/>
    <col min="5635" max="5635" width="12.7109375" style="2" bestFit="1" customWidth="1"/>
    <col min="5636" max="5636" width="12.140625" style="2" bestFit="1" customWidth="1"/>
    <col min="5637" max="5637" width="14" style="2" customWidth="1"/>
    <col min="5638" max="5638" width="12.42578125" style="2" bestFit="1" customWidth="1"/>
    <col min="5639" max="5639" width="12.5703125" style="2" customWidth="1"/>
    <col min="5640" max="5640" width="14.7109375" style="2" customWidth="1"/>
    <col min="5641" max="5641" width="12.140625" style="2" bestFit="1" customWidth="1"/>
    <col min="5642" max="5642" width="11.7109375" style="2" customWidth="1"/>
    <col min="5643" max="5643" width="11.7109375" style="2" bestFit="1" customWidth="1"/>
    <col min="5644" max="5646" width="11.5703125" style="2" bestFit="1" customWidth="1"/>
    <col min="5647" max="5647" width="9.85546875" style="2" bestFit="1" customWidth="1"/>
    <col min="5648" max="5648" width="12" style="2" bestFit="1" customWidth="1"/>
    <col min="5649" max="5649" width="49.85546875" style="2" customWidth="1"/>
    <col min="5650" max="5888" width="11.42578125" style="2"/>
    <col min="5889" max="5889" width="26" style="2" customWidth="1"/>
    <col min="5890" max="5890" width="15.5703125" style="2" bestFit="1" customWidth="1"/>
    <col min="5891" max="5891" width="12.7109375" style="2" bestFit="1" customWidth="1"/>
    <col min="5892" max="5892" width="12.140625" style="2" bestFit="1" customWidth="1"/>
    <col min="5893" max="5893" width="14" style="2" customWidth="1"/>
    <col min="5894" max="5894" width="12.42578125" style="2" bestFit="1" customWidth="1"/>
    <col min="5895" max="5895" width="12.5703125" style="2" customWidth="1"/>
    <col min="5896" max="5896" width="14.7109375" style="2" customWidth="1"/>
    <col min="5897" max="5897" width="12.140625" style="2" bestFit="1" customWidth="1"/>
    <col min="5898" max="5898" width="11.7109375" style="2" customWidth="1"/>
    <col min="5899" max="5899" width="11.7109375" style="2" bestFit="1" customWidth="1"/>
    <col min="5900" max="5902" width="11.5703125" style="2" bestFit="1" customWidth="1"/>
    <col min="5903" max="5903" width="9.85546875" style="2" bestFit="1" customWidth="1"/>
    <col min="5904" max="5904" width="12" style="2" bestFit="1" customWidth="1"/>
    <col min="5905" max="5905" width="49.85546875" style="2" customWidth="1"/>
    <col min="5906" max="6144" width="11.42578125" style="2"/>
    <col min="6145" max="6145" width="26" style="2" customWidth="1"/>
    <col min="6146" max="6146" width="15.5703125" style="2" bestFit="1" customWidth="1"/>
    <col min="6147" max="6147" width="12.7109375" style="2" bestFit="1" customWidth="1"/>
    <col min="6148" max="6148" width="12.140625" style="2" bestFit="1" customWidth="1"/>
    <col min="6149" max="6149" width="14" style="2" customWidth="1"/>
    <col min="6150" max="6150" width="12.42578125" style="2" bestFit="1" customWidth="1"/>
    <col min="6151" max="6151" width="12.5703125" style="2" customWidth="1"/>
    <col min="6152" max="6152" width="14.7109375" style="2" customWidth="1"/>
    <col min="6153" max="6153" width="12.140625" style="2" bestFit="1" customWidth="1"/>
    <col min="6154" max="6154" width="11.7109375" style="2" customWidth="1"/>
    <col min="6155" max="6155" width="11.7109375" style="2" bestFit="1" customWidth="1"/>
    <col min="6156" max="6158" width="11.5703125" style="2" bestFit="1" customWidth="1"/>
    <col min="6159" max="6159" width="9.85546875" style="2" bestFit="1" customWidth="1"/>
    <col min="6160" max="6160" width="12" style="2" bestFit="1" customWidth="1"/>
    <col min="6161" max="6161" width="49.85546875" style="2" customWidth="1"/>
    <col min="6162" max="6400" width="11.42578125" style="2"/>
    <col min="6401" max="6401" width="26" style="2" customWidth="1"/>
    <col min="6402" max="6402" width="15.5703125" style="2" bestFit="1" customWidth="1"/>
    <col min="6403" max="6403" width="12.7109375" style="2" bestFit="1" customWidth="1"/>
    <col min="6404" max="6404" width="12.140625" style="2" bestFit="1" customWidth="1"/>
    <col min="6405" max="6405" width="14" style="2" customWidth="1"/>
    <col min="6406" max="6406" width="12.42578125" style="2" bestFit="1" customWidth="1"/>
    <col min="6407" max="6407" width="12.5703125" style="2" customWidth="1"/>
    <col min="6408" max="6408" width="14.7109375" style="2" customWidth="1"/>
    <col min="6409" max="6409" width="12.140625" style="2" bestFit="1" customWidth="1"/>
    <col min="6410" max="6410" width="11.7109375" style="2" customWidth="1"/>
    <col min="6411" max="6411" width="11.7109375" style="2" bestFit="1" customWidth="1"/>
    <col min="6412" max="6414" width="11.5703125" style="2" bestFit="1" customWidth="1"/>
    <col min="6415" max="6415" width="9.85546875" style="2" bestFit="1" customWidth="1"/>
    <col min="6416" max="6416" width="12" style="2" bestFit="1" customWidth="1"/>
    <col min="6417" max="6417" width="49.85546875" style="2" customWidth="1"/>
    <col min="6418" max="6656" width="11.42578125" style="2"/>
    <col min="6657" max="6657" width="26" style="2" customWidth="1"/>
    <col min="6658" max="6658" width="15.5703125" style="2" bestFit="1" customWidth="1"/>
    <col min="6659" max="6659" width="12.7109375" style="2" bestFit="1" customWidth="1"/>
    <col min="6660" max="6660" width="12.140625" style="2" bestFit="1" customWidth="1"/>
    <col min="6661" max="6661" width="14" style="2" customWidth="1"/>
    <col min="6662" max="6662" width="12.42578125" style="2" bestFit="1" customWidth="1"/>
    <col min="6663" max="6663" width="12.5703125" style="2" customWidth="1"/>
    <col min="6664" max="6664" width="14.7109375" style="2" customWidth="1"/>
    <col min="6665" max="6665" width="12.140625" style="2" bestFit="1" customWidth="1"/>
    <col min="6666" max="6666" width="11.7109375" style="2" customWidth="1"/>
    <col min="6667" max="6667" width="11.7109375" style="2" bestFit="1" customWidth="1"/>
    <col min="6668" max="6670" width="11.5703125" style="2" bestFit="1" customWidth="1"/>
    <col min="6671" max="6671" width="9.85546875" style="2" bestFit="1" customWidth="1"/>
    <col min="6672" max="6672" width="12" style="2" bestFit="1" customWidth="1"/>
    <col min="6673" max="6673" width="49.85546875" style="2" customWidth="1"/>
    <col min="6674" max="6912" width="11.42578125" style="2"/>
    <col min="6913" max="6913" width="26" style="2" customWidth="1"/>
    <col min="6914" max="6914" width="15.5703125" style="2" bestFit="1" customWidth="1"/>
    <col min="6915" max="6915" width="12.7109375" style="2" bestFit="1" customWidth="1"/>
    <col min="6916" max="6916" width="12.140625" style="2" bestFit="1" customWidth="1"/>
    <col min="6917" max="6917" width="14" style="2" customWidth="1"/>
    <col min="6918" max="6918" width="12.42578125" style="2" bestFit="1" customWidth="1"/>
    <col min="6919" max="6919" width="12.5703125" style="2" customWidth="1"/>
    <col min="6920" max="6920" width="14.7109375" style="2" customWidth="1"/>
    <col min="6921" max="6921" width="12.140625" style="2" bestFit="1" customWidth="1"/>
    <col min="6922" max="6922" width="11.7109375" style="2" customWidth="1"/>
    <col min="6923" max="6923" width="11.7109375" style="2" bestFit="1" customWidth="1"/>
    <col min="6924" max="6926" width="11.5703125" style="2" bestFit="1" customWidth="1"/>
    <col min="6927" max="6927" width="9.85546875" style="2" bestFit="1" customWidth="1"/>
    <col min="6928" max="6928" width="12" style="2" bestFit="1" customWidth="1"/>
    <col min="6929" max="6929" width="49.85546875" style="2" customWidth="1"/>
    <col min="6930" max="7168" width="11.42578125" style="2"/>
    <col min="7169" max="7169" width="26" style="2" customWidth="1"/>
    <col min="7170" max="7170" width="15.5703125" style="2" bestFit="1" customWidth="1"/>
    <col min="7171" max="7171" width="12.7109375" style="2" bestFit="1" customWidth="1"/>
    <col min="7172" max="7172" width="12.140625" style="2" bestFit="1" customWidth="1"/>
    <col min="7173" max="7173" width="14" style="2" customWidth="1"/>
    <col min="7174" max="7174" width="12.42578125" style="2" bestFit="1" customWidth="1"/>
    <col min="7175" max="7175" width="12.5703125" style="2" customWidth="1"/>
    <col min="7176" max="7176" width="14.7109375" style="2" customWidth="1"/>
    <col min="7177" max="7177" width="12.140625" style="2" bestFit="1" customWidth="1"/>
    <col min="7178" max="7178" width="11.7109375" style="2" customWidth="1"/>
    <col min="7179" max="7179" width="11.7109375" style="2" bestFit="1" customWidth="1"/>
    <col min="7180" max="7182" width="11.5703125" style="2" bestFit="1" customWidth="1"/>
    <col min="7183" max="7183" width="9.85546875" style="2" bestFit="1" customWidth="1"/>
    <col min="7184" max="7184" width="12" style="2" bestFit="1" customWidth="1"/>
    <col min="7185" max="7185" width="49.85546875" style="2" customWidth="1"/>
    <col min="7186" max="7424" width="11.42578125" style="2"/>
    <col min="7425" max="7425" width="26" style="2" customWidth="1"/>
    <col min="7426" max="7426" width="15.5703125" style="2" bestFit="1" customWidth="1"/>
    <col min="7427" max="7427" width="12.7109375" style="2" bestFit="1" customWidth="1"/>
    <col min="7428" max="7428" width="12.140625" style="2" bestFit="1" customWidth="1"/>
    <col min="7429" max="7429" width="14" style="2" customWidth="1"/>
    <col min="7430" max="7430" width="12.42578125" style="2" bestFit="1" customWidth="1"/>
    <col min="7431" max="7431" width="12.5703125" style="2" customWidth="1"/>
    <col min="7432" max="7432" width="14.7109375" style="2" customWidth="1"/>
    <col min="7433" max="7433" width="12.140625" style="2" bestFit="1" customWidth="1"/>
    <col min="7434" max="7434" width="11.7109375" style="2" customWidth="1"/>
    <col min="7435" max="7435" width="11.7109375" style="2" bestFit="1" customWidth="1"/>
    <col min="7436" max="7438" width="11.5703125" style="2" bestFit="1" customWidth="1"/>
    <col min="7439" max="7439" width="9.85546875" style="2" bestFit="1" customWidth="1"/>
    <col min="7440" max="7440" width="12" style="2" bestFit="1" customWidth="1"/>
    <col min="7441" max="7441" width="49.85546875" style="2" customWidth="1"/>
    <col min="7442" max="7680" width="11.42578125" style="2"/>
    <col min="7681" max="7681" width="26" style="2" customWidth="1"/>
    <col min="7682" max="7682" width="15.5703125" style="2" bestFit="1" customWidth="1"/>
    <col min="7683" max="7683" width="12.7109375" style="2" bestFit="1" customWidth="1"/>
    <col min="7684" max="7684" width="12.140625" style="2" bestFit="1" customWidth="1"/>
    <col min="7685" max="7685" width="14" style="2" customWidth="1"/>
    <col min="7686" max="7686" width="12.42578125" style="2" bestFit="1" customWidth="1"/>
    <col min="7687" max="7687" width="12.5703125" style="2" customWidth="1"/>
    <col min="7688" max="7688" width="14.7109375" style="2" customWidth="1"/>
    <col min="7689" max="7689" width="12.140625" style="2" bestFit="1" customWidth="1"/>
    <col min="7690" max="7690" width="11.7109375" style="2" customWidth="1"/>
    <col min="7691" max="7691" width="11.7109375" style="2" bestFit="1" customWidth="1"/>
    <col min="7692" max="7694" width="11.5703125" style="2" bestFit="1" customWidth="1"/>
    <col min="7695" max="7695" width="9.85546875" style="2" bestFit="1" customWidth="1"/>
    <col min="7696" max="7696" width="12" style="2" bestFit="1" customWidth="1"/>
    <col min="7697" max="7697" width="49.85546875" style="2" customWidth="1"/>
    <col min="7698" max="7936" width="11.42578125" style="2"/>
    <col min="7937" max="7937" width="26" style="2" customWidth="1"/>
    <col min="7938" max="7938" width="15.5703125" style="2" bestFit="1" customWidth="1"/>
    <col min="7939" max="7939" width="12.7109375" style="2" bestFit="1" customWidth="1"/>
    <col min="7940" max="7940" width="12.140625" style="2" bestFit="1" customWidth="1"/>
    <col min="7941" max="7941" width="14" style="2" customWidth="1"/>
    <col min="7942" max="7942" width="12.42578125" style="2" bestFit="1" customWidth="1"/>
    <col min="7943" max="7943" width="12.5703125" style="2" customWidth="1"/>
    <col min="7944" max="7944" width="14.7109375" style="2" customWidth="1"/>
    <col min="7945" max="7945" width="12.140625" style="2" bestFit="1" customWidth="1"/>
    <col min="7946" max="7946" width="11.7109375" style="2" customWidth="1"/>
    <col min="7947" max="7947" width="11.7109375" style="2" bestFit="1" customWidth="1"/>
    <col min="7948" max="7950" width="11.5703125" style="2" bestFit="1" customWidth="1"/>
    <col min="7951" max="7951" width="9.85546875" style="2" bestFit="1" customWidth="1"/>
    <col min="7952" max="7952" width="12" style="2" bestFit="1" customWidth="1"/>
    <col min="7953" max="7953" width="49.85546875" style="2" customWidth="1"/>
    <col min="7954" max="8192" width="11.42578125" style="2"/>
    <col min="8193" max="8193" width="26" style="2" customWidth="1"/>
    <col min="8194" max="8194" width="15.5703125" style="2" bestFit="1" customWidth="1"/>
    <col min="8195" max="8195" width="12.7109375" style="2" bestFit="1" customWidth="1"/>
    <col min="8196" max="8196" width="12.140625" style="2" bestFit="1" customWidth="1"/>
    <col min="8197" max="8197" width="14" style="2" customWidth="1"/>
    <col min="8198" max="8198" width="12.42578125" style="2" bestFit="1" customWidth="1"/>
    <col min="8199" max="8199" width="12.5703125" style="2" customWidth="1"/>
    <col min="8200" max="8200" width="14.7109375" style="2" customWidth="1"/>
    <col min="8201" max="8201" width="12.140625" style="2" bestFit="1" customWidth="1"/>
    <col min="8202" max="8202" width="11.7109375" style="2" customWidth="1"/>
    <col min="8203" max="8203" width="11.7109375" style="2" bestFit="1" customWidth="1"/>
    <col min="8204" max="8206" width="11.5703125" style="2" bestFit="1" customWidth="1"/>
    <col min="8207" max="8207" width="9.85546875" style="2" bestFit="1" customWidth="1"/>
    <col min="8208" max="8208" width="12" style="2" bestFit="1" customWidth="1"/>
    <col min="8209" max="8209" width="49.85546875" style="2" customWidth="1"/>
    <col min="8210" max="8448" width="11.42578125" style="2"/>
    <col min="8449" max="8449" width="26" style="2" customWidth="1"/>
    <col min="8450" max="8450" width="15.5703125" style="2" bestFit="1" customWidth="1"/>
    <col min="8451" max="8451" width="12.7109375" style="2" bestFit="1" customWidth="1"/>
    <col min="8452" max="8452" width="12.140625" style="2" bestFit="1" customWidth="1"/>
    <col min="8453" max="8453" width="14" style="2" customWidth="1"/>
    <col min="8454" max="8454" width="12.42578125" style="2" bestFit="1" customWidth="1"/>
    <col min="8455" max="8455" width="12.5703125" style="2" customWidth="1"/>
    <col min="8456" max="8456" width="14.7109375" style="2" customWidth="1"/>
    <col min="8457" max="8457" width="12.140625" style="2" bestFit="1" customWidth="1"/>
    <col min="8458" max="8458" width="11.7109375" style="2" customWidth="1"/>
    <col min="8459" max="8459" width="11.7109375" style="2" bestFit="1" customWidth="1"/>
    <col min="8460" max="8462" width="11.5703125" style="2" bestFit="1" customWidth="1"/>
    <col min="8463" max="8463" width="9.85546875" style="2" bestFit="1" customWidth="1"/>
    <col min="8464" max="8464" width="12" style="2" bestFit="1" customWidth="1"/>
    <col min="8465" max="8465" width="49.85546875" style="2" customWidth="1"/>
    <col min="8466" max="8704" width="11.42578125" style="2"/>
    <col min="8705" max="8705" width="26" style="2" customWidth="1"/>
    <col min="8706" max="8706" width="15.5703125" style="2" bestFit="1" customWidth="1"/>
    <col min="8707" max="8707" width="12.7109375" style="2" bestFit="1" customWidth="1"/>
    <col min="8708" max="8708" width="12.140625" style="2" bestFit="1" customWidth="1"/>
    <col min="8709" max="8709" width="14" style="2" customWidth="1"/>
    <col min="8710" max="8710" width="12.42578125" style="2" bestFit="1" customWidth="1"/>
    <col min="8711" max="8711" width="12.5703125" style="2" customWidth="1"/>
    <col min="8712" max="8712" width="14.7109375" style="2" customWidth="1"/>
    <col min="8713" max="8713" width="12.140625" style="2" bestFit="1" customWidth="1"/>
    <col min="8714" max="8714" width="11.7109375" style="2" customWidth="1"/>
    <col min="8715" max="8715" width="11.7109375" style="2" bestFit="1" customWidth="1"/>
    <col min="8716" max="8718" width="11.5703125" style="2" bestFit="1" customWidth="1"/>
    <col min="8719" max="8719" width="9.85546875" style="2" bestFit="1" customWidth="1"/>
    <col min="8720" max="8720" width="12" style="2" bestFit="1" customWidth="1"/>
    <col min="8721" max="8721" width="49.85546875" style="2" customWidth="1"/>
    <col min="8722" max="8960" width="11.42578125" style="2"/>
    <col min="8961" max="8961" width="26" style="2" customWidth="1"/>
    <col min="8962" max="8962" width="15.5703125" style="2" bestFit="1" customWidth="1"/>
    <col min="8963" max="8963" width="12.7109375" style="2" bestFit="1" customWidth="1"/>
    <col min="8964" max="8964" width="12.140625" style="2" bestFit="1" customWidth="1"/>
    <col min="8965" max="8965" width="14" style="2" customWidth="1"/>
    <col min="8966" max="8966" width="12.42578125" style="2" bestFit="1" customWidth="1"/>
    <col min="8967" max="8967" width="12.5703125" style="2" customWidth="1"/>
    <col min="8968" max="8968" width="14.7109375" style="2" customWidth="1"/>
    <col min="8969" max="8969" width="12.140625" style="2" bestFit="1" customWidth="1"/>
    <col min="8970" max="8970" width="11.7109375" style="2" customWidth="1"/>
    <col min="8971" max="8971" width="11.7109375" style="2" bestFit="1" customWidth="1"/>
    <col min="8972" max="8974" width="11.5703125" style="2" bestFit="1" customWidth="1"/>
    <col min="8975" max="8975" width="9.85546875" style="2" bestFit="1" customWidth="1"/>
    <col min="8976" max="8976" width="12" style="2" bestFit="1" customWidth="1"/>
    <col min="8977" max="8977" width="49.85546875" style="2" customWidth="1"/>
    <col min="8978" max="9216" width="11.42578125" style="2"/>
    <col min="9217" max="9217" width="26" style="2" customWidth="1"/>
    <col min="9218" max="9218" width="15.5703125" style="2" bestFit="1" customWidth="1"/>
    <col min="9219" max="9219" width="12.7109375" style="2" bestFit="1" customWidth="1"/>
    <col min="9220" max="9220" width="12.140625" style="2" bestFit="1" customWidth="1"/>
    <col min="9221" max="9221" width="14" style="2" customWidth="1"/>
    <col min="9222" max="9222" width="12.42578125" style="2" bestFit="1" customWidth="1"/>
    <col min="9223" max="9223" width="12.5703125" style="2" customWidth="1"/>
    <col min="9224" max="9224" width="14.7109375" style="2" customWidth="1"/>
    <col min="9225" max="9225" width="12.140625" style="2" bestFit="1" customWidth="1"/>
    <col min="9226" max="9226" width="11.7109375" style="2" customWidth="1"/>
    <col min="9227" max="9227" width="11.7109375" style="2" bestFit="1" customWidth="1"/>
    <col min="9228" max="9230" width="11.5703125" style="2" bestFit="1" customWidth="1"/>
    <col min="9231" max="9231" width="9.85546875" style="2" bestFit="1" customWidth="1"/>
    <col min="9232" max="9232" width="12" style="2" bestFit="1" customWidth="1"/>
    <col min="9233" max="9233" width="49.85546875" style="2" customWidth="1"/>
    <col min="9234" max="9472" width="11.42578125" style="2"/>
    <col min="9473" max="9473" width="26" style="2" customWidth="1"/>
    <col min="9474" max="9474" width="15.5703125" style="2" bestFit="1" customWidth="1"/>
    <col min="9475" max="9475" width="12.7109375" style="2" bestFit="1" customWidth="1"/>
    <col min="9476" max="9476" width="12.140625" style="2" bestFit="1" customWidth="1"/>
    <col min="9477" max="9477" width="14" style="2" customWidth="1"/>
    <col min="9478" max="9478" width="12.42578125" style="2" bestFit="1" customWidth="1"/>
    <col min="9479" max="9479" width="12.5703125" style="2" customWidth="1"/>
    <col min="9480" max="9480" width="14.7109375" style="2" customWidth="1"/>
    <col min="9481" max="9481" width="12.140625" style="2" bestFit="1" customWidth="1"/>
    <col min="9482" max="9482" width="11.7109375" style="2" customWidth="1"/>
    <col min="9483" max="9483" width="11.7109375" style="2" bestFit="1" customWidth="1"/>
    <col min="9484" max="9486" width="11.5703125" style="2" bestFit="1" customWidth="1"/>
    <col min="9487" max="9487" width="9.85546875" style="2" bestFit="1" customWidth="1"/>
    <col min="9488" max="9488" width="12" style="2" bestFit="1" customWidth="1"/>
    <col min="9489" max="9489" width="49.85546875" style="2" customWidth="1"/>
    <col min="9490" max="9728" width="11.42578125" style="2"/>
    <col min="9729" max="9729" width="26" style="2" customWidth="1"/>
    <col min="9730" max="9730" width="15.5703125" style="2" bestFit="1" customWidth="1"/>
    <col min="9731" max="9731" width="12.7109375" style="2" bestFit="1" customWidth="1"/>
    <col min="9732" max="9732" width="12.140625" style="2" bestFit="1" customWidth="1"/>
    <col min="9733" max="9733" width="14" style="2" customWidth="1"/>
    <col min="9734" max="9734" width="12.42578125" style="2" bestFit="1" customWidth="1"/>
    <col min="9735" max="9735" width="12.5703125" style="2" customWidth="1"/>
    <col min="9736" max="9736" width="14.7109375" style="2" customWidth="1"/>
    <col min="9737" max="9737" width="12.140625" style="2" bestFit="1" customWidth="1"/>
    <col min="9738" max="9738" width="11.7109375" style="2" customWidth="1"/>
    <col min="9739" max="9739" width="11.7109375" style="2" bestFit="1" customWidth="1"/>
    <col min="9740" max="9742" width="11.5703125" style="2" bestFit="1" customWidth="1"/>
    <col min="9743" max="9743" width="9.85546875" style="2" bestFit="1" customWidth="1"/>
    <col min="9744" max="9744" width="12" style="2" bestFit="1" customWidth="1"/>
    <col min="9745" max="9745" width="49.85546875" style="2" customWidth="1"/>
    <col min="9746" max="9984" width="11.42578125" style="2"/>
    <col min="9985" max="9985" width="26" style="2" customWidth="1"/>
    <col min="9986" max="9986" width="15.5703125" style="2" bestFit="1" customWidth="1"/>
    <col min="9987" max="9987" width="12.7109375" style="2" bestFit="1" customWidth="1"/>
    <col min="9988" max="9988" width="12.140625" style="2" bestFit="1" customWidth="1"/>
    <col min="9989" max="9989" width="14" style="2" customWidth="1"/>
    <col min="9990" max="9990" width="12.42578125" style="2" bestFit="1" customWidth="1"/>
    <col min="9991" max="9991" width="12.5703125" style="2" customWidth="1"/>
    <col min="9992" max="9992" width="14.7109375" style="2" customWidth="1"/>
    <col min="9993" max="9993" width="12.140625" style="2" bestFit="1" customWidth="1"/>
    <col min="9994" max="9994" width="11.7109375" style="2" customWidth="1"/>
    <col min="9995" max="9995" width="11.7109375" style="2" bestFit="1" customWidth="1"/>
    <col min="9996" max="9998" width="11.5703125" style="2" bestFit="1" customWidth="1"/>
    <col min="9999" max="9999" width="9.85546875" style="2" bestFit="1" customWidth="1"/>
    <col min="10000" max="10000" width="12" style="2" bestFit="1" customWidth="1"/>
    <col min="10001" max="10001" width="49.85546875" style="2" customWidth="1"/>
    <col min="10002" max="10240" width="11.42578125" style="2"/>
    <col min="10241" max="10241" width="26" style="2" customWidth="1"/>
    <col min="10242" max="10242" width="15.5703125" style="2" bestFit="1" customWidth="1"/>
    <col min="10243" max="10243" width="12.7109375" style="2" bestFit="1" customWidth="1"/>
    <col min="10244" max="10244" width="12.140625" style="2" bestFit="1" customWidth="1"/>
    <col min="10245" max="10245" width="14" style="2" customWidth="1"/>
    <col min="10246" max="10246" width="12.42578125" style="2" bestFit="1" customWidth="1"/>
    <col min="10247" max="10247" width="12.5703125" style="2" customWidth="1"/>
    <col min="10248" max="10248" width="14.7109375" style="2" customWidth="1"/>
    <col min="10249" max="10249" width="12.140625" style="2" bestFit="1" customWidth="1"/>
    <col min="10250" max="10250" width="11.7109375" style="2" customWidth="1"/>
    <col min="10251" max="10251" width="11.7109375" style="2" bestFit="1" customWidth="1"/>
    <col min="10252" max="10254" width="11.5703125" style="2" bestFit="1" customWidth="1"/>
    <col min="10255" max="10255" width="9.85546875" style="2" bestFit="1" customWidth="1"/>
    <col min="10256" max="10256" width="12" style="2" bestFit="1" customWidth="1"/>
    <col min="10257" max="10257" width="49.85546875" style="2" customWidth="1"/>
    <col min="10258" max="10496" width="11.42578125" style="2"/>
    <col min="10497" max="10497" width="26" style="2" customWidth="1"/>
    <col min="10498" max="10498" width="15.5703125" style="2" bestFit="1" customWidth="1"/>
    <col min="10499" max="10499" width="12.7109375" style="2" bestFit="1" customWidth="1"/>
    <col min="10500" max="10500" width="12.140625" style="2" bestFit="1" customWidth="1"/>
    <col min="10501" max="10501" width="14" style="2" customWidth="1"/>
    <col min="10502" max="10502" width="12.42578125" style="2" bestFit="1" customWidth="1"/>
    <col min="10503" max="10503" width="12.5703125" style="2" customWidth="1"/>
    <col min="10504" max="10504" width="14.7109375" style="2" customWidth="1"/>
    <col min="10505" max="10505" width="12.140625" style="2" bestFit="1" customWidth="1"/>
    <col min="10506" max="10506" width="11.7109375" style="2" customWidth="1"/>
    <col min="10507" max="10507" width="11.7109375" style="2" bestFit="1" customWidth="1"/>
    <col min="10508" max="10510" width="11.5703125" style="2" bestFit="1" customWidth="1"/>
    <col min="10511" max="10511" width="9.85546875" style="2" bestFit="1" customWidth="1"/>
    <col min="10512" max="10512" width="12" style="2" bestFit="1" customWidth="1"/>
    <col min="10513" max="10513" width="49.85546875" style="2" customWidth="1"/>
    <col min="10514" max="10752" width="11.42578125" style="2"/>
    <col min="10753" max="10753" width="26" style="2" customWidth="1"/>
    <col min="10754" max="10754" width="15.5703125" style="2" bestFit="1" customWidth="1"/>
    <col min="10755" max="10755" width="12.7109375" style="2" bestFit="1" customWidth="1"/>
    <col min="10756" max="10756" width="12.140625" style="2" bestFit="1" customWidth="1"/>
    <col min="10757" max="10757" width="14" style="2" customWidth="1"/>
    <col min="10758" max="10758" width="12.42578125" style="2" bestFit="1" customWidth="1"/>
    <col min="10759" max="10759" width="12.5703125" style="2" customWidth="1"/>
    <col min="10760" max="10760" width="14.7109375" style="2" customWidth="1"/>
    <col min="10761" max="10761" width="12.140625" style="2" bestFit="1" customWidth="1"/>
    <col min="10762" max="10762" width="11.7109375" style="2" customWidth="1"/>
    <col min="10763" max="10763" width="11.7109375" style="2" bestFit="1" customWidth="1"/>
    <col min="10764" max="10766" width="11.5703125" style="2" bestFit="1" customWidth="1"/>
    <col min="10767" max="10767" width="9.85546875" style="2" bestFit="1" customWidth="1"/>
    <col min="10768" max="10768" width="12" style="2" bestFit="1" customWidth="1"/>
    <col min="10769" max="10769" width="49.85546875" style="2" customWidth="1"/>
    <col min="10770" max="11008" width="11.42578125" style="2"/>
    <col min="11009" max="11009" width="26" style="2" customWidth="1"/>
    <col min="11010" max="11010" width="15.5703125" style="2" bestFit="1" customWidth="1"/>
    <col min="11011" max="11011" width="12.7109375" style="2" bestFit="1" customWidth="1"/>
    <col min="11012" max="11012" width="12.140625" style="2" bestFit="1" customWidth="1"/>
    <col min="11013" max="11013" width="14" style="2" customWidth="1"/>
    <col min="11014" max="11014" width="12.42578125" style="2" bestFit="1" customWidth="1"/>
    <col min="11015" max="11015" width="12.5703125" style="2" customWidth="1"/>
    <col min="11016" max="11016" width="14.7109375" style="2" customWidth="1"/>
    <col min="11017" max="11017" width="12.140625" style="2" bestFit="1" customWidth="1"/>
    <col min="11018" max="11018" width="11.7109375" style="2" customWidth="1"/>
    <col min="11019" max="11019" width="11.7109375" style="2" bestFit="1" customWidth="1"/>
    <col min="11020" max="11022" width="11.5703125" style="2" bestFit="1" customWidth="1"/>
    <col min="11023" max="11023" width="9.85546875" style="2" bestFit="1" customWidth="1"/>
    <col min="11024" max="11024" width="12" style="2" bestFit="1" customWidth="1"/>
    <col min="11025" max="11025" width="49.85546875" style="2" customWidth="1"/>
    <col min="11026" max="11264" width="11.42578125" style="2"/>
    <col min="11265" max="11265" width="26" style="2" customWidth="1"/>
    <col min="11266" max="11266" width="15.5703125" style="2" bestFit="1" customWidth="1"/>
    <col min="11267" max="11267" width="12.7109375" style="2" bestFit="1" customWidth="1"/>
    <col min="11268" max="11268" width="12.140625" style="2" bestFit="1" customWidth="1"/>
    <col min="11269" max="11269" width="14" style="2" customWidth="1"/>
    <col min="11270" max="11270" width="12.42578125" style="2" bestFit="1" customWidth="1"/>
    <col min="11271" max="11271" width="12.5703125" style="2" customWidth="1"/>
    <col min="11272" max="11272" width="14.7109375" style="2" customWidth="1"/>
    <col min="11273" max="11273" width="12.140625" style="2" bestFit="1" customWidth="1"/>
    <col min="11274" max="11274" width="11.7109375" style="2" customWidth="1"/>
    <col min="11275" max="11275" width="11.7109375" style="2" bestFit="1" customWidth="1"/>
    <col min="11276" max="11278" width="11.5703125" style="2" bestFit="1" customWidth="1"/>
    <col min="11279" max="11279" width="9.85546875" style="2" bestFit="1" customWidth="1"/>
    <col min="11280" max="11280" width="12" style="2" bestFit="1" customWidth="1"/>
    <col min="11281" max="11281" width="49.85546875" style="2" customWidth="1"/>
    <col min="11282" max="11520" width="11.42578125" style="2"/>
    <col min="11521" max="11521" width="26" style="2" customWidth="1"/>
    <col min="11522" max="11522" width="15.5703125" style="2" bestFit="1" customWidth="1"/>
    <col min="11523" max="11523" width="12.7109375" style="2" bestFit="1" customWidth="1"/>
    <col min="11524" max="11524" width="12.140625" style="2" bestFit="1" customWidth="1"/>
    <col min="11525" max="11525" width="14" style="2" customWidth="1"/>
    <col min="11526" max="11526" width="12.42578125" style="2" bestFit="1" customWidth="1"/>
    <col min="11527" max="11527" width="12.5703125" style="2" customWidth="1"/>
    <col min="11528" max="11528" width="14.7109375" style="2" customWidth="1"/>
    <col min="11529" max="11529" width="12.140625" style="2" bestFit="1" customWidth="1"/>
    <col min="11530" max="11530" width="11.7109375" style="2" customWidth="1"/>
    <col min="11531" max="11531" width="11.7109375" style="2" bestFit="1" customWidth="1"/>
    <col min="11532" max="11534" width="11.5703125" style="2" bestFit="1" customWidth="1"/>
    <col min="11535" max="11535" width="9.85546875" style="2" bestFit="1" customWidth="1"/>
    <col min="11536" max="11536" width="12" style="2" bestFit="1" customWidth="1"/>
    <col min="11537" max="11537" width="49.85546875" style="2" customWidth="1"/>
    <col min="11538" max="11776" width="11.42578125" style="2"/>
    <col min="11777" max="11777" width="26" style="2" customWidth="1"/>
    <col min="11778" max="11778" width="15.5703125" style="2" bestFit="1" customWidth="1"/>
    <col min="11779" max="11779" width="12.7109375" style="2" bestFit="1" customWidth="1"/>
    <col min="11780" max="11780" width="12.140625" style="2" bestFit="1" customWidth="1"/>
    <col min="11781" max="11781" width="14" style="2" customWidth="1"/>
    <col min="11782" max="11782" width="12.42578125" style="2" bestFit="1" customWidth="1"/>
    <col min="11783" max="11783" width="12.5703125" style="2" customWidth="1"/>
    <col min="11784" max="11784" width="14.7109375" style="2" customWidth="1"/>
    <col min="11785" max="11785" width="12.140625" style="2" bestFit="1" customWidth="1"/>
    <col min="11786" max="11786" width="11.7109375" style="2" customWidth="1"/>
    <col min="11787" max="11787" width="11.7109375" style="2" bestFit="1" customWidth="1"/>
    <col min="11788" max="11790" width="11.5703125" style="2" bestFit="1" customWidth="1"/>
    <col min="11791" max="11791" width="9.85546875" style="2" bestFit="1" customWidth="1"/>
    <col min="11792" max="11792" width="12" style="2" bestFit="1" customWidth="1"/>
    <col min="11793" max="11793" width="49.85546875" style="2" customWidth="1"/>
    <col min="11794" max="12032" width="11.42578125" style="2"/>
    <col min="12033" max="12033" width="26" style="2" customWidth="1"/>
    <col min="12034" max="12034" width="15.5703125" style="2" bestFit="1" customWidth="1"/>
    <col min="12035" max="12035" width="12.7109375" style="2" bestFit="1" customWidth="1"/>
    <col min="12036" max="12036" width="12.140625" style="2" bestFit="1" customWidth="1"/>
    <col min="12037" max="12037" width="14" style="2" customWidth="1"/>
    <col min="12038" max="12038" width="12.42578125" style="2" bestFit="1" customWidth="1"/>
    <col min="12039" max="12039" width="12.5703125" style="2" customWidth="1"/>
    <col min="12040" max="12040" width="14.7109375" style="2" customWidth="1"/>
    <col min="12041" max="12041" width="12.140625" style="2" bestFit="1" customWidth="1"/>
    <col min="12042" max="12042" width="11.7109375" style="2" customWidth="1"/>
    <col min="12043" max="12043" width="11.7109375" style="2" bestFit="1" customWidth="1"/>
    <col min="12044" max="12046" width="11.5703125" style="2" bestFit="1" customWidth="1"/>
    <col min="12047" max="12047" width="9.85546875" style="2" bestFit="1" customWidth="1"/>
    <col min="12048" max="12048" width="12" style="2" bestFit="1" customWidth="1"/>
    <col min="12049" max="12049" width="49.85546875" style="2" customWidth="1"/>
    <col min="12050" max="12288" width="11.42578125" style="2"/>
    <col min="12289" max="12289" width="26" style="2" customWidth="1"/>
    <col min="12290" max="12290" width="15.5703125" style="2" bestFit="1" customWidth="1"/>
    <col min="12291" max="12291" width="12.7109375" style="2" bestFit="1" customWidth="1"/>
    <col min="12292" max="12292" width="12.140625" style="2" bestFit="1" customWidth="1"/>
    <col min="12293" max="12293" width="14" style="2" customWidth="1"/>
    <col min="12294" max="12294" width="12.42578125" style="2" bestFit="1" customWidth="1"/>
    <col min="12295" max="12295" width="12.5703125" style="2" customWidth="1"/>
    <col min="12296" max="12296" width="14.7109375" style="2" customWidth="1"/>
    <col min="12297" max="12297" width="12.140625" style="2" bestFit="1" customWidth="1"/>
    <col min="12298" max="12298" width="11.7109375" style="2" customWidth="1"/>
    <col min="12299" max="12299" width="11.7109375" style="2" bestFit="1" customWidth="1"/>
    <col min="12300" max="12302" width="11.5703125" style="2" bestFit="1" customWidth="1"/>
    <col min="12303" max="12303" width="9.85546875" style="2" bestFit="1" customWidth="1"/>
    <col min="12304" max="12304" width="12" style="2" bestFit="1" customWidth="1"/>
    <col min="12305" max="12305" width="49.85546875" style="2" customWidth="1"/>
    <col min="12306" max="12544" width="11.42578125" style="2"/>
    <col min="12545" max="12545" width="26" style="2" customWidth="1"/>
    <col min="12546" max="12546" width="15.5703125" style="2" bestFit="1" customWidth="1"/>
    <col min="12547" max="12547" width="12.7109375" style="2" bestFit="1" customWidth="1"/>
    <col min="12548" max="12548" width="12.140625" style="2" bestFit="1" customWidth="1"/>
    <col min="12549" max="12549" width="14" style="2" customWidth="1"/>
    <col min="12550" max="12550" width="12.42578125" style="2" bestFit="1" customWidth="1"/>
    <col min="12551" max="12551" width="12.5703125" style="2" customWidth="1"/>
    <col min="12552" max="12552" width="14.7109375" style="2" customWidth="1"/>
    <col min="12553" max="12553" width="12.140625" style="2" bestFit="1" customWidth="1"/>
    <col min="12554" max="12554" width="11.7109375" style="2" customWidth="1"/>
    <col min="12555" max="12555" width="11.7109375" style="2" bestFit="1" customWidth="1"/>
    <col min="12556" max="12558" width="11.5703125" style="2" bestFit="1" customWidth="1"/>
    <col min="12559" max="12559" width="9.85546875" style="2" bestFit="1" customWidth="1"/>
    <col min="12560" max="12560" width="12" style="2" bestFit="1" customWidth="1"/>
    <col min="12561" max="12561" width="49.85546875" style="2" customWidth="1"/>
    <col min="12562" max="12800" width="11.42578125" style="2"/>
    <col min="12801" max="12801" width="26" style="2" customWidth="1"/>
    <col min="12802" max="12802" width="15.5703125" style="2" bestFit="1" customWidth="1"/>
    <col min="12803" max="12803" width="12.7109375" style="2" bestFit="1" customWidth="1"/>
    <col min="12804" max="12804" width="12.140625" style="2" bestFit="1" customWidth="1"/>
    <col min="12805" max="12805" width="14" style="2" customWidth="1"/>
    <col min="12806" max="12806" width="12.42578125" style="2" bestFit="1" customWidth="1"/>
    <col min="12807" max="12807" width="12.5703125" style="2" customWidth="1"/>
    <col min="12808" max="12808" width="14.7109375" style="2" customWidth="1"/>
    <col min="12809" max="12809" width="12.140625" style="2" bestFit="1" customWidth="1"/>
    <col min="12810" max="12810" width="11.7109375" style="2" customWidth="1"/>
    <col min="12811" max="12811" width="11.7109375" style="2" bestFit="1" customWidth="1"/>
    <col min="12812" max="12814" width="11.5703125" style="2" bestFit="1" customWidth="1"/>
    <col min="12815" max="12815" width="9.85546875" style="2" bestFit="1" customWidth="1"/>
    <col min="12816" max="12816" width="12" style="2" bestFit="1" customWidth="1"/>
    <col min="12817" max="12817" width="49.85546875" style="2" customWidth="1"/>
    <col min="12818" max="13056" width="11.42578125" style="2"/>
    <col min="13057" max="13057" width="26" style="2" customWidth="1"/>
    <col min="13058" max="13058" width="15.5703125" style="2" bestFit="1" customWidth="1"/>
    <col min="13059" max="13059" width="12.7109375" style="2" bestFit="1" customWidth="1"/>
    <col min="13060" max="13060" width="12.140625" style="2" bestFit="1" customWidth="1"/>
    <col min="13061" max="13061" width="14" style="2" customWidth="1"/>
    <col min="13062" max="13062" width="12.42578125" style="2" bestFit="1" customWidth="1"/>
    <col min="13063" max="13063" width="12.5703125" style="2" customWidth="1"/>
    <col min="13064" max="13064" width="14.7109375" style="2" customWidth="1"/>
    <col min="13065" max="13065" width="12.140625" style="2" bestFit="1" customWidth="1"/>
    <col min="13066" max="13066" width="11.7109375" style="2" customWidth="1"/>
    <col min="13067" max="13067" width="11.7109375" style="2" bestFit="1" customWidth="1"/>
    <col min="13068" max="13070" width="11.5703125" style="2" bestFit="1" customWidth="1"/>
    <col min="13071" max="13071" width="9.85546875" style="2" bestFit="1" customWidth="1"/>
    <col min="13072" max="13072" width="12" style="2" bestFit="1" customWidth="1"/>
    <col min="13073" max="13073" width="49.85546875" style="2" customWidth="1"/>
    <col min="13074" max="13312" width="11.42578125" style="2"/>
    <col min="13313" max="13313" width="26" style="2" customWidth="1"/>
    <col min="13314" max="13314" width="15.5703125" style="2" bestFit="1" customWidth="1"/>
    <col min="13315" max="13315" width="12.7109375" style="2" bestFit="1" customWidth="1"/>
    <col min="13316" max="13316" width="12.140625" style="2" bestFit="1" customWidth="1"/>
    <col min="13317" max="13317" width="14" style="2" customWidth="1"/>
    <col min="13318" max="13318" width="12.42578125" style="2" bestFit="1" customWidth="1"/>
    <col min="13319" max="13319" width="12.5703125" style="2" customWidth="1"/>
    <col min="13320" max="13320" width="14.7109375" style="2" customWidth="1"/>
    <col min="13321" max="13321" width="12.140625" style="2" bestFit="1" customWidth="1"/>
    <col min="13322" max="13322" width="11.7109375" style="2" customWidth="1"/>
    <col min="13323" max="13323" width="11.7109375" style="2" bestFit="1" customWidth="1"/>
    <col min="13324" max="13326" width="11.5703125" style="2" bestFit="1" customWidth="1"/>
    <col min="13327" max="13327" width="9.85546875" style="2" bestFit="1" customWidth="1"/>
    <col min="13328" max="13328" width="12" style="2" bestFit="1" customWidth="1"/>
    <col min="13329" max="13329" width="49.85546875" style="2" customWidth="1"/>
    <col min="13330" max="13568" width="11.42578125" style="2"/>
    <col min="13569" max="13569" width="26" style="2" customWidth="1"/>
    <col min="13570" max="13570" width="15.5703125" style="2" bestFit="1" customWidth="1"/>
    <col min="13571" max="13571" width="12.7109375" style="2" bestFit="1" customWidth="1"/>
    <col min="13572" max="13572" width="12.140625" style="2" bestFit="1" customWidth="1"/>
    <col min="13573" max="13573" width="14" style="2" customWidth="1"/>
    <col min="13574" max="13574" width="12.42578125" style="2" bestFit="1" customWidth="1"/>
    <col min="13575" max="13575" width="12.5703125" style="2" customWidth="1"/>
    <col min="13576" max="13576" width="14.7109375" style="2" customWidth="1"/>
    <col min="13577" max="13577" width="12.140625" style="2" bestFit="1" customWidth="1"/>
    <col min="13578" max="13578" width="11.7109375" style="2" customWidth="1"/>
    <col min="13579" max="13579" width="11.7109375" style="2" bestFit="1" customWidth="1"/>
    <col min="13580" max="13582" width="11.5703125" style="2" bestFit="1" customWidth="1"/>
    <col min="13583" max="13583" width="9.85546875" style="2" bestFit="1" customWidth="1"/>
    <col min="13584" max="13584" width="12" style="2" bestFit="1" customWidth="1"/>
    <col min="13585" max="13585" width="49.85546875" style="2" customWidth="1"/>
    <col min="13586" max="13824" width="11.42578125" style="2"/>
    <col min="13825" max="13825" width="26" style="2" customWidth="1"/>
    <col min="13826" max="13826" width="15.5703125" style="2" bestFit="1" customWidth="1"/>
    <col min="13827" max="13827" width="12.7109375" style="2" bestFit="1" customWidth="1"/>
    <col min="13828" max="13828" width="12.140625" style="2" bestFit="1" customWidth="1"/>
    <col min="13829" max="13829" width="14" style="2" customWidth="1"/>
    <col min="13830" max="13830" width="12.42578125" style="2" bestFit="1" customWidth="1"/>
    <col min="13831" max="13831" width="12.5703125" style="2" customWidth="1"/>
    <col min="13832" max="13832" width="14.7109375" style="2" customWidth="1"/>
    <col min="13833" max="13833" width="12.140625" style="2" bestFit="1" customWidth="1"/>
    <col min="13834" max="13834" width="11.7109375" style="2" customWidth="1"/>
    <col min="13835" max="13835" width="11.7109375" style="2" bestFit="1" customWidth="1"/>
    <col min="13836" max="13838" width="11.5703125" style="2" bestFit="1" customWidth="1"/>
    <col min="13839" max="13839" width="9.85546875" style="2" bestFit="1" customWidth="1"/>
    <col min="13840" max="13840" width="12" style="2" bestFit="1" customWidth="1"/>
    <col min="13841" max="13841" width="49.85546875" style="2" customWidth="1"/>
    <col min="13842" max="14080" width="11.42578125" style="2"/>
    <col min="14081" max="14081" width="26" style="2" customWidth="1"/>
    <col min="14082" max="14082" width="15.5703125" style="2" bestFit="1" customWidth="1"/>
    <col min="14083" max="14083" width="12.7109375" style="2" bestFit="1" customWidth="1"/>
    <col min="14084" max="14084" width="12.140625" style="2" bestFit="1" customWidth="1"/>
    <col min="14085" max="14085" width="14" style="2" customWidth="1"/>
    <col min="14086" max="14086" width="12.42578125" style="2" bestFit="1" customWidth="1"/>
    <col min="14087" max="14087" width="12.5703125" style="2" customWidth="1"/>
    <col min="14088" max="14088" width="14.7109375" style="2" customWidth="1"/>
    <col min="14089" max="14089" width="12.140625" style="2" bestFit="1" customWidth="1"/>
    <col min="14090" max="14090" width="11.7109375" style="2" customWidth="1"/>
    <col min="14091" max="14091" width="11.7109375" style="2" bestFit="1" customWidth="1"/>
    <col min="14092" max="14094" width="11.5703125" style="2" bestFit="1" customWidth="1"/>
    <col min="14095" max="14095" width="9.85546875" style="2" bestFit="1" customWidth="1"/>
    <col min="14096" max="14096" width="12" style="2" bestFit="1" customWidth="1"/>
    <col min="14097" max="14097" width="49.85546875" style="2" customWidth="1"/>
    <col min="14098" max="14336" width="11.42578125" style="2"/>
    <col min="14337" max="14337" width="26" style="2" customWidth="1"/>
    <col min="14338" max="14338" width="15.5703125" style="2" bestFit="1" customWidth="1"/>
    <col min="14339" max="14339" width="12.7109375" style="2" bestFit="1" customWidth="1"/>
    <col min="14340" max="14340" width="12.140625" style="2" bestFit="1" customWidth="1"/>
    <col min="14341" max="14341" width="14" style="2" customWidth="1"/>
    <col min="14342" max="14342" width="12.42578125" style="2" bestFit="1" customWidth="1"/>
    <col min="14343" max="14343" width="12.5703125" style="2" customWidth="1"/>
    <col min="14344" max="14344" width="14.7109375" style="2" customWidth="1"/>
    <col min="14345" max="14345" width="12.140625" style="2" bestFit="1" customWidth="1"/>
    <col min="14346" max="14346" width="11.7109375" style="2" customWidth="1"/>
    <col min="14347" max="14347" width="11.7109375" style="2" bestFit="1" customWidth="1"/>
    <col min="14348" max="14350" width="11.5703125" style="2" bestFit="1" customWidth="1"/>
    <col min="14351" max="14351" width="9.85546875" style="2" bestFit="1" customWidth="1"/>
    <col min="14352" max="14352" width="12" style="2" bestFit="1" customWidth="1"/>
    <col min="14353" max="14353" width="49.85546875" style="2" customWidth="1"/>
    <col min="14354" max="14592" width="11.42578125" style="2"/>
    <col min="14593" max="14593" width="26" style="2" customWidth="1"/>
    <col min="14594" max="14594" width="15.5703125" style="2" bestFit="1" customWidth="1"/>
    <col min="14595" max="14595" width="12.7109375" style="2" bestFit="1" customWidth="1"/>
    <col min="14596" max="14596" width="12.140625" style="2" bestFit="1" customWidth="1"/>
    <col min="14597" max="14597" width="14" style="2" customWidth="1"/>
    <col min="14598" max="14598" width="12.42578125" style="2" bestFit="1" customWidth="1"/>
    <col min="14599" max="14599" width="12.5703125" style="2" customWidth="1"/>
    <col min="14600" max="14600" width="14.7109375" style="2" customWidth="1"/>
    <col min="14601" max="14601" width="12.140625" style="2" bestFit="1" customWidth="1"/>
    <col min="14602" max="14602" width="11.7109375" style="2" customWidth="1"/>
    <col min="14603" max="14603" width="11.7109375" style="2" bestFit="1" customWidth="1"/>
    <col min="14604" max="14606" width="11.5703125" style="2" bestFit="1" customWidth="1"/>
    <col min="14607" max="14607" width="9.85546875" style="2" bestFit="1" customWidth="1"/>
    <col min="14608" max="14608" width="12" style="2" bestFit="1" customWidth="1"/>
    <col min="14609" max="14609" width="49.85546875" style="2" customWidth="1"/>
    <col min="14610" max="14848" width="11.42578125" style="2"/>
    <col min="14849" max="14849" width="26" style="2" customWidth="1"/>
    <col min="14850" max="14850" width="15.5703125" style="2" bestFit="1" customWidth="1"/>
    <col min="14851" max="14851" width="12.7109375" style="2" bestFit="1" customWidth="1"/>
    <col min="14852" max="14852" width="12.140625" style="2" bestFit="1" customWidth="1"/>
    <col min="14853" max="14853" width="14" style="2" customWidth="1"/>
    <col min="14854" max="14854" width="12.42578125" style="2" bestFit="1" customWidth="1"/>
    <col min="14855" max="14855" width="12.5703125" style="2" customWidth="1"/>
    <col min="14856" max="14856" width="14.7109375" style="2" customWidth="1"/>
    <col min="14857" max="14857" width="12.140625" style="2" bestFit="1" customWidth="1"/>
    <col min="14858" max="14858" width="11.7109375" style="2" customWidth="1"/>
    <col min="14859" max="14859" width="11.7109375" style="2" bestFit="1" customWidth="1"/>
    <col min="14860" max="14862" width="11.5703125" style="2" bestFit="1" customWidth="1"/>
    <col min="14863" max="14863" width="9.85546875" style="2" bestFit="1" customWidth="1"/>
    <col min="14864" max="14864" width="12" style="2" bestFit="1" customWidth="1"/>
    <col min="14865" max="14865" width="49.85546875" style="2" customWidth="1"/>
    <col min="14866" max="15104" width="11.42578125" style="2"/>
    <col min="15105" max="15105" width="26" style="2" customWidth="1"/>
    <col min="15106" max="15106" width="15.5703125" style="2" bestFit="1" customWidth="1"/>
    <col min="15107" max="15107" width="12.7109375" style="2" bestFit="1" customWidth="1"/>
    <col min="15108" max="15108" width="12.140625" style="2" bestFit="1" customWidth="1"/>
    <col min="15109" max="15109" width="14" style="2" customWidth="1"/>
    <col min="15110" max="15110" width="12.42578125" style="2" bestFit="1" customWidth="1"/>
    <col min="15111" max="15111" width="12.5703125" style="2" customWidth="1"/>
    <col min="15112" max="15112" width="14.7109375" style="2" customWidth="1"/>
    <col min="15113" max="15113" width="12.140625" style="2" bestFit="1" customWidth="1"/>
    <col min="15114" max="15114" width="11.7109375" style="2" customWidth="1"/>
    <col min="15115" max="15115" width="11.7109375" style="2" bestFit="1" customWidth="1"/>
    <col min="15116" max="15118" width="11.5703125" style="2" bestFit="1" customWidth="1"/>
    <col min="15119" max="15119" width="9.85546875" style="2" bestFit="1" customWidth="1"/>
    <col min="15120" max="15120" width="12" style="2" bestFit="1" customWidth="1"/>
    <col min="15121" max="15121" width="49.85546875" style="2" customWidth="1"/>
    <col min="15122" max="15360" width="11.42578125" style="2"/>
    <col min="15361" max="15361" width="26" style="2" customWidth="1"/>
    <col min="15362" max="15362" width="15.5703125" style="2" bestFit="1" customWidth="1"/>
    <col min="15363" max="15363" width="12.7109375" style="2" bestFit="1" customWidth="1"/>
    <col min="15364" max="15364" width="12.140625" style="2" bestFit="1" customWidth="1"/>
    <col min="15365" max="15365" width="14" style="2" customWidth="1"/>
    <col min="15366" max="15366" width="12.42578125" style="2" bestFit="1" customWidth="1"/>
    <col min="15367" max="15367" width="12.5703125" style="2" customWidth="1"/>
    <col min="15368" max="15368" width="14.7109375" style="2" customWidth="1"/>
    <col min="15369" max="15369" width="12.140625" style="2" bestFit="1" customWidth="1"/>
    <col min="15370" max="15370" width="11.7109375" style="2" customWidth="1"/>
    <col min="15371" max="15371" width="11.7109375" style="2" bestFit="1" customWidth="1"/>
    <col min="15372" max="15374" width="11.5703125" style="2" bestFit="1" customWidth="1"/>
    <col min="15375" max="15375" width="9.85546875" style="2" bestFit="1" customWidth="1"/>
    <col min="15376" max="15376" width="12" style="2" bestFit="1" customWidth="1"/>
    <col min="15377" max="15377" width="49.85546875" style="2" customWidth="1"/>
    <col min="15378" max="15616" width="11.42578125" style="2"/>
    <col min="15617" max="15617" width="26" style="2" customWidth="1"/>
    <col min="15618" max="15618" width="15.5703125" style="2" bestFit="1" customWidth="1"/>
    <col min="15619" max="15619" width="12.7109375" style="2" bestFit="1" customWidth="1"/>
    <col min="15620" max="15620" width="12.140625" style="2" bestFit="1" customWidth="1"/>
    <col min="15621" max="15621" width="14" style="2" customWidth="1"/>
    <col min="15622" max="15622" width="12.42578125" style="2" bestFit="1" customWidth="1"/>
    <col min="15623" max="15623" width="12.5703125" style="2" customWidth="1"/>
    <col min="15624" max="15624" width="14.7109375" style="2" customWidth="1"/>
    <col min="15625" max="15625" width="12.140625" style="2" bestFit="1" customWidth="1"/>
    <col min="15626" max="15626" width="11.7109375" style="2" customWidth="1"/>
    <col min="15627" max="15627" width="11.7109375" style="2" bestFit="1" customWidth="1"/>
    <col min="15628" max="15630" width="11.5703125" style="2" bestFit="1" customWidth="1"/>
    <col min="15631" max="15631" width="9.85546875" style="2" bestFit="1" customWidth="1"/>
    <col min="15632" max="15632" width="12" style="2" bestFit="1" customWidth="1"/>
    <col min="15633" max="15633" width="49.85546875" style="2" customWidth="1"/>
    <col min="15634" max="15872" width="11.42578125" style="2"/>
    <col min="15873" max="15873" width="26" style="2" customWidth="1"/>
    <col min="15874" max="15874" width="15.5703125" style="2" bestFit="1" customWidth="1"/>
    <col min="15875" max="15875" width="12.7109375" style="2" bestFit="1" customWidth="1"/>
    <col min="15876" max="15876" width="12.140625" style="2" bestFit="1" customWidth="1"/>
    <col min="15877" max="15877" width="14" style="2" customWidth="1"/>
    <col min="15878" max="15878" width="12.42578125" style="2" bestFit="1" customWidth="1"/>
    <col min="15879" max="15879" width="12.5703125" style="2" customWidth="1"/>
    <col min="15880" max="15880" width="14.7109375" style="2" customWidth="1"/>
    <col min="15881" max="15881" width="12.140625" style="2" bestFit="1" customWidth="1"/>
    <col min="15882" max="15882" width="11.7109375" style="2" customWidth="1"/>
    <col min="15883" max="15883" width="11.7109375" style="2" bestFit="1" customWidth="1"/>
    <col min="15884" max="15886" width="11.5703125" style="2" bestFit="1" customWidth="1"/>
    <col min="15887" max="15887" width="9.85546875" style="2" bestFit="1" customWidth="1"/>
    <col min="15888" max="15888" width="12" style="2" bestFit="1" customWidth="1"/>
    <col min="15889" max="15889" width="49.85546875" style="2" customWidth="1"/>
    <col min="15890" max="16128" width="11.42578125" style="2"/>
    <col min="16129" max="16129" width="26" style="2" customWidth="1"/>
    <col min="16130" max="16130" width="15.5703125" style="2" bestFit="1" customWidth="1"/>
    <col min="16131" max="16131" width="12.7109375" style="2" bestFit="1" customWidth="1"/>
    <col min="16132" max="16132" width="12.140625" style="2" bestFit="1" customWidth="1"/>
    <col min="16133" max="16133" width="14" style="2" customWidth="1"/>
    <col min="16134" max="16134" width="12.42578125" style="2" bestFit="1" customWidth="1"/>
    <col min="16135" max="16135" width="12.5703125" style="2" customWidth="1"/>
    <col min="16136" max="16136" width="14.7109375" style="2" customWidth="1"/>
    <col min="16137" max="16137" width="12.140625" style="2" bestFit="1" customWidth="1"/>
    <col min="16138" max="16138" width="11.7109375" style="2" customWidth="1"/>
    <col min="16139" max="16139" width="11.7109375" style="2" bestFit="1" customWidth="1"/>
    <col min="16140" max="16142" width="11.5703125" style="2" bestFit="1" customWidth="1"/>
    <col min="16143" max="16143" width="9.85546875" style="2" bestFit="1" customWidth="1"/>
    <col min="16144" max="16144" width="12" style="2" bestFit="1" customWidth="1"/>
    <col min="16145" max="16145" width="49.85546875" style="2" customWidth="1"/>
    <col min="16146" max="16384" width="11.42578125" style="2"/>
  </cols>
  <sheetData>
    <row r="1" spans="1:17" ht="13.7" x14ac:dyDescent="0.25">
      <c r="A1" s="322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4"/>
      <c r="Q1" s="1"/>
    </row>
    <row r="2" spans="1:17" ht="13.5" thickBot="1" x14ac:dyDescent="0.25">
      <c r="A2" s="3" t="s">
        <v>60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6"/>
    </row>
    <row r="3" spans="1:17" x14ac:dyDescent="0.2">
      <c r="A3" s="7" t="s">
        <v>2</v>
      </c>
      <c r="B3" s="8" t="s">
        <v>3</v>
      </c>
      <c r="C3" s="9"/>
      <c r="D3" s="10" t="s">
        <v>4</v>
      </c>
      <c r="E3" s="10"/>
      <c r="F3" s="10"/>
      <c r="G3" s="10"/>
      <c r="H3" s="11" t="s">
        <v>5</v>
      </c>
      <c r="I3" s="12" t="s">
        <v>6</v>
      </c>
      <c r="J3" s="13"/>
      <c r="K3" s="13"/>
      <c r="L3" s="13"/>
      <c r="M3" s="13"/>
      <c r="N3" s="13"/>
      <c r="O3" s="14" t="s">
        <v>5</v>
      </c>
      <c r="P3" s="15" t="s">
        <v>7</v>
      </c>
      <c r="Q3" s="16" t="s">
        <v>8</v>
      </c>
    </row>
    <row r="4" spans="1:17" x14ac:dyDescent="0.2">
      <c r="A4" s="17"/>
      <c r="B4" s="18"/>
      <c r="C4" s="19"/>
      <c r="D4" s="20"/>
      <c r="E4" s="20"/>
      <c r="F4" s="325" t="s">
        <v>9</v>
      </c>
      <c r="G4" s="326"/>
      <c r="H4" s="21"/>
      <c r="I4" s="22"/>
      <c r="J4" s="23"/>
      <c r="K4" s="23"/>
      <c r="L4" s="23"/>
      <c r="M4" s="23"/>
      <c r="N4" s="23"/>
      <c r="O4" s="24"/>
      <c r="P4" s="25"/>
      <c r="Q4" s="26"/>
    </row>
    <row r="5" spans="1:17" ht="13.5" thickBot="1" x14ac:dyDescent="0.25">
      <c r="A5" s="27" t="s">
        <v>10</v>
      </c>
      <c r="B5" s="28" t="s">
        <v>11</v>
      </c>
      <c r="C5" s="29" t="s">
        <v>12</v>
      </c>
      <c r="D5" s="190" t="s">
        <v>13</v>
      </c>
      <c r="E5" s="30" t="s">
        <v>14</v>
      </c>
      <c r="F5" s="31" t="s">
        <v>12</v>
      </c>
      <c r="G5" s="31" t="s">
        <v>15</v>
      </c>
      <c r="H5" s="32" t="s">
        <v>16</v>
      </c>
      <c r="I5" s="33" t="s">
        <v>17</v>
      </c>
      <c r="J5" s="34" t="s">
        <v>18</v>
      </c>
      <c r="K5" s="35" t="s">
        <v>19</v>
      </c>
      <c r="L5" s="35" t="s">
        <v>20</v>
      </c>
      <c r="M5" s="35" t="s">
        <v>21</v>
      </c>
      <c r="N5" s="36" t="s">
        <v>22</v>
      </c>
      <c r="O5" s="37" t="s">
        <v>23</v>
      </c>
      <c r="P5" s="38" t="s">
        <v>24</v>
      </c>
      <c r="Q5" s="39" t="s">
        <v>25</v>
      </c>
    </row>
    <row r="6" spans="1:17" ht="25.5" x14ac:dyDescent="0.2">
      <c r="A6" s="40" t="s">
        <v>26</v>
      </c>
      <c r="B6" s="41">
        <v>3500000</v>
      </c>
      <c r="C6" s="42">
        <v>30</v>
      </c>
      <c r="D6" s="90">
        <f>+B6</f>
        <v>3500000</v>
      </c>
      <c r="E6" s="42"/>
      <c r="F6" s="44">
        <v>0</v>
      </c>
      <c r="G6" s="45">
        <v>0</v>
      </c>
      <c r="H6" s="43">
        <f t="shared" ref="H6:H12" si="0">+D6+E6+G6</f>
        <v>3500000</v>
      </c>
      <c r="I6" s="46">
        <v>0</v>
      </c>
      <c r="J6" s="46">
        <v>0</v>
      </c>
      <c r="K6" s="46"/>
      <c r="L6" s="46"/>
      <c r="M6" s="46"/>
      <c r="N6" s="46"/>
      <c r="O6" s="46">
        <f>SUM(I6:N6)</f>
        <v>0</v>
      </c>
      <c r="P6" s="47">
        <v>0</v>
      </c>
      <c r="Q6" s="48"/>
    </row>
    <row r="7" spans="1:17" ht="25.5" x14ac:dyDescent="0.2">
      <c r="A7" s="40" t="s">
        <v>27</v>
      </c>
      <c r="B7" s="41">
        <v>3500000</v>
      </c>
      <c r="C7" s="42">
        <v>30</v>
      </c>
      <c r="D7" s="90">
        <f>+B7</f>
        <v>3500000</v>
      </c>
      <c r="E7" s="42"/>
      <c r="F7" s="44">
        <v>0</v>
      </c>
      <c r="G7" s="45">
        <v>0</v>
      </c>
      <c r="H7" s="43">
        <f t="shared" si="0"/>
        <v>3500000</v>
      </c>
      <c r="I7" s="46">
        <v>0</v>
      </c>
      <c r="J7" s="46">
        <v>0</v>
      </c>
      <c r="K7" s="46"/>
      <c r="L7" s="46"/>
      <c r="M7" s="46"/>
      <c r="N7" s="46"/>
      <c r="O7" s="46">
        <f>SUM(I7:N7)</f>
        <v>0</v>
      </c>
      <c r="P7" s="47">
        <v>0</v>
      </c>
      <c r="Q7" s="48"/>
    </row>
    <row r="8" spans="1:17" s="183" customFormat="1" ht="25.5" x14ac:dyDescent="0.2">
      <c r="A8" s="176" t="s">
        <v>28</v>
      </c>
      <c r="B8" s="177">
        <v>730000</v>
      </c>
      <c r="C8" s="178">
        <v>8</v>
      </c>
      <c r="D8" s="194">
        <f>+B8/30*C8</f>
        <v>194666.66666666666</v>
      </c>
      <c r="E8" s="178">
        <f>70500/30*8</f>
        <v>18800</v>
      </c>
      <c r="F8" s="178">
        <v>0</v>
      </c>
      <c r="G8" s="195">
        <v>0</v>
      </c>
      <c r="H8" s="177">
        <f t="shared" si="0"/>
        <v>213466.66666666666</v>
      </c>
      <c r="I8" s="180">
        <v>0</v>
      </c>
      <c r="J8" s="180">
        <v>0</v>
      </c>
      <c r="K8" s="177"/>
      <c r="L8" s="177"/>
      <c r="M8" s="177"/>
      <c r="N8" s="177"/>
      <c r="O8" s="180">
        <f>SUM(I8:N8)</f>
        <v>0</v>
      </c>
      <c r="P8" s="181">
        <f>+H8-O8</f>
        <v>213466.66666666666</v>
      </c>
      <c r="Q8" s="182"/>
    </row>
    <row r="9" spans="1:17" s="56" customFormat="1" x14ac:dyDescent="0.2">
      <c r="A9" s="57" t="s">
        <v>29</v>
      </c>
      <c r="B9" s="58">
        <v>650000</v>
      </c>
      <c r="C9" s="51">
        <v>8</v>
      </c>
      <c r="D9" s="191">
        <f>+B9/30*C9</f>
        <v>173333.33333333334</v>
      </c>
      <c r="E9" s="51">
        <f>70500/30*8</f>
        <v>18800</v>
      </c>
      <c r="F9" s="59"/>
      <c r="G9" s="52"/>
      <c r="H9" s="50">
        <f t="shared" si="0"/>
        <v>192133.33333333334</v>
      </c>
      <c r="I9" s="53">
        <v>0</v>
      </c>
      <c r="J9" s="53">
        <v>0</v>
      </c>
      <c r="K9" s="58"/>
      <c r="L9" s="58"/>
      <c r="M9" s="58"/>
      <c r="N9" s="58"/>
      <c r="O9" s="53">
        <f>SUM(I9:N9)</f>
        <v>0</v>
      </c>
      <c r="P9" s="54">
        <f>+H9-O9</f>
        <v>192133.33333333334</v>
      </c>
      <c r="Q9" s="55"/>
    </row>
    <row r="10" spans="1:17" ht="25.5" x14ac:dyDescent="0.2">
      <c r="A10" s="60" t="s">
        <v>30</v>
      </c>
      <c r="B10" s="61">
        <v>1500000</v>
      </c>
      <c r="C10" s="62">
        <v>30</v>
      </c>
      <c r="D10" s="90">
        <f>+B10</f>
        <v>1500000</v>
      </c>
      <c r="E10" s="62">
        <v>0</v>
      </c>
      <c r="F10" s="62">
        <v>0</v>
      </c>
      <c r="G10" s="45">
        <v>0</v>
      </c>
      <c r="H10" s="43">
        <f t="shared" si="0"/>
        <v>1500000</v>
      </c>
      <c r="I10" s="46">
        <v>0</v>
      </c>
      <c r="J10" s="46">
        <v>0</v>
      </c>
      <c r="K10" s="63"/>
      <c r="L10" s="63"/>
      <c r="M10" s="63"/>
      <c r="N10" s="63"/>
      <c r="O10" s="46">
        <f>SUM(I10:N10)</f>
        <v>0</v>
      </c>
      <c r="P10" s="47">
        <v>0</v>
      </c>
      <c r="Q10" s="48"/>
    </row>
    <row r="11" spans="1:17" x14ac:dyDescent="0.2">
      <c r="A11" s="40" t="s">
        <v>31</v>
      </c>
      <c r="B11" s="41">
        <v>1500000</v>
      </c>
      <c r="C11" s="62">
        <v>30</v>
      </c>
      <c r="D11" s="90">
        <f>+B11</f>
        <v>1500000</v>
      </c>
      <c r="E11" s="62"/>
      <c r="F11" s="62"/>
      <c r="G11" s="64"/>
      <c r="H11" s="43">
        <f t="shared" si="0"/>
        <v>1500000</v>
      </c>
      <c r="I11" s="65"/>
      <c r="J11" s="65"/>
      <c r="K11" s="63"/>
      <c r="L11" s="63"/>
      <c r="M11" s="63"/>
      <c r="N11" s="63"/>
      <c r="O11" s="43"/>
      <c r="P11" s="47">
        <v>0</v>
      </c>
      <c r="Q11" s="48"/>
    </row>
    <row r="12" spans="1:17" x14ac:dyDescent="0.2">
      <c r="A12" s="60" t="s">
        <v>32</v>
      </c>
      <c r="B12" s="61">
        <v>1500000</v>
      </c>
      <c r="C12" s="62">
        <v>30</v>
      </c>
      <c r="D12" s="90">
        <f>+B12</f>
        <v>1500000</v>
      </c>
      <c r="E12" s="62"/>
      <c r="F12" s="62"/>
      <c r="G12" s="64"/>
      <c r="H12" s="43">
        <f t="shared" si="0"/>
        <v>1500000</v>
      </c>
      <c r="I12" s="65"/>
      <c r="J12" s="65"/>
      <c r="K12" s="63"/>
      <c r="L12" s="63"/>
      <c r="M12" s="63"/>
      <c r="N12" s="63"/>
      <c r="O12" s="65"/>
      <c r="P12" s="47">
        <v>0</v>
      </c>
      <c r="Q12" s="48"/>
    </row>
    <row r="13" spans="1:17" ht="13.5" thickBot="1" x14ac:dyDescent="0.25">
      <c r="A13" s="66" t="s">
        <v>33</v>
      </c>
      <c r="B13" s="67">
        <f>SUM(B6:B12)</f>
        <v>12880000</v>
      </c>
      <c r="C13" s="67"/>
      <c r="D13" s="67">
        <f>SUM(D6:D12)</f>
        <v>11868000</v>
      </c>
      <c r="E13" s="67">
        <f>SUM(E6:E12)</f>
        <v>37600</v>
      </c>
      <c r="F13" s="67"/>
      <c r="G13" s="67">
        <f t="shared" ref="G13:P13" si="1">SUM(G6:G12)</f>
        <v>0</v>
      </c>
      <c r="H13" s="67">
        <f t="shared" si="1"/>
        <v>11905600</v>
      </c>
      <c r="I13" s="67">
        <f t="shared" si="1"/>
        <v>0</v>
      </c>
      <c r="J13" s="67">
        <f t="shared" si="1"/>
        <v>0</v>
      </c>
      <c r="K13" s="67">
        <f t="shared" si="1"/>
        <v>0</v>
      </c>
      <c r="L13" s="67">
        <f t="shared" si="1"/>
        <v>0</v>
      </c>
      <c r="M13" s="67">
        <f t="shared" si="1"/>
        <v>0</v>
      </c>
      <c r="N13" s="67">
        <f t="shared" si="1"/>
        <v>0</v>
      </c>
      <c r="O13" s="67">
        <f t="shared" si="1"/>
        <v>0</v>
      </c>
      <c r="P13" s="67">
        <f t="shared" si="1"/>
        <v>405600</v>
      </c>
      <c r="Q13" s="68"/>
    </row>
    <row r="14" spans="1:17" x14ac:dyDescent="0.2">
      <c r="A14" s="6"/>
      <c r="B14" s="69"/>
      <c r="C14" s="6"/>
      <c r="D14" s="192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6"/>
    </row>
    <row r="15" spans="1:17" ht="13.5" thickBot="1" x14ac:dyDescent="0.25"/>
    <row r="16" spans="1:17" ht="15.75" thickBot="1" x14ac:dyDescent="0.3">
      <c r="A16" s="71"/>
      <c r="B16" s="72">
        <v>2013</v>
      </c>
      <c r="C16" s="73">
        <v>0.06</v>
      </c>
    </row>
    <row r="17" spans="1:9" ht="15" x14ac:dyDescent="0.25">
      <c r="A17" s="71"/>
      <c r="B17" s="74" t="s">
        <v>34</v>
      </c>
      <c r="C17" s="75" t="s">
        <v>35</v>
      </c>
    </row>
    <row r="18" spans="1:9" ht="25.5" x14ac:dyDescent="0.25">
      <c r="A18" s="76" t="s">
        <v>27</v>
      </c>
      <c r="B18" s="77">
        <v>3500000</v>
      </c>
      <c r="C18" s="78">
        <v>0</v>
      </c>
    </row>
    <row r="19" spans="1:9" ht="25.5" x14ac:dyDescent="0.25">
      <c r="A19" s="76" t="s">
        <v>26</v>
      </c>
      <c r="B19" s="77">
        <v>3500000</v>
      </c>
      <c r="C19" s="78">
        <v>0</v>
      </c>
    </row>
    <row r="20" spans="1:9" ht="25.5" x14ac:dyDescent="0.25">
      <c r="A20" s="76" t="s">
        <v>28</v>
      </c>
      <c r="B20" s="79">
        <v>730000</v>
      </c>
      <c r="C20" s="80">
        <v>70500</v>
      </c>
      <c r="I20" s="2" t="s">
        <v>36</v>
      </c>
    </row>
    <row r="21" spans="1:9" ht="15" x14ac:dyDescent="0.25">
      <c r="A21" s="76" t="s">
        <v>29</v>
      </c>
      <c r="B21" s="79">
        <v>650000</v>
      </c>
      <c r="C21" s="80">
        <v>70500</v>
      </c>
    </row>
    <row r="22" spans="1:9" ht="15" x14ac:dyDescent="0.25">
      <c r="A22" s="76" t="s">
        <v>37</v>
      </c>
      <c r="B22" s="79">
        <v>1500000</v>
      </c>
      <c r="C22" s="80"/>
    </row>
    <row r="23" spans="1:9" ht="25.5" x14ac:dyDescent="0.25">
      <c r="A23" s="76" t="s">
        <v>30</v>
      </c>
      <c r="B23" s="79">
        <v>1500000</v>
      </c>
      <c r="C23" s="80"/>
    </row>
    <row r="24" spans="1:9" ht="15.75" thickBot="1" x14ac:dyDescent="0.3">
      <c r="A24" s="2" t="s">
        <v>59</v>
      </c>
      <c r="B24" s="81">
        <v>1500000</v>
      </c>
      <c r="C24" s="82">
        <v>0</v>
      </c>
    </row>
    <row r="25" spans="1:9" x14ac:dyDescent="0.2">
      <c r="F25" s="83"/>
    </row>
  </sheetData>
  <mergeCells count="2">
    <mergeCell ref="A1:P1"/>
    <mergeCell ref="F4:G4"/>
  </mergeCells>
  <pageMargins left="7.874015748031496E-2" right="0.11811023622047245" top="0.78740157480314965" bottom="0.98425196850393704" header="0" footer="0"/>
  <pageSetup scale="5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pageSetUpPr fitToPage="1"/>
  </sheetPr>
  <dimension ref="A1:X95"/>
  <sheetViews>
    <sheetView tabSelected="1" zoomScale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6" sqref="E6"/>
    </sheetView>
  </sheetViews>
  <sheetFormatPr defaultColWidth="11.42578125" defaultRowHeight="12.75" x14ac:dyDescent="0.2"/>
  <cols>
    <col min="1" max="1" width="25.42578125" style="2" bestFit="1" customWidth="1"/>
    <col min="2" max="2" width="16.5703125" style="2" bestFit="1" customWidth="1"/>
    <col min="3" max="3" width="12.28515625" style="2" customWidth="1"/>
    <col min="4" max="4" width="14.85546875" style="2" customWidth="1"/>
    <col min="5" max="5" width="12.140625" style="2" customWidth="1"/>
    <col min="6" max="6" width="10.7109375" style="2" bestFit="1" customWidth="1"/>
    <col min="7" max="7" width="11.140625" style="2" bestFit="1" customWidth="1"/>
    <col min="8" max="8" width="13.140625" style="2" bestFit="1" customWidth="1"/>
    <col min="9" max="9" width="14.5703125" style="2" bestFit="1" customWidth="1"/>
    <col min="10" max="10" width="12.7109375" style="2" bestFit="1" customWidth="1"/>
    <col min="11" max="11" width="14.42578125" style="2" bestFit="1" customWidth="1"/>
    <col min="12" max="12" width="10.28515625" style="2" bestFit="1" customWidth="1"/>
    <col min="13" max="13" width="11.5703125" style="2" bestFit="1" customWidth="1"/>
    <col min="14" max="14" width="11.140625" style="2" customWidth="1"/>
    <col min="15" max="15" width="11.5703125" style="2" bestFit="1" customWidth="1"/>
    <col min="16" max="16" width="11.140625" style="2" bestFit="1" customWidth="1"/>
    <col min="17" max="17" width="14.28515625" style="2" bestFit="1" customWidth="1"/>
    <col min="18" max="18" width="49.85546875" style="2" customWidth="1"/>
    <col min="19" max="256" width="11.42578125" style="2"/>
    <col min="257" max="257" width="19.42578125" style="2" customWidth="1"/>
    <col min="258" max="258" width="16.5703125" style="2" bestFit="1" customWidth="1"/>
    <col min="259" max="259" width="12.28515625" style="2" customWidth="1"/>
    <col min="260" max="260" width="14.85546875" style="2" customWidth="1"/>
    <col min="261" max="261" width="12.140625" style="2" customWidth="1"/>
    <col min="262" max="262" width="10.7109375" style="2" bestFit="1" customWidth="1"/>
    <col min="263" max="263" width="11.140625" style="2" bestFit="1" customWidth="1"/>
    <col min="264" max="264" width="13.140625" style="2" bestFit="1" customWidth="1"/>
    <col min="265" max="265" width="13.7109375" style="2" customWidth="1"/>
    <col min="266" max="266" width="12.7109375" style="2" bestFit="1" customWidth="1"/>
    <col min="267" max="267" width="14.42578125" style="2" bestFit="1" customWidth="1"/>
    <col min="268" max="268" width="9.140625" style="2" bestFit="1" customWidth="1"/>
    <col min="269" max="269" width="11.5703125" style="2" bestFit="1" customWidth="1"/>
    <col min="270" max="270" width="11.140625" style="2" customWidth="1"/>
    <col min="271" max="271" width="11.5703125" style="2" bestFit="1" customWidth="1"/>
    <col min="272" max="272" width="11.140625" style="2" bestFit="1" customWidth="1"/>
    <col min="273" max="273" width="13.28515625" style="2" bestFit="1" customWidth="1"/>
    <col min="274" max="274" width="49.85546875" style="2" customWidth="1"/>
    <col min="275" max="512" width="11.42578125" style="2"/>
    <col min="513" max="513" width="19.42578125" style="2" customWidth="1"/>
    <col min="514" max="514" width="16.5703125" style="2" bestFit="1" customWidth="1"/>
    <col min="515" max="515" width="12.28515625" style="2" customWidth="1"/>
    <col min="516" max="516" width="14.85546875" style="2" customWidth="1"/>
    <col min="517" max="517" width="12.140625" style="2" customWidth="1"/>
    <col min="518" max="518" width="10.7109375" style="2" bestFit="1" customWidth="1"/>
    <col min="519" max="519" width="11.140625" style="2" bestFit="1" customWidth="1"/>
    <col min="520" max="520" width="13.140625" style="2" bestFit="1" customWidth="1"/>
    <col min="521" max="521" width="13.7109375" style="2" customWidth="1"/>
    <col min="522" max="522" width="12.7109375" style="2" bestFit="1" customWidth="1"/>
    <col min="523" max="523" width="14.42578125" style="2" bestFit="1" customWidth="1"/>
    <col min="524" max="524" width="9.140625" style="2" bestFit="1" customWidth="1"/>
    <col min="525" max="525" width="11.5703125" style="2" bestFit="1" customWidth="1"/>
    <col min="526" max="526" width="11.140625" style="2" customWidth="1"/>
    <col min="527" max="527" width="11.5703125" style="2" bestFit="1" customWidth="1"/>
    <col min="528" max="528" width="11.140625" style="2" bestFit="1" customWidth="1"/>
    <col min="529" max="529" width="13.28515625" style="2" bestFit="1" customWidth="1"/>
    <col min="530" max="530" width="49.85546875" style="2" customWidth="1"/>
    <col min="531" max="768" width="11.42578125" style="2"/>
    <col min="769" max="769" width="19.42578125" style="2" customWidth="1"/>
    <col min="770" max="770" width="16.5703125" style="2" bestFit="1" customWidth="1"/>
    <col min="771" max="771" width="12.28515625" style="2" customWidth="1"/>
    <col min="772" max="772" width="14.85546875" style="2" customWidth="1"/>
    <col min="773" max="773" width="12.140625" style="2" customWidth="1"/>
    <col min="774" max="774" width="10.7109375" style="2" bestFit="1" customWidth="1"/>
    <col min="775" max="775" width="11.140625" style="2" bestFit="1" customWidth="1"/>
    <col min="776" max="776" width="13.140625" style="2" bestFit="1" customWidth="1"/>
    <col min="777" max="777" width="13.7109375" style="2" customWidth="1"/>
    <col min="778" max="778" width="12.7109375" style="2" bestFit="1" customWidth="1"/>
    <col min="779" max="779" width="14.42578125" style="2" bestFit="1" customWidth="1"/>
    <col min="780" max="780" width="9.140625" style="2" bestFit="1" customWidth="1"/>
    <col min="781" max="781" width="11.5703125" style="2" bestFit="1" customWidth="1"/>
    <col min="782" max="782" width="11.140625" style="2" customWidth="1"/>
    <col min="783" max="783" width="11.5703125" style="2" bestFit="1" customWidth="1"/>
    <col min="784" max="784" width="11.140625" style="2" bestFit="1" customWidth="1"/>
    <col min="785" max="785" width="13.28515625" style="2" bestFit="1" customWidth="1"/>
    <col min="786" max="786" width="49.85546875" style="2" customWidth="1"/>
    <col min="787" max="1024" width="11.42578125" style="2"/>
    <col min="1025" max="1025" width="19.42578125" style="2" customWidth="1"/>
    <col min="1026" max="1026" width="16.5703125" style="2" bestFit="1" customWidth="1"/>
    <col min="1027" max="1027" width="12.28515625" style="2" customWidth="1"/>
    <col min="1028" max="1028" width="14.85546875" style="2" customWidth="1"/>
    <col min="1029" max="1029" width="12.140625" style="2" customWidth="1"/>
    <col min="1030" max="1030" width="10.7109375" style="2" bestFit="1" customWidth="1"/>
    <col min="1031" max="1031" width="11.140625" style="2" bestFit="1" customWidth="1"/>
    <col min="1032" max="1032" width="13.140625" style="2" bestFit="1" customWidth="1"/>
    <col min="1033" max="1033" width="13.7109375" style="2" customWidth="1"/>
    <col min="1034" max="1034" width="12.7109375" style="2" bestFit="1" customWidth="1"/>
    <col min="1035" max="1035" width="14.42578125" style="2" bestFit="1" customWidth="1"/>
    <col min="1036" max="1036" width="9.140625" style="2" bestFit="1" customWidth="1"/>
    <col min="1037" max="1037" width="11.5703125" style="2" bestFit="1" customWidth="1"/>
    <col min="1038" max="1038" width="11.140625" style="2" customWidth="1"/>
    <col min="1039" max="1039" width="11.5703125" style="2" bestFit="1" customWidth="1"/>
    <col min="1040" max="1040" width="11.140625" style="2" bestFit="1" customWidth="1"/>
    <col min="1041" max="1041" width="13.28515625" style="2" bestFit="1" customWidth="1"/>
    <col min="1042" max="1042" width="49.85546875" style="2" customWidth="1"/>
    <col min="1043" max="1280" width="11.42578125" style="2"/>
    <col min="1281" max="1281" width="19.42578125" style="2" customWidth="1"/>
    <col min="1282" max="1282" width="16.5703125" style="2" bestFit="1" customWidth="1"/>
    <col min="1283" max="1283" width="12.28515625" style="2" customWidth="1"/>
    <col min="1284" max="1284" width="14.85546875" style="2" customWidth="1"/>
    <col min="1285" max="1285" width="12.140625" style="2" customWidth="1"/>
    <col min="1286" max="1286" width="10.7109375" style="2" bestFit="1" customWidth="1"/>
    <col min="1287" max="1287" width="11.140625" style="2" bestFit="1" customWidth="1"/>
    <col min="1288" max="1288" width="13.140625" style="2" bestFit="1" customWidth="1"/>
    <col min="1289" max="1289" width="13.7109375" style="2" customWidth="1"/>
    <col min="1290" max="1290" width="12.7109375" style="2" bestFit="1" customWidth="1"/>
    <col min="1291" max="1291" width="14.42578125" style="2" bestFit="1" customWidth="1"/>
    <col min="1292" max="1292" width="9.140625" style="2" bestFit="1" customWidth="1"/>
    <col min="1293" max="1293" width="11.5703125" style="2" bestFit="1" customWidth="1"/>
    <col min="1294" max="1294" width="11.140625" style="2" customWidth="1"/>
    <col min="1295" max="1295" width="11.5703125" style="2" bestFit="1" customWidth="1"/>
    <col min="1296" max="1296" width="11.140625" style="2" bestFit="1" customWidth="1"/>
    <col min="1297" max="1297" width="13.28515625" style="2" bestFit="1" customWidth="1"/>
    <col min="1298" max="1298" width="49.85546875" style="2" customWidth="1"/>
    <col min="1299" max="1536" width="11.42578125" style="2"/>
    <col min="1537" max="1537" width="19.42578125" style="2" customWidth="1"/>
    <col min="1538" max="1538" width="16.5703125" style="2" bestFit="1" customWidth="1"/>
    <col min="1539" max="1539" width="12.28515625" style="2" customWidth="1"/>
    <col min="1540" max="1540" width="14.85546875" style="2" customWidth="1"/>
    <col min="1541" max="1541" width="12.140625" style="2" customWidth="1"/>
    <col min="1542" max="1542" width="10.7109375" style="2" bestFit="1" customWidth="1"/>
    <col min="1543" max="1543" width="11.140625" style="2" bestFit="1" customWidth="1"/>
    <col min="1544" max="1544" width="13.140625" style="2" bestFit="1" customWidth="1"/>
    <col min="1545" max="1545" width="13.7109375" style="2" customWidth="1"/>
    <col min="1546" max="1546" width="12.7109375" style="2" bestFit="1" customWidth="1"/>
    <col min="1547" max="1547" width="14.42578125" style="2" bestFit="1" customWidth="1"/>
    <col min="1548" max="1548" width="9.140625" style="2" bestFit="1" customWidth="1"/>
    <col min="1549" max="1549" width="11.5703125" style="2" bestFit="1" customWidth="1"/>
    <col min="1550" max="1550" width="11.140625" style="2" customWidth="1"/>
    <col min="1551" max="1551" width="11.5703125" style="2" bestFit="1" customWidth="1"/>
    <col min="1552" max="1552" width="11.140625" style="2" bestFit="1" customWidth="1"/>
    <col min="1553" max="1553" width="13.28515625" style="2" bestFit="1" customWidth="1"/>
    <col min="1554" max="1554" width="49.85546875" style="2" customWidth="1"/>
    <col min="1555" max="1792" width="11.42578125" style="2"/>
    <col min="1793" max="1793" width="19.42578125" style="2" customWidth="1"/>
    <col min="1794" max="1794" width="16.5703125" style="2" bestFit="1" customWidth="1"/>
    <col min="1795" max="1795" width="12.28515625" style="2" customWidth="1"/>
    <col min="1796" max="1796" width="14.85546875" style="2" customWidth="1"/>
    <col min="1797" max="1797" width="12.140625" style="2" customWidth="1"/>
    <col min="1798" max="1798" width="10.7109375" style="2" bestFit="1" customWidth="1"/>
    <col min="1799" max="1799" width="11.140625" style="2" bestFit="1" customWidth="1"/>
    <col min="1800" max="1800" width="13.140625" style="2" bestFit="1" customWidth="1"/>
    <col min="1801" max="1801" width="13.7109375" style="2" customWidth="1"/>
    <col min="1802" max="1802" width="12.7109375" style="2" bestFit="1" customWidth="1"/>
    <col min="1803" max="1803" width="14.42578125" style="2" bestFit="1" customWidth="1"/>
    <col min="1804" max="1804" width="9.140625" style="2" bestFit="1" customWidth="1"/>
    <col min="1805" max="1805" width="11.5703125" style="2" bestFit="1" customWidth="1"/>
    <col min="1806" max="1806" width="11.140625" style="2" customWidth="1"/>
    <col min="1807" max="1807" width="11.5703125" style="2" bestFit="1" customWidth="1"/>
    <col min="1808" max="1808" width="11.140625" style="2" bestFit="1" customWidth="1"/>
    <col min="1809" max="1809" width="13.28515625" style="2" bestFit="1" customWidth="1"/>
    <col min="1810" max="1810" width="49.85546875" style="2" customWidth="1"/>
    <col min="1811" max="2048" width="11.42578125" style="2"/>
    <col min="2049" max="2049" width="19.42578125" style="2" customWidth="1"/>
    <col min="2050" max="2050" width="16.5703125" style="2" bestFit="1" customWidth="1"/>
    <col min="2051" max="2051" width="12.28515625" style="2" customWidth="1"/>
    <col min="2052" max="2052" width="14.85546875" style="2" customWidth="1"/>
    <col min="2053" max="2053" width="12.140625" style="2" customWidth="1"/>
    <col min="2054" max="2054" width="10.7109375" style="2" bestFit="1" customWidth="1"/>
    <col min="2055" max="2055" width="11.140625" style="2" bestFit="1" customWidth="1"/>
    <col min="2056" max="2056" width="13.140625" style="2" bestFit="1" customWidth="1"/>
    <col min="2057" max="2057" width="13.7109375" style="2" customWidth="1"/>
    <col min="2058" max="2058" width="12.7109375" style="2" bestFit="1" customWidth="1"/>
    <col min="2059" max="2059" width="14.42578125" style="2" bestFit="1" customWidth="1"/>
    <col min="2060" max="2060" width="9.140625" style="2" bestFit="1" customWidth="1"/>
    <col min="2061" max="2061" width="11.5703125" style="2" bestFit="1" customWidth="1"/>
    <col min="2062" max="2062" width="11.140625" style="2" customWidth="1"/>
    <col min="2063" max="2063" width="11.5703125" style="2" bestFit="1" customWidth="1"/>
    <col min="2064" max="2064" width="11.140625" style="2" bestFit="1" customWidth="1"/>
    <col min="2065" max="2065" width="13.28515625" style="2" bestFit="1" customWidth="1"/>
    <col min="2066" max="2066" width="49.85546875" style="2" customWidth="1"/>
    <col min="2067" max="2304" width="11.42578125" style="2"/>
    <col min="2305" max="2305" width="19.42578125" style="2" customWidth="1"/>
    <col min="2306" max="2306" width="16.5703125" style="2" bestFit="1" customWidth="1"/>
    <col min="2307" max="2307" width="12.28515625" style="2" customWidth="1"/>
    <col min="2308" max="2308" width="14.85546875" style="2" customWidth="1"/>
    <col min="2309" max="2309" width="12.140625" style="2" customWidth="1"/>
    <col min="2310" max="2310" width="10.7109375" style="2" bestFit="1" customWidth="1"/>
    <col min="2311" max="2311" width="11.140625" style="2" bestFit="1" customWidth="1"/>
    <col min="2312" max="2312" width="13.140625" style="2" bestFit="1" customWidth="1"/>
    <col min="2313" max="2313" width="13.7109375" style="2" customWidth="1"/>
    <col min="2314" max="2314" width="12.7109375" style="2" bestFit="1" customWidth="1"/>
    <col min="2315" max="2315" width="14.42578125" style="2" bestFit="1" customWidth="1"/>
    <col min="2316" max="2316" width="9.140625" style="2" bestFit="1" customWidth="1"/>
    <col min="2317" max="2317" width="11.5703125" style="2" bestFit="1" customWidth="1"/>
    <col min="2318" max="2318" width="11.140625" style="2" customWidth="1"/>
    <col min="2319" max="2319" width="11.5703125" style="2" bestFit="1" customWidth="1"/>
    <col min="2320" max="2320" width="11.140625" style="2" bestFit="1" customWidth="1"/>
    <col min="2321" max="2321" width="13.28515625" style="2" bestFit="1" customWidth="1"/>
    <col min="2322" max="2322" width="49.85546875" style="2" customWidth="1"/>
    <col min="2323" max="2560" width="11.42578125" style="2"/>
    <col min="2561" max="2561" width="19.42578125" style="2" customWidth="1"/>
    <col min="2562" max="2562" width="16.5703125" style="2" bestFit="1" customWidth="1"/>
    <col min="2563" max="2563" width="12.28515625" style="2" customWidth="1"/>
    <col min="2564" max="2564" width="14.85546875" style="2" customWidth="1"/>
    <col min="2565" max="2565" width="12.140625" style="2" customWidth="1"/>
    <col min="2566" max="2566" width="10.7109375" style="2" bestFit="1" customWidth="1"/>
    <col min="2567" max="2567" width="11.140625" style="2" bestFit="1" customWidth="1"/>
    <col min="2568" max="2568" width="13.140625" style="2" bestFit="1" customWidth="1"/>
    <col min="2569" max="2569" width="13.7109375" style="2" customWidth="1"/>
    <col min="2570" max="2570" width="12.7109375" style="2" bestFit="1" customWidth="1"/>
    <col min="2571" max="2571" width="14.42578125" style="2" bestFit="1" customWidth="1"/>
    <col min="2572" max="2572" width="9.140625" style="2" bestFit="1" customWidth="1"/>
    <col min="2573" max="2573" width="11.5703125" style="2" bestFit="1" customWidth="1"/>
    <col min="2574" max="2574" width="11.140625" style="2" customWidth="1"/>
    <col min="2575" max="2575" width="11.5703125" style="2" bestFit="1" customWidth="1"/>
    <col min="2576" max="2576" width="11.140625" style="2" bestFit="1" customWidth="1"/>
    <col min="2577" max="2577" width="13.28515625" style="2" bestFit="1" customWidth="1"/>
    <col min="2578" max="2578" width="49.85546875" style="2" customWidth="1"/>
    <col min="2579" max="2816" width="11.42578125" style="2"/>
    <col min="2817" max="2817" width="19.42578125" style="2" customWidth="1"/>
    <col min="2818" max="2818" width="16.5703125" style="2" bestFit="1" customWidth="1"/>
    <col min="2819" max="2819" width="12.28515625" style="2" customWidth="1"/>
    <col min="2820" max="2820" width="14.85546875" style="2" customWidth="1"/>
    <col min="2821" max="2821" width="12.140625" style="2" customWidth="1"/>
    <col min="2822" max="2822" width="10.7109375" style="2" bestFit="1" customWidth="1"/>
    <col min="2823" max="2823" width="11.140625" style="2" bestFit="1" customWidth="1"/>
    <col min="2824" max="2824" width="13.140625" style="2" bestFit="1" customWidth="1"/>
    <col min="2825" max="2825" width="13.7109375" style="2" customWidth="1"/>
    <col min="2826" max="2826" width="12.7109375" style="2" bestFit="1" customWidth="1"/>
    <col min="2827" max="2827" width="14.42578125" style="2" bestFit="1" customWidth="1"/>
    <col min="2828" max="2828" width="9.140625" style="2" bestFit="1" customWidth="1"/>
    <col min="2829" max="2829" width="11.5703125" style="2" bestFit="1" customWidth="1"/>
    <col min="2830" max="2830" width="11.140625" style="2" customWidth="1"/>
    <col min="2831" max="2831" width="11.5703125" style="2" bestFit="1" customWidth="1"/>
    <col min="2832" max="2832" width="11.140625" style="2" bestFit="1" customWidth="1"/>
    <col min="2833" max="2833" width="13.28515625" style="2" bestFit="1" customWidth="1"/>
    <col min="2834" max="2834" width="49.85546875" style="2" customWidth="1"/>
    <col min="2835" max="3072" width="11.42578125" style="2"/>
    <col min="3073" max="3073" width="19.42578125" style="2" customWidth="1"/>
    <col min="3074" max="3074" width="16.5703125" style="2" bestFit="1" customWidth="1"/>
    <col min="3075" max="3075" width="12.28515625" style="2" customWidth="1"/>
    <col min="3076" max="3076" width="14.85546875" style="2" customWidth="1"/>
    <col min="3077" max="3077" width="12.140625" style="2" customWidth="1"/>
    <col min="3078" max="3078" width="10.7109375" style="2" bestFit="1" customWidth="1"/>
    <col min="3079" max="3079" width="11.140625" style="2" bestFit="1" customWidth="1"/>
    <col min="3080" max="3080" width="13.140625" style="2" bestFit="1" customWidth="1"/>
    <col min="3081" max="3081" width="13.7109375" style="2" customWidth="1"/>
    <col min="3082" max="3082" width="12.7109375" style="2" bestFit="1" customWidth="1"/>
    <col min="3083" max="3083" width="14.42578125" style="2" bestFit="1" customWidth="1"/>
    <col min="3084" max="3084" width="9.140625" style="2" bestFit="1" customWidth="1"/>
    <col min="3085" max="3085" width="11.5703125" style="2" bestFit="1" customWidth="1"/>
    <col min="3086" max="3086" width="11.140625" style="2" customWidth="1"/>
    <col min="3087" max="3087" width="11.5703125" style="2" bestFit="1" customWidth="1"/>
    <col min="3088" max="3088" width="11.140625" style="2" bestFit="1" customWidth="1"/>
    <col min="3089" max="3089" width="13.28515625" style="2" bestFit="1" customWidth="1"/>
    <col min="3090" max="3090" width="49.85546875" style="2" customWidth="1"/>
    <col min="3091" max="3328" width="11.42578125" style="2"/>
    <col min="3329" max="3329" width="19.42578125" style="2" customWidth="1"/>
    <col min="3330" max="3330" width="16.5703125" style="2" bestFit="1" customWidth="1"/>
    <col min="3331" max="3331" width="12.28515625" style="2" customWidth="1"/>
    <col min="3332" max="3332" width="14.85546875" style="2" customWidth="1"/>
    <col min="3333" max="3333" width="12.140625" style="2" customWidth="1"/>
    <col min="3334" max="3334" width="10.7109375" style="2" bestFit="1" customWidth="1"/>
    <col min="3335" max="3335" width="11.140625" style="2" bestFit="1" customWidth="1"/>
    <col min="3336" max="3336" width="13.140625" style="2" bestFit="1" customWidth="1"/>
    <col min="3337" max="3337" width="13.7109375" style="2" customWidth="1"/>
    <col min="3338" max="3338" width="12.7109375" style="2" bestFit="1" customWidth="1"/>
    <col min="3339" max="3339" width="14.42578125" style="2" bestFit="1" customWidth="1"/>
    <col min="3340" max="3340" width="9.140625" style="2" bestFit="1" customWidth="1"/>
    <col min="3341" max="3341" width="11.5703125" style="2" bestFit="1" customWidth="1"/>
    <col min="3342" max="3342" width="11.140625" style="2" customWidth="1"/>
    <col min="3343" max="3343" width="11.5703125" style="2" bestFit="1" customWidth="1"/>
    <col min="3344" max="3344" width="11.140625" style="2" bestFit="1" customWidth="1"/>
    <col min="3345" max="3345" width="13.28515625" style="2" bestFit="1" customWidth="1"/>
    <col min="3346" max="3346" width="49.85546875" style="2" customWidth="1"/>
    <col min="3347" max="3584" width="11.42578125" style="2"/>
    <col min="3585" max="3585" width="19.42578125" style="2" customWidth="1"/>
    <col min="3586" max="3586" width="16.5703125" style="2" bestFit="1" customWidth="1"/>
    <col min="3587" max="3587" width="12.28515625" style="2" customWidth="1"/>
    <col min="3588" max="3588" width="14.85546875" style="2" customWidth="1"/>
    <col min="3589" max="3589" width="12.140625" style="2" customWidth="1"/>
    <col min="3590" max="3590" width="10.7109375" style="2" bestFit="1" customWidth="1"/>
    <col min="3591" max="3591" width="11.140625" style="2" bestFit="1" customWidth="1"/>
    <col min="3592" max="3592" width="13.140625" style="2" bestFit="1" customWidth="1"/>
    <col min="3593" max="3593" width="13.7109375" style="2" customWidth="1"/>
    <col min="3594" max="3594" width="12.7109375" style="2" bestFit="1" customWidth="1"/>
    <col min="3595" max="3595" width="14.42578125" style="2" bestFit="1" customWidth="1"/>
    <col min="3596" max="3596" width="9.140625" style="2" bestFit="1" customWidth="1"/>
    <col min="3597" max="3597" width="11.5703125" style="2" bestFit="1" customWidth="1"/>
    <col min="3598" max="3598" width="11.140625" style="2" customWidth="1"/>
    <col min="3599" max="3599" width="11.5703125" style="2" bestFit="1" customWidth="1"/>
    <col min="3600" max="3600" width="11.140625" style="2" bestFit="1" customWidth="1"/>
    <col min="3601" max="3601" width="13.28515625" style="2" bestFit="1" customWidth="1"/>
    <col min="3602" max="3602" width="49.85546875" style="2" customWidth="1"/>
    <col min="3603" max="3840" width="11.42578125" style="2"/>
    <col min="3841" max="3841" width="19.42578125" style="2" customWidth="1"/>
    <col min="3842" max="3842" width="16.5703125" style="2" bestFit="1" customWidth="1"/>
    <col min="3843" max="3843" width="12.28515625" style="2" customWidth="1"/>
    <col min="3844" max="3844" width="14.85546875" style="2" customWidth="1"/>
    <col min="3845" max="3845" width="12.140625" style="2" customWidth="1"/>
    <col min="3846" max="3846" width="10.7109375" style="2" bestFit="1" customWidth="1"/>
    <col min="3847" max="3847" width="11.140625" style="2" bestFit="1" customWidth="1"/>
    <col min="3848" max="3848" width="13.140625" style="2" bestFit="1" customWidth="1"/>
    <col min="3849" max="3849" width="13.7109375" style="2" customWidth="1"/>
    <col min="3850" max="3850" width="12.7109375" style="2" bestFit="1" customWidth="1"/>
    <col min="3851" max="3851" width="14.42578125" style="2" bestFit="1" customWidth="1"/>
    <col min="3852" max="3852" width="9.140625" style="2" bestFit="1" customWidth="1"/>
    <col min="3853" max="3853" width="11.5703125" style="2" bestFit="1" customWidth="1"/>
    <col min="3854" max="3854" width="11.140625" style="2" customWidth="1"/>
    <col min="3855" max="3855" width="11.5703125" style="2" bestFit="1" customWidth="1"/>
    <col min="3856" max="3856" width="11.140625" style="2" bestFit="1" customWidth="1"/>
    <col min="3857" max="3857" width="13.28515625" style="2" bestFit="1" customWidth="1"/>
    <col min="3858" max="3858" width="49.85546875" style="2" customWidth="1"/>
    <col min="3859" max="4096" width="11.42578125" style="2"/>
    <col min="4097" max="4097" width="19.42578125" style="2" customWidth="1"/>
    <col min="4098" max="4098" width="16.5703125" style="2" bestFit="1" customWidth="1"/>
    <col min="4099" max="4099" width="12.28515625" style="2" customWidth="1"/>
    <col min="4100" max="4100" width="14.85546875" style="2" customWidth="1"/>
    <col min="4101" max="4101" width="12.140625" style="2" customWidth="1"/>
    <col min="4102" max="4102" width="10.7109375" style="2" bestFit="1" customWidth="1"/>
    <col min="4103" max="4103" width="11.140625" style="2" bestFit="1" customWidth="1"/>
    <col min="4104" max="4104" width="13.140625" style="2" bestFit="1" customWidth="1"/>
    <col min="4105" max="4105" width="13.7109375" style="2" customWidth="1"/>
    <col min="4106" max="4106" width="12.7109375" style="2" bestFit="1" customWidth="1"/>
    <col min="4107" max="4107" width="14.42578125" style="2" bestFit="1" customWidth="1"/>
    <col min="4108" max="4108" width="9.140625" style="2" bestFit="1" customWidth="1"/>
    <col min="4109" max="4109" width="11.5703125" style="2" bestFit="1" customWidth="1"/>
    <col min="4110" max="4110" width="11.140625" style="2" customWidth="1"/>
    <col min="4111" max="4111" width="11.5703125" style="2" bestFit="1" customWidth="1"/>
    <col min="4112" max="4112" width="11.140625" style="2" bestFit="1" customWidth="1"/>
    <col min="4113" max="4113" width="13.28515625" style="2" bestFit="1" customWidth="1"/>
    <col min="4114" max="4114" width="49.85546875" style="2" customWidth="1"/>
    <col min="4115" max="4352" width="11.42578125" style="2"/>
    <col min="4353" max="4353" width="19.42578125" style="2" customWidth="1"/>
    <col min="4354" max="4354" width="16.5703125" style="2" bestFit="1" customWidth="1"/>
    <col min="4355" max="4355" width="12.28515625" style="2" customWidth="1"/>
    <col min="4356" max="4356" width="14.85546875" style="2" customWidth="1"/>
    <col min="4357" max="4357" width="12.140625" style="2" customWidth="1"/>
    <col min="4358" max="4358" width="10.7109375" style="2" bestFit="1" customWidth="1"/>
    <col min="4359" max="4359" width="11.140625" style="2" bestFit="1" customWidth="1"/>
    <col min="4360" max="4360" width="13.140625" style="2" bestFit="1" customWidth="1"/>
    <col min="4361" max="4361" width="13.7109375" style="2" customWidth="1"/>
    <col min="4362" max="4362" width="12.7109375" style="2" bestFit="1" customWidth="1"/>
    <col min="4363" max="4363" width="14.42578125" style="2" bestFit="1" customWidth="1"/>
    <col min="4364" max="4364" width="9.140625" style="2" bestFit="1" customWidth="1"/>
    <col min="4365" max="4365" width="11.5703125" style="2" bestFit="1" customWidth="1"/>
    <col min="4366" max="4366" width="11.140625" style="2" customWidth="1"/>
    <col min="4367" max="4367" width="11.5703125" style="2" bestFit="1" customWidth="1"/>
    <col min="4368" max="4368" width="11.140625" style="2" bestFit="1" customWidth="1"/>
    <col min="4369" max="4369" width="13.28515625" style="2" bestFit="1" customWidth="1"/>
    <col min="4370" max="4370" width="49.85546875" style="2" customWidth="1"/>
    <col min="4371" max="4608" width="11.42578125" style="2"/>
    <col min="4609" max="4609" width="19.42578125" style="2" customWidth="1"/>
    <col min="4610" max="4610" width="16.5703125" style="2" bestFit="1" customWidth="1"/>
    <col min="4611" max="4611" width="12.28515625" style="2" customWidth="1"/>
    <col min="4612" max="4612" width="14.85546875" style="2" customWidth="1"/>
    <col min="4613" max="4613" width="12.140625" style="2" customWidth="1"/>
    <col min="4614" max="4614" width="10.7109375" style="2" bestFit="1" customWidth="1"/>
    <col min="4615" max="4615" width="11.140625" style="2" bestFit="1" customWidth="1"/>
    <col min="4616" max="4616" width="13.140625" style="2" bestFit="1" customWidth="1"/>
    <col min="4617" max="4617" width="13.7109375" style="2" customWidth="1"/>
    <col min="4618" max="4618" width="12.7109375" style="2" bestFit="1" customWidth="1"/>
    <col min="4619" max="4619" width="14.42578125" style="2" bestFit="1" customWidth="1"/>
    <col min="4620" max="4620" width="9.140625" style="2" bestFit="1" customWidth="1"/>
    <col min="4621" max="4621" width="11.5703125" style="2" bestFit="1" customWidth="1"/>
    <col min="4622" max="4622" width="11.140625" style="2" customWidth="1"/>
    <col min="4623" max="4623" width="11.5703125" style="2" bestFit="1" customWidth="1"/>
    <col min="4624" max="4624" width="11.140625" style="2" bestFit="1" customWidth="1"/>
    <col min="4625" max="4625" width="13.28515625" style="2" bestFit="1" customWidth="1"/>
    <col min="4626" max="4626" width="49.85546875" style="2" customWidth="1"/>
    <col min="4627" max="4864" width="11.42578125" style="2"/>
    <col min="4865" max="4865" width="19.42578125" style="2" customWidth="1"/>
    <col min="4866" max="4866" width="16.5703125" style="2" bestFit="1" customWidth="1"/>
    <col min="4867" max="4867" width="12.28515625" style="2" customWidth="1"/>
    <col min="4868" max="4868" width="14.85546875" style="2" customWidth="1"/>
    <col min="4869" max="4869" width="12.140625" style="2" customWidth="1"/>
    <col min="4870" max="4870" width="10.7109375" style="2" bestFit="1" customWidth="1"/>
    <col min="4871" max="4871" width="11.140625" style="2" bestFit="1" customWidth="1"/>
    <col min="4872" max="4872" width="13.140625" style="2" bestFit="1" customWidth="1"/>
    <col min="4873" max="4873" width="13.7109375" style="2" customWidth="1"/>
    <col min="4874" max="4874" width="12.7109375" style="2" bestFit="1" customWidth="1"/>
    <col min="4875" max="4875" width="14.42578125" style="2" bestFit="1" customWidth="1"/>
    <col min="4876" max="4876" width="9.140625" style="2" bestFit="1" customWidth="1"/>
    <col min="4877" max="4877" width="11.5703125" style="2" bestFit="1" customWidth="1"/>
    <col min="4878" max="4878" width="11.140625" style="2" customWidth="1"/>
    <col min="4879" max="4879" width="11.5703125" style="2" bestFit="1" customWidth="1"/>
    <col min="4880" max="4880" width="11.140625" style="2" bestFit="1" customWidth="1"/>
    <col min="4881" max="4881" width="13.28515625" style="2" bestFit="1" customWidth="1"/>
    <col min="4882" max="4882" width="49.85546875" style="2" customWidth="1"/>
    <col min="4883" max="5120" width="11.42578125" style="2"/>
    <col min="5121" max="5121" width="19.42578125" style="2" customWidth="1"/>
    <col min="5122" max="5122" width="16.5703125" style="2" bestFit="1" customWidth="1"/>
    <col min="5123" max="5123" width="12.28515625" style="2" customWidth="1"/>
    <col min="5124" max="5124" width="14.85546875" style="2" customWidth="1"/>
    <col min="5125" max="5125" width="12.140625" style="2" customWidth="1"/>
    <col min="5126" max="5126" width="10.7109375" style="2" bestFit="1" customWidth="1"/>
    <col min="5127" max="5127" width="11.140625" style="2" bestFit="1" customWidth="1"/>
    <col min="5128" max="5128" width="13.140625" style="2" bestFit="1" customWidth="1"/>
    <col min="5129" max="5129" width="13.7109375" style="2" customWidth="1"/>
    <col min="5130" max="5130" width="12.7109375" style="2" bestFit="1" customWidth="1"/>
    <col min="5131" max="5131" width="14.42578125" style="2" bestFit="1" customWidth="1"/>
    <col min="5132" max="5132" width="9.140625" style="2" bestFit="1" customWidth="1"/>
    <col min="5133" max="5133" width="11.5703125" style="2" bestFit="1" customWidth="1"/>
    <col min="5134" max="5134" width="11.140625" style="2" customWidth="1"/>
    <col min="5135" max="5135" width="11.5703125" style="2" bestFit="1" customWidth="1"/>
    <col min="5136" max="5136" width="11.140625" style="2" bestFit="1" customWidth="1"/>
    <col min="5137" max="5137" width="13.28515625" style="2" bestFit="1" customWidth="1"/>
    <col min="5138" max="5138" width="49.85546875" style="2" customWidth="1"/>
    <col min="5139" max="5376" width="11.42578125" style="2"/>
    <col min="5377" max="5377" width="19.42578125" style="2" customWidth="1"/>
    <col min="5378" max="5378" width="16.5703125" style="2" bestFit="1" customWidth="1"/>
    <col min="5379" max="5379" width="12.28515625" style="2" customWidth="1"/>
    <col min="5380" max="5380" width="14.85546875" style="2" customWidth="1"/>
    <col min="5381" max="5381" width="12.140625" style="2" customWidth="1"/>
    <col min="5382" max="5382" width="10.7109375" style="2" bestFit="1" customWidth="1"/>
    <col min="5383" max="5383" width="11.140625" style="2" bestFit="1" customWidth="1"/>
    <col min="5384" max="5384" width="13.140625" style="2" bestFit="1" customWidth="1"/>
    <col min="5385" max="5385" width="13.7109375" style="2" customWidth="1"/>
    <col min="5386" max="5386" width="12.7109375" style="2" bestFit="1" customWidth="1"/>
    <col min="5387" max="5387" width="14.42578125" style="2" bestFit="1" customWidth="1"/>
    <col min="5388" max="5388" width="9.140625" style="2" bestFit="1" customWidth="1"/>
    <col min="5389" max="5389" width="11.5703125" style="2" bestFit="1" customWidth="1"/>
    <col min="5390" max="5390" width="11.140625" style="2" customWidth="1"/>
    <col min="5391" max="5391" width="11.5703125" style="2" bestFit="1" customWidth="1"/>
    <col min="5392" max="5392" width="11.140625" style="2" bestFit="1" customWidth="1"/>
    <col min="5393" max="5393" width="13.28515625" style="2" bestFit="1" customWidth="1"/>
    <col min="5394" max="5394" width="49.85546875" style="2" customWidth="1"/>
    <col min="5395" max="5632" width="11.42578125" style="2"/>
    <col min="5633" max="5633" width="19.42578125" style="2" customWidth="1"/>
    <col min="5634" max="5634" width="16.5703125" style="2" bestFit="1" customWidth="1"/>
    <col min="5635" max="5635" width="12.28515625" style="2" customWidth="1"/>
    <col min="5636" max="5636" width="14.85546875" style="2" customWidth="1"/>
    <col min="5637" max="5637" width="12.140625" style="2" customWidth="1"/>
    <col min="5638" max="5638" width="10.7109375" style="2" bestFit="1" customWidth="1"/>
    <col min="5639" max="5639" width="11.140625" style="2" bestFit="1" customWidth="1"/>
    <col min="5640" max="5640" width="13.140625" style="2" bestFit="1" customWidth="1"/>
    <col min="5641" max="5641" width="13.7109375" style="2" customWidth="1"/>
    <col min="5642" max="5642" width="12.7109375" style="2" bestFit="1" customWidth="1"/>
    <col min="5643" max="5643" width="14.42578125" style="2" bestFit="1" customWidth="1"/>
    <col min="5644" max="5644" width="9.140625" style="2" bestFit="1" customWidth="1"/>
    <col min="5645" max="5645" width="11.5703125" style="2" bestFit="1" customWidth="1"/>
    <col min="5646" max="5646" width="11.140625" style="2" customWidth="1"/>
    <col min="5647" max="5647" width="11.5703125" style="2" bestFit="1" customWidth="1"/>
    <col min="5648" max="5648" width="11.140625" style="2" bestFit="1" customWidth="1"/>
    <col min="5649" max="5649" width="13.28515625" style="2" bestFit="1" customWidth="1"/>
    <col min="5650" max="5650" width="49.85546875" style="2" customWidth="1"/>
    <col min="5651" max="5888" width="11.42578125" style="2"/>
    <col min="5889" max="5889" width="19.42578125" style="2" customWidth="1"/>
    <col min="5890" max="5890" width="16.5703125" style="2" bestFit="1" customWidth="1"/>
    <col min="5891" max="5891" width="12.28515625" style="2" customWidth="1"/>
    <col min="5892" max="5892" width="14.85546875" style="2" customWidth="1"/>
    <col min="5893" max="5893" width="12.140625" style="2" customWidth="1"/>
    <col min="5894" max="5894" width="10.7109375" style="2" bestFit="1" customWidth="1"/>
    <col min="5895" max="5895" width="11.140625" style="2" bestFit="1" customWidth="1"/>
    <col min="5896" max="5896" width="13.140625" style="2" bestFit="1" customWidth="1"/>
    <col min="5897" max="5897" width="13.7109375" style="2" customWidth="1"/>
    <col min="5898" max="5898" width="12.7109375" style="2" bestFit="1" customWidth="1"/>
    <col min="5899" max="5899" width="14.42578125" style="2" bestFit="1" customWidth="1"/>
    <col min="5900" max="5900" width="9.140625" style="2" bestFit="1" customWidth="1"/>
    <col min="5901" max="5901" width="11.5703125" style="2" bestFit="1" customWidth="1"/>
    <col min="5902" max="5902" width="11.140625" style="2" customWidth="1"/>
    <col min="5903" max="5903" width="11.5703125" style="2" bestFit="1" customWidth="1"/>
    <col min="5904" max="5904" width="11.140625" style="2" bestFit="1" customWidth="1"/>
    <col min="5905" max="5905" width="13.28515625" style="2" bestFit="1" customWidth="1"/>
    <col min="5906" max="5906" width="49.85546875" style="2" customWidth="1"/>
    <col min="5907" max="6144" width="11.42578125" style="2"/>
    <col min="6145" max="6145" width="19.42578125" style="2" customWidth="1"/>
    <col min="6146" max="6146" width="16.5703125" style="2" bestFit="1" customWidth="1"/>
    <col min="6147" max="6147" width="12.28515625" style="2" customWidth="1"/>
    <col min="6148" max="6148" width="14.85546875" style="2" customWidth="1"/>
    <col min="6149" max="6149" width="12.140625" style="2" customWidth="1"/>
    <col min="6150" max="6150" width="10.7109375" style="2" bestFit="1" customWidth="1"/>
    <col min="6151" max="6151" width="11.140625" style="2" bestFit="1" customWidth="1"/>
    <col min="6152" max="6152" width="13.140625" style="2" bestFit="1" customWidth="1"/>
    <col min="6153" max="6153" width="13.7109375" style="2" customWidth="1"/>
    <col min="6154" max="6154" width="12.7109375" style="2" bestFit="1" customWidth="1"/>
    <col min="6155" max="6155" width="14.42578125" style="2" bestFit="1" customWidth="1"/>
    <col min="6156" max="6156" width="9.140625" style="2" bestFit="1" customWidth="1"/>
    <col min="6157" max="6157" width="11.5703125" style="2" bestFit="1" customWidth="1"/>
    <col min="6158" max="6158" width="11.140625" style="2" customWidth="1"/>
    <col min="6159" max="6159" width="11.5703125" style="2" bestFit="1" customWidth="1"/>
    <col min="6160" max="6160" width="11.140625" style="2" bestFit="1" customWidth="1"/>
    <col min="6161" max="6161" width="13.28515625" style="2" bestFit="1" customWidth="1"/>
    <col min="6162" max="6162" width="49.85546875" style="2" customWidth="1"/>
    <col min="6163" max="6400" width="11.42578125" style="2"/>
    <col min="6401" max="6401" width="19.42578125" style="2" customWidth="1"/>
    <col min="6402" max="6402" width="16.5703125" style="2" bestFit="1" customWidth="1"/>
    <col min="6403" max="6403" width="12.28515625" style="2" customWidth="1"/>
    <col min="6404" max="6404" width="14.85546875" style="2" customWidth="1"/>
    <col min="6405" max="6405" width="12.140625" style="2" customWidth="1"/>
    <col min="6406" max="6406" width="10.7109375" style="2" bestFit="1" customWidth="1"/>
    <col min="6407" max="6407" width="11.140625" style="2" bestFit="1" customWidth="1"/>
    <col min="6408" max="6408" width="13.140625" style="2" bestFit="1" customWidth="1"/>
    <col min="6409" max="6409" width="13.7109375" style="2" customWidth="1"/>
    <col min="6410" max="6410" width="12.7109375" style="2" bestFit="1" customWidth="1"/>
    <col min="6411" max="6411" width="14.42578125" style="2" bestFit="1" customWidth="1"/>
    <col min="6412" max="6412" width="9.140625" style="2" bestFit="1" customWidth="1"/>
    <col min="6413" max="6413" width="11.5703125" style="2" bestFit="1" customWidth="1"/>
    <col min="6414" max="6414" width="11.140625" style="2" customWidth="1"/>
    <col min="6415" max="6415" width="11.5703125" style="2" bestFit="1" customWidth="1"/>
    <col min="6416" max="6416" width="11.140625" style="2" bestFit="1" customWidth="1"/>
    <col min="6417" max="6417" width="13.28515625" style="2" bestFit="1" customWidth="1"/>
    <col min="6418" max="6418" width="49.85546875" style="2" customWidth="1"/>
    <col min="6419" max="6656" width="11.42578125" style="2"/>
    <col min="6657" max="6657" width="19.42578125" style="2" customWidth="1"/>
    <col min="6658" max="6658" width="16.5703125" style="2" bestFit="1" customWidth="1"/>
    <col min="6659" max="6659" width="12.28515625" style="2" customWidth="1"/>
    <col min="6660" max="6660" width="14.85546875" style="2" customWidth="1"/>
    <col min="6661" max="6661" width="12.140625" style="2" customWidth="1"/>
    <col min="6662" max="6662" width="10.7109375" style="2" bestFit="1" customWidth="1"/>
    <col min="6663" max="6663" width="11.140625" style="2" bestFit="1" customWidth="1"/>
    <col min="6664" max="6664" width="13.140625" style="2" bestFit="1" customWidth="1"/>
    <col min="6665" max="6665" width="13.7109375" style="2" customWidth="1"/>
    <col min="6666" max="6666" width="12.7109375" style="2" bestFit="1" customWidth="1"/>
    <col min="6667" max="6667" width="14.42578125" style="2" bestFit="1" customWidth="1"/>
    <col min="6668" max="6668" width="9.140625" style="2" bestFit="1" customWidth="1"/>
    <col min="6669" max="6669" width="11.5703125" style="2" bestFit="1" customWidth="1"/>
    <col min="6670" max="6670" width="11.140625" style="2" customWidth="1"/>
    <col min="6671" max="6671" width="11.5703125" style="2" bestFit="1" customWidth="1"/>
    <col min="6672" max="6672" width="11.140625" style="2" bestFit="1" customWidth="1"/>
    <col min="6673" max="6673" width="13.28515625" style="2" bestFit="1" customWidth="1"/>
    <col min="6674" max="6674" width="49.85546875" style="2" customWidth="1"/>
    <col min="6675" max="6912" width="11.42578125" style="2"/>
    <col min="6913" max="6913" width="19.42578125" style="2" customWidth="1"/>
    <col min="6914" max="6914" width="16.5703125" style="2" bestFit="1" customWidth="1"/>
    <col min="6915" max="6915" width="12.28515625" style="2" customWidth="1"/>
    <col min="6916" max="6916" width="14.85546875" style="2" customWidth="1"/>
    <col min="6917" max="6917" width="12.140625" style="2" customWidth="1"/>
    <col min="6918" max="6918" width="10.7109375" style="2" bestFit="1" customWidth="1"/>
    <col min="6919" max="6919" width="11.140625" style="2" bestFit="1" customWidth="1"/>
    <col min="6920" max="6920" width="13.140625" style="2" bestFit="1" customWidth="1"/>
    <col min="6921" max="6921" width="13.7109375" style="2" customWidth="1"/>
    <col min="6922" max="6922" width="12.7109375" style="2" bestFit="1" customWidth="1"/>
    <col min="6923" max="6923" width="14.42578125" style="2" bestFit="1" customWidth="1"/>
    <col min="6924" max="6924" width="9.140625" style="2" bestFit="1" customWidth="1"/>
    <col min="6925" max="6925" width="11.5703125" style="2" bestFit="1" customWidth="1"/>
    <col min="6926" max="6926" width="11.140625" style="2" customWidth="1"/>
    <col min="6927" max="6927" width="11.5703125" style="2" bestFit="1" customWidth="1"/>
    <col min="6928" max="6928" width="11.140625" style="2" bestFit="1" customWidth="1"/>
    <col min="6929" max="6929" width="13.28515625" style="2" bestFit="1" customWidth="1"/>
    <col min="6930" max="6930" width="49.85546875" style="2" customWidth="1"/>
    <col min="6931" max="7168" width="11.42578125" style="2"/>
    <col min="7169" max="7169" width="19.42578125" style="2" customWidth="1"/>
    <col min="7170" max="7170" width="16.5703125" style="2" bestFit="1" customWidth="1"/>
    <col min="7171" max="7171" width="12.28515625" style="2" customWidth="1"/>
    <col min="7172" max="7172" width="14.85546875" style="2" customWidth="1"/>
    <col min="7173" max="7173" width="12.140625" style="2" customWidth="1"/>
    <col min="7174" max="7174" width="10.7109375" style="2" bestFit="1" customWidth="1"/>
    <col min="7175" max="7175" width="11.140625" style="2" bestFit="1" customWidth="1"/>
    <col min="7176" max="7176" width="13.140625" style="2" bestFit="1" customWidth="1"/>
    <col min="7177" max="7177" width="13.7109375" style="2" customWidth="1"/>
    <col min="7178" max="7178" width="12.7109375" style="2" bestFit="1" customWidth="1"/>
    <col min="7179" max="7179" width="14.42578125" style="2" bestFit="1" customWidth="1"/>
    <col min="7180" max="7180" width="9.140625" style="2" bestFit="1" customWidth="1"/>
    <col min="7181" max="7181" width="11.5703125" style="2" bestFit="1" customWidth="1"/>
    <col min="7182" max="7182" width="11.140625" style="2" customWidth="1"/>
    <col min="7183" max="7183" width="11.5703125" style="2" bestFit="1" customWidth="1"/>
    <col min="7184" max="7184" width="11.140625" style="2" bestFit="1" customWidth="1"/>
    <col min="7185" max="7185" width="13.28515625" style="2" bestFit="1" customWidth="1"/>
    <col min="7186" max="7186" width="49.85546875" style="2" customWidth="1"/>
    <col min="7187" max="7424" width="11.42578125" style="2"/>
    <col min="7425" max="7425" width="19.42578125" style="2" customWidth="1"/>
    <col min="7426" max="7426" width="16.5703125" style="2" bestFit="1" customWidth="1"/>
    <col min="7427" max="7427" width="12.28515625" style="2" customWidth="1"/>
    <col min="7428" max="7428" width="14.85546875" style="2" customWidth="1"/>
    <col min="7429" max="7429" width="12.140625" style="2" customWidth="1"/>
    <col min="7430" max="7430" width="10.7109375" style="2" bestFit="1" customWidth="1"/>
    <col min="7431" max="7431" width="11.140625" style="2" bestFit="1" customWidth="1"/>
    <col min="7432" max="7432" width="13.140625" style="2" bestFit="1" customWidth="1"/>
    <col min="7433" max="7433" width="13.7109375" style="2" customWidth="1"/>
    <col min="7434" max="7434" width="12.7109375" style="2" bestFit="1" customWidth="1"/>
    <col min="7435" max="7435" width="14.42578125" style="2" bestFit="1" customWidth="1"/>
    <col min="7436" max="7436" width="9.140625" style="2" bestFit="1" customWidth="1"/>
    <col min="7437" max="7437" width="11.5703125" style="2" bestFit="1" customWidth="1"/>
    <col min="7438" max="7438" width="11.140625" style="2" customWidth="1"/>
    <col min="7439" max="7439" width="11.5703125" style="2" bestFit="1" customWidth="1"/>
    <col min="7440" max="7440" width="11.140625" style="2" bestFit="1" customWidth="1"/>
    <col min="7441" max="7441" width="13.28515625" style="2" bestFit="1" customWidth="1"/>
    <col min="7442" max="7442" width="49.85546875" style="2" customWidth="1"/>
    <col min="7443" max="7680" width="11.42578125" style="2"/>
    <col min="7681" max="7681" width="19.42578125" style="2" customWidth="1"/>
    <col min="7682" max="7682" width="16.5703125" style="2" bestFit="1" customWidth="1"/>
    <col min="7683" max="7683" width="12.28515625" style="2" customWidth="1"/>
    <col min="7684" max="7684" width="14.85546875" style="2" customWidth="1"/>
    <col min="7685" max="7685" width="12.140625" style="2" customWidth="1"/>
    <col min="7686" max="7686" width="10.7109375" style="2" bestFit="1" customWidth="1"/>
    <col min="7687" max="7687" width="11.140625" style="2" bestFit="1" customWidth="1"/>
    <col min="7688" max="7688" width="13.140625" style="2" bestFit="1" customWidth="1"/>
    <col min="7689" max="7689" width="13.7109375" style="2" customWidth="1"/>
    <col min="7690" max="7690" width="12.7109375" style="2" bestFit="1" customWidth="1"/>
    <col min="7691" max="7691" width="14.42578125" style="2" bestFit="1" customWidth="1"/>
    <col min="7692" max="7692" width="9.140625" style="2" bestFit="1" customWidth="1"/>
    <col min="7693" max="7693" width="11.5703125" style="2" bestFit="1" customWidth="1"/>
    <col min="7694" max="7694" width="11.140625" style="2" customWidth="1"/>
    <col min="7695" max="7695" width="11.5703125" style="2" bestFit="1" customWidth="1"/>
    <col min="7696" max="7696" width="11.140625" style="2" bestFit="1" customWidth="1"/>
    <col min="7697" max="7697" width="13.28515625" style="2" bestFit="1" customWidth="1"/>
    <col min="7698" max="7698" width="49.85546875" style="2" customWidth="1"/>
    <col min="7699" max="7936" width="11.42578125" style="2"/>
    <col min="7937" max="7937" width="19.42578125" style="2" customWidth="1"/>
    <col min="7938" max="7938" width="16.5703125" style="2" bestFit="1" customWidth="1"/>
    <col min="7939" max="7939" width="12.28515625" style="2" customWidth="1"/>
    <col min="7940" max="7940" width="14.85546875" style="2" customWidth="1"/>
    <col min="7941" max="7941" width="12.140625" style="2" customWidth="1"/>
    <col min="7942" max="7942" width="10.7109375" style="2" bestFit="1" customWidth="1"/>
    <col min="7943" max="7943" width="11.140625" style="2" bestFit="1" customWidth="1"/>
    <col min="7944" max="7944" width="13.140625" style="2" bestFit="1" customWidth="1"/>
    <col min="7945" max="7945" width="13.7109375" style="2" customWidth="1"/>
    <col min="7946" max="7946" width="12.7109375" style="2" bestFit="1" customWidth="1"/>
    <col min="7947" max="7947" width="14.42578125" style="2" bestFit="1" customWidth="1"/>
    <col min="7948" max="7948" width="9.140625" style="2" bestFit="1" customWidth="1"/>
    <col min="7949" max="7949" width="11.5703125" style="2" bestFit="1" customWidth="1"/>
    <col min="7950" max="7950" width="11.140625" style="2" customWidth="1"/>
    <col min="7951" max="7951" width="11.5703125" style="2" bestFit="1" customWidth="1"/>
    <col min="7952" max="7952" width="11.140625" style="2" bestFit="1" customWidth="1"/>
    <col min="7953" max="7953" width="13.28515625" style="2" bestFit="1" customWidth="1"/>
    <col min="7954" max="7954" width="49.85546875" style="2" customWidth="1"/>
    <col min="7955" max="8192" width="11.42578125" style="2"/>
    <col min="8193" max="8193" width="19.42578125" style="2" customWidth="1"/>
    <col min="8194" max="8194" width="16.5703125" style="2" bestFit="1" customWidth="1"/>
    <col min="8195" max="8195" width="12.28515625" style="2" customWidth="1"/>
    <col min="8196" max="8196" width="14.85546875" style="2" customWidth="1"/>
    <col min="8197" max="8197" width="12.140625" style="2" customWidth="1"/>
    <col min="8198" max="8198" width="10.7109375" style="2" bestFit="1" customWidth="1"/>
    <col min="8199" max="8199" width="11.140625" style="2" bestFit="1" customWidth="1"/>
    <col min="8200" max="8200" width="13.140625" style="2" bestFit="1" customWidth="1"/>
    <col min="8201" max="8201" width="13.7109375" style="2" customWidth="1"/>
    <col min="8202" max="8202" width="12.7109375" style="2" bestFit="1" customWidth="1"/>
    <col min="8203" max="8203" width="14.42578125" style="2" bestFit="1" customWidth="1"/>
    <col min="8204" max="8204" width="9.140625" style="2" bestFit="1" customWidth="1"/>
    <col min="8205" max="8205" width="11.5703125" style="2" bestFit="1" customWidth="1"/>
    <col min="8206" max="8206" width="11.140625" style="2" customWidth="1"/>
    <col min="8207" max="8207" width="11.5703125" style="2" bestFit="1" customWidth="1"/>
    <col min="8208" max="8208" width="11.140625" style="2" bestFit="1" customWidth="1"/>
    <col min="8209" max="8209" width="13.28515625" style="2" bestFit="1" customWidth="1"/>
    <col min="8210" max="8210" width="49.85546875" style="2" customWidth="1"/>
    <col min="8211" max="8448" width="11.42578125" style="2"/>
    <col min="8449" max="8449" width="19.42578125" style="2" customWidth="1"/>
    <col min="8450" max="8450" width="16.5703125" style="2" bestFit="1" customWidth="1"/>
    <col min="8451" max="8451" width="12.28515625" style="2" customWidth="1"/>
    <col min="8452" max="8452" width="14.85546875" style="2" customWidth="1"/>
    <col min="8453" max="8453" width="12.140625" style="2" customWidth="1"/>
    <col min="8454" max="8454" width="10.7109375" style="2" bestFit="1" customWidth="1"/>
    <col min="8455" max="8455" width="11.140625" style="2" bestFit="1" customWidth="1"/>
    <col min="8456" max="8456" width="13.140625" style="2" bestFit="1" customWidth="1"/>
    <col min="8457" max="8457" width="13.7109375" style="2" customWidth="1"/>
    <col min="8458" max="8458" width="12.7109375" style="2" bestFit="1" customWidth="1"/>
    <col min="8459" max="8459" width="14.42578125" style="2" bestFit="1" customWidth="1"/>
    <col min="8460" max="8460" width="9.140625" style="2" bestFit="1" customWidth="1"/>
    <col min="8461" max="8461" width="11.5703125" style="2" bestFit="1" customWidth="1"/>
    <col min="8462" max="8462" width="11.140625" style="2" customWidth="1"/>
    <col min="8463" max="8463" width="11.5703125" style="2" bestFit="1" customWidth="1"/>
    <col min="8464" max="8464" width="11.140625" style="2" bestFit="1" customWidth="1"/>
    <col min="8465" max="8465" width="13.28515625" style="2" bestFit="1" customWidth="1"/>
    <col min="8466" max="8466" width="49.85546875" style="2" customWidth="1"/>
    <col min="8467" max="8704" width="11.42578125" style="2"/>
    <col min="8705" max="8705" width="19.42578125" style="2" customWidth="1"/>
    <col min="8706" max="8706" width="16.5703125" style="2" bestFit="1" customWidth="1"/>
    <col min="8707" max="8707" width="12.28515625" style="2" customWidth="1"/>
    <col min="8708" max="8708" width="14.85546875" style="2" customWidth="1"/>
    <col min="8709" max="8709" width="12.140625" style="2" customWidth="1"/>
    <col min="8710" max="8710" width="10.7109375" style="2" bestFit="1" customWidth="1"/>
    <col min="8711" max="8711" width="11.140625" style="2" bestFit="1" customWidth="1"/>
    <col min="8712" max="8712" width="13.140625" style="2" bestFit="1" customWidth="1"/>
    <col min="8713" max="8713" width="13.7109375" style="2" customWidth="1"/>
    <col min="8714" max="8714" width="12.7109375" style="2" bestFit="1" customWidth="1"/>
    <col min="8715" max="8715" width="14.42578125" style="2" bestFit="1" customWidth="1"/>
    <col min="8716" max="8716" width="9.140625" style="2" bestFit="1" customWidth="1"/>
    <col min="8717" max="8717" width="11.5703125" style="2" bestFit="1" customWidth="1"/>
    <col min="8718" max="8718" width="11.140625" style="2" customWidth="1"/>
    <col min="8719" max="8719" width="11.5703125" style="2" bestFit="1" customWidth="1"/>
    <col min="8720" max="8720" width="11.140625" style="2" bestFit="1" customWidth="1"/>
    <col min="8721" max="8721" width="13.28515625" style="2" bestFit="1" customWidth="1"/>
    <col min="8722" max="8722" width="49.85546875" style="2" customWidth="1"/>
    <col min="8723" max="8960" width="11.42578125" style="2"/>
    <col min="8961" max="8961" width="19.42578125" style="2" customWidth="1"/>
    <col min="8962" max="8962" width="16.5703125" style="2" bestFit="1" customWidth="1"/>
    <col min="8963" max="8963" width="12.28515625" style="2" customWidth="1"/>
    <col min="8964" max="8964" width="14.85546875" style="2" customWidth="1"/>
    <col min="8965" max="8965" width="12.140625" style="2" customWidth="1"/>
    <col min="8966" max="8966" width="10.7109375" style="2" bestFit="1" customWidth="1"/>
    <col min="8967" max="8967" width="11.140625" style="2" bestFit="1" customWidth="1"/>
    <col min="8968" max="8968" width="13.140625" style="2" bestFit="1" customWidth="1"/>
    <col min="8969" max="8969" width="13.7109375" style="2" customWidth="1"/>
    <col min="8970" max="8970" width="12.7109375" style="2" bestFit="1" customWidth="1"/>
    <col min="8971" max="8971" width="14.42578125" style="2" bestFit="1" customWidth="1"/>
    <col min="8972" max="8972" width="9.140625" style="2" bestFit="1" customWidth="1"/>
    <col min="8973" max="8973" width="11.5703125" style="2" bestFit="1" customWidth="1"/>
    <col min="8974" max="8974" width="11.140625" style="2" customWidth="1"/>
    <col min="8975" max="8975" width="11.5703125" style="2" bestFit="1" customWidth="1"/>
    <col min="8976" max="8976" width="11.140625" style="2" bestFit="1" customWidth="1"/>
    <col min="8977" max="8977" width="13.28515625" style="2" bestFit="1" customWidth="1"/>
    <col min="8978" max="8978" width="49.85546875" style="2" customWidth="1"/>
    <col min="8979" max="9216" width="11.42578125" style="2"/>
    <col min="9217" max="9217" width="19.42578125" style="2" customWidth="1"/>
    <col min="9218" max="9218" width="16.5703125" style="2" bestFit="1" customWidth="1"/>
    <col min="9219" max="9219" width="12.28515625" style="2" customWidth="1"/>
    <col min="9220" max="9220" width="14.85546875" style="2" customWidth="1"/>
    <col min="9221" max="9221" width="12.140625" style="2" customWidth="1"/>
    <col min="9222" max="9222" width="10.7109375" style="2" bestFit="1" customWidth="1"/>
    <col min="9223" max="9223" width="11.140625" style="2" bestFit="1" customWidth="1"/>
    <col min="9224" max="9224" width="13.140625" style="2" bestFit="1" customWidth="1"/>
    <col min="9225" max="9225" width="13.7109375" style="2" customWidth="1"/>
    <col min="9226" max="9226" width="12.7109375" style="2" bestFit="1" customWidth="1"/>
    <col min="9227" max="9227" width="14.42578125" style="2" bestFit="1" customWidth="1"/>
    <col min="9228" max="9228" width="9.140625" style="2" bestFit="1" customWidth="1"/>
    <col min="9229" max="9229" width="11.5703125" style="2" bestFit="1" customWidth="1"/>
    <col min="9230" max="9230" width="11.140625" style="2" customWidth="1"/>
    <col min="9231" max="9231" width="11.5703125" style="2" bestFit="1" customWidth="1"/>
    <col min="9232" max="9232" width="11.140625" style="2" bestFit="1" customWidth="1"/>
    <col min="9233" max="9233" width="13.28515625" style="2" bestFit="1" customWidth="1"/>
    <col min="9234" max="9234" width="49.85546875" style="2" customWidth="1"/>
    <col min="9235" max="9472" width="11.42578125" style="2"/>
    <col min="9473" max="9473" width="19.42578125" style="2" customWidth="1"/>
    <col min="9474" max="9474" width="16.5703125" style="2" bestFit="1" customWidth="1"/>
    <col min="9475" max="9475" width="12.28515625" style="2" customWidth="1"/>
    <col min="9476" max="9476" width="14.85546875" style="2" customWidth="1"/>
    <col min="9477" max="9477" width="12.140625" style="2" customWidth="1"/>
    <col min="9478" max="9478" width="10.7109375" style="2" bestFit="1" customWidth="1"/>
    <col min="9479" max="9479" width="11.140625" style="2" bestFit="1" customWidth="1"/>
    <col min="9480" max="9480" width="13.140625" style="2" bestFit="1" customWidth="1"/>
    <col min="9481" max="9481" width="13.7109375" style="2" customWidth="1"/>
    <col min="9482" max="9482" width="12.7109375" style="2" bestFit="1" customWidth="1"/>
    <col min="9483" max="9483" width="14.42578125" style="2" bestFit="1" customWidth="1"/>
    <col min="9484" max="9484" width="9.140625" style="2" bestFit="1" customWidth="1"/>
    <col min="9485" max="9485" width="11.5703125" style="2" bestFit="1" customWidth="1"/>
    <col min="9486" max="9486" width="11.140625" style="2" customWidth="1"/>
    <col min="9487" max="9487" width="11.5703125" style="2" bestFit="1" customWidth="1"/>
    <col min="9488" max="9488" width="11.140625" style="2" bestFit="1" customWidth="1"/>
    <col min="9489" max="9489" width="13.28515625" style="2" bestFit="1" customWidth="1"/>
    <col min="9490" max="9490" width="49.85546875" style="2" customWidth="1"/>
    <col min="9491" max="9728" width="11.42578125" style="2"/>
    <col min="9729" max="9729" width="19.42578125" style="2" customWidth="1"/>
    <col min="9730" max="9730" width="16.5703125" style="2" bestFit="1" customWidth="1"/>
    <col min="9731" max="9731" width="12.28515625" style="2" customWidth="1"/>
    <col min="9732" max="9732" width="14.85546875" style="2" customWidth="1"/>
    <col min="9733" max="9733" width="12.140625" style="2" customWidth="1"/>
    <col min="9734" max="9734" width="10.7109375" style="2" bestFit="1" customWidth="1"/>
    <col min="9735" max="9735" width="11.140625" style="2" bestFit="1" customWidth="1"/>
    <col min="9736" max="9736" width="13.140625" style="2" bestFit="1" customWidth="1"/>
    <col min="9737" max="9737" width="13.7109375" style="2" customWidth="1"/>
    <col min="9738" max="9738" width="12.7109375" style="2" bestFit="1" customWidth="1"/>
    <col min="9739" max="9739" width="14.42578125" style="2" bestFit="1" customWidth="1"/>
    <col min="9740" max="9740" width="9.140625" style="2" bestFit="1" customWidth="1"/>
    <col min="9741" max="9741" width="11.5703125" style="2" bestFit="1" customWidth="1"/>
    <col min="9742" max="9742" width="11.140625" style="2" customWidth="1"/>
    <col min="9743" max="9743" width="11.5703125" style="2" bestFit="1" customWidth="1"/>
    <col min="9744" max="9744" width="11.140625" style="2" bestFit="1" customWidth="1"/>
    <col min="9745" max="9745" width="13.28515625" style="2" bestFit="1" customWidth="1"/>
    <col min="9746" max="9746" width="49.85546875" style="2" customWidth="1"/>
    <col min="9747" max="9984" width="11.42578125" style="2"/>
    <col min="9985" max="9985" width="19.42578125" style="2" customWidth="1"/>
    <col min="9986" max="9986" width="16.5703125" style="2" bestFit="1" customWidth="1"/>
    <col min="9987" max="9987" width="12.28515625" style="2" customWidth="1"/>
    <col min="9988" max="9988" width="14.85546875" style="2" customWidth="1"/>
    <col min="9989" max="9989" width="12.140625" style="2" customWidth="1"/>
    <col min="9990" max="9990" width="10.7109375" style="2" bestFit="1" customWidth="1"/>
    <col min="9991" max="9991" width="11.140625" style="2" bestFit="1" customWidth="1"/>
    <col min="9992" max="9992" width="13.140625" style="2" bestFit="1" customWidth="1"/>
    <col min="9993" max="9993" width="13.7109375" style="2" customWidth="1"/>
    <col min="9994" max="9994" width="12.7109375" style="2" bestFit="1" customWidth="1"/>
    <col min="9995" max="9995" width="14.42578125" style="2" bestFit="1" customWidth="1"/>
    <col min="9996" max="9996" width="9.140625" style="2" bestFit="1" customWidth="1"/>
    <col min="9997" max="9997" width="11.5703125" style="2" bestFit="1" customWidth="1"/>
    <col min="9998" max="9998" width="11.140625" style="2" customWidth="1"/>
    <col min="9999" max="9999" width="11.5703125" style="2" bestFit="1" customWidth="1"/>
    <col min="10000" max="10000" width="11.140625" style="2" bestFit="1" customWidth="1"/>
    <col min="10001" max="10001" width="13.28515625" style="2" bestFit="1" customWidth="1"/>
    <col min="10002" max="10002" width="49.85546875" style="2" customWidth="1"/>
    <col min="10003" max="10240" width="11.42578125" style="2"/>
    <col min="10241" max="10241" width="19.42578125" style="2" customWidth="1"/>
    <col min="10242" max="10242" width="16.5703125" style="2" bestFit="1" customWidth="1"/>
    <col min="10243" max="10243" width="12.28515625" style="2" customWidth="1"/>
    <col min="10244" max="10244" width="14.85546875" style="2" customWidth="1"/>
    <col min="10245" max="10245" width="12.140625" style="2" customWidth="1"/>
    <col min="10246" max="10246" width="10.7109375" style="2" bestFit="1" customWidth="1"/>
    <col min="10247" max="10247" width="11.140625" style="2" bestFit="1" customWidth="1"/>
    <col min="10248" max="10248" width="13.140625" style="2" bestFit="1" customWidth="1"/>
    <col min="10249" max="10249" width="13.7109375" style="2" customWidth="1"/>
    <col min="10250" max="10250" width="12.7109375" style="2" bestFit="1" customWidth="1"/>
    <col min="10251" max="10251" width="14.42578125" style="2" bestFit="1" customWidth="1"/>
    <col min="10252" max="10252" width="9.140625" style="2" bestFit="1" customWidth="1"/>
    <col min="10253" max="10253" width="11.5703125" style="2" bestFit="1" customWidth="1"/>
    <col min="10254" max="10254" width="11.140625" style="2" customWidth="1"/>
    <col min="10255" max="10255" width="11.5703125" style="2" bestFit="1" customWidth="1"/>
    <col min="10256" max="10256" width="11.140625" style="2" bestFit="1" customWidth="1"/>
    <col min="10257" max="10257" width="13.28515625" style="2" bestFit="1" customWidth="1"/>
    <col min="10258" max="10258" width="49.85546875" style="2" customWidth="1"/>
    <col min="10259" max="10496" width="11.42578125" style="2"/>
    <col min="10497" max="10497" width="19.42578125" style="2" customWidth="1"/>
    <col min="10498" max="10498" width="16.5703125" style="2" bestFit="1" customWidth="1"/>
    <col min="10499" max="10499" width="12.28515625" style="2" customWidth="1"/>
    <col min="10500" max="10500" width="14.85546875" style="2" customWidth="1"/>
    <col min="10501" max="10501" width="12.140625" style="2" customWidth="1"/>
    <col min="10502" max="10502" width="10.7109375" style="2" bestFit="1" customWidth="1"/>
    <col min="10503" max="10503" width="11.140625" style="2" bestFit="1" customWidth="1"/>
    <col min="10504" max="10504" width="13.140625" style="2" bestFit="1" customWidth="1"/>
    <col min="10505" max="10505" width="13.7109375" style="2" customWidth="1"/>
    <col min="10506" max="10506" width="12.7109375" style="2" bestFit="1" customWidth="1"/>
    <col min="10507" max="10507" width="14.42578125" style="2" bestFit="1" customWidth="1"/>
    <col min="10508" max="10508" width="9.140625" style="2" bestFit="1" customWidth="1"/>
    <col min="10509" max="10509" width="11.5703125" style="2" bestFit="1" customWidth="1"/>
    <col min="10510" max="10510" width="11.140625" style="2" customWidth="1"/>
    <col min="10511" max="10511" width="11.5703125" style="2" bestFit="1" customWidth="1"/>
    <col min="10512" max="10512" width="11.140625" style="2" bestFit="1" customWidth="1"/>
    <col min="10513" max="10513" width="13.28515625" style="2" bestFit="1" customWidth="1"/>
    <col min="10514" max="10514" width="49.85546875" style="2" customWidth="1"/>
    <col min="10515" max="10752" width="11.42578125" style="2"/>
    <col min="10753" max="10753" width="19.42578125" style="2" customWidth="1"/>
    <col min="10754" max="10754" width="16.5703125" style="2" bestFit="1" customWidth="1"/>
    <col min="10755" max="10755" width="12.28515625" style="2" customWidth="1"/>
    <col min="10756" max="10756" width="14.85546875" style="2" customWidth="1"/>
    <col min="10757" max="10757" width="12.140625" style="2" customWidth="1"/>
    <col min="10758" max="10758" width="10.7109375" style="2" bestFit="1" customWidth="1"/>
    <col min="10759" max="10759" width="11.140625" style="2" bestFit="1" customWidth="1"/>
    <col min="10760" max="10760" width="13.140625" style="2" bestFit="1" customWidth="1"/>
    <col min="10761" max="10761" width="13.7109375" style="2" customWidth="1"/>
    <col min="10762" max="10762" width="12.7109375" style="2" bestFit="1" customWidth="1"/>
    <col min="10763" max="10763" width="14.42578125" style="2" bestFit="1" customWidth="1"/>
    <col min="10764" max="10764" width="9.140625" style="2" bestFit="1" customWidth="1"/>
    <col min="10765" max="10765" width="11.5703125" style="2" bestFit="1" customWidth="1"/>
    <col min="10766" max="10766" width="11.140625" style="2" customWidth="1"/>
    <col min="10767" max="10767" width="11.5703125" style="2" bestFit="1" customWidth="1"/>
    <col min="10768" max="10768" width="11.140625" style="2" bestFit="1" customWidth="1"/>
    <col min="10769" max="10769" width="13.28515625" style="2" bestFit="1" customWidth="1"/>
    <col min="10770" max="10770" width="49.85546875" style="2" customWidth="1"/>
    <col min="10771" max="11008" width="11.42578125" style="2"/>
    <col min="11009" max="11009" width="19.42578125" style="2" customWidth="1"/>
    <col min="11010" max="11010" width="16.5703125" style="2" bestFit="1" customWidth="1"/>
    <col min="11011" max="11011" width="12.28515625" style="2" customWidth="1"/>
    <col min="11012" max="11012" width="14.85546875" style="2" customWidth="1"/>
    <col min="11013" max="11013" width="12.140625" style="2" customWidth="1"/>
    <col min="11014" max="11014" width="10.7109375" style="2" bestFit="1" customWidth="1"/>
    <col min="11015" max="11015" width="11.140625" style="2" bestFit="1" customWidth="1"/>
    <col min="11016" max="11016" width="13.140625" style="2" bestFit="1" customWidth="1"/>
    <col min="11017" max="11017" width="13.7109375" style="2" customWidth="1"/>
    <col min="11018" max="11018" width="12.7109375" style="2" bestFit="1" customWidth="1"/>
    <col min="11019" max="11019" width="14.42578125" style="2" bestFit="1" customWidth="1"/>
    <col min="11020" max="11020" width="9.140625" style="2" bestFit="1" customWidth="1"/>
    <col min="11021" max="11021" width="11.5703125" style="2" bestFit="1" customWidth="1"/>
    <col min="11022" max="11022" width="11.140625" style="2" customWidth="1"/>
    <col min="11023" max="11023" width="11.5703125" style="2" bestFit="1" customWidth="1"/>
    <col min="11024" max="11024" width="11.140625" style="2" bestFit="1" customWidth="1"/>
    <col min="11025" max="11025" width="13.28515625" style="2" bestFit="1" customWidth="1"/>
    <col min="11026" max="11026" width="49.85546875" style="2" customWidth="1"/>
    <col min="11027" max="11264" width="11.42578125" style="2"/>
    <col min="11265" max="11265" width="19.42578125" style="2" customWidth="1"/>
    <col min="11266" max="11266" width="16.5703125" style="2" bestFit="1" customWidth="1"/>
    <col min="11267" max="11267" width="12.28515625" style="2" customWidth="1"/>
    <col min="11268" max="11268" width="14.85546875" style="2" customWidth="1"/>
    <col min="11269" max="11269" width="12.140625" style="2" customWidth="1"/>
    <col min="11270" max="11270" width="10.7109375" style="2" bestFit="1" customWidth="1"/>
    <col min="11271" max="11271" width="11.140625" style="2" bestFit="1" customWidth="1"/>
    <col min="11272" max="11272" width="13.140625" style="2" bestFit="1" customWidth="1"/>
    <col min="11273" max="11273" width="13.7109375" style="2" customWidth="1"/>
    <col min="11274" max="11274" width="12.7109375" style="2" bestFit="1" customWidth="1"/>
    <col min="11275" max="11275" width="14.42578125" style="2" bestFit="1" customWidth="1"/>
    <col min="11276" max="11276" width="9.140625" style="2" bestFit="1" customWidth="1"/>
    <col min="11277" max="11277" width="11.5703125" style="2" bestFit="1" customWidth="1"/>
    <col min="11278" max="11278" width="11.140625" style="2" customWidth="1"/>
    <col min="11279" max="11279" width="11.5703125" style="2" bestFit="1" customWidth="1"/>
    <col min="11280" max="11280" width="11.140625" style="2" bestFit="1" customWidth="1"/>
    <col min="11281" max="11281" width="13.28515625" style="2" bestFit="1" customWidth="1"/>
    <col min="11282" max="11282" width="49.85546875" style="2" customWidth="1"/>
    <col min="11283" max="11520" width="11.42578125" style="2"/>
    <col min="11521" max="11521" width="19.42578125" style="2" customWidth="1"/>
    <col min="11522" max="11522" width="16.5703125" style="2" bestFit="1" customWidth="1"/>
    <col min="11523" max="11523" width="12.28515625" style="2" customWidth="1"/>
    <col min="11524" max="11524" width="14.85546875" style="2" customWidth="1"/>
    <col min="11525" max="11525" width="12.140625" style="2" customWidth="1"/>
    <col min="11526" max="11526" width="10.7109375" style="2" bestFit="1" customWidth="1"/>
    <col min="11527" max="11527" width="11.140625" style="2" bestFit="1" customWidth="1"/>
    <col min="11528" max="11528" width="13.140625" style="2" bestFit="1" customWidth="1"/>
    <col min="11529" max="11529" width="13.7109375" style="2" customWidth="1"/>
    <col min="11530" max="11530" width="12.7109375" style="2" bestFit="1" customWidth="1"/>
    <col min="11531" max="11531" width="14.42578125" style="2" bestFit="1" customWidth="1"/>
    <col min="11532" max="11532" width="9.140625" style="2" bestFit="1" customWidth="1"/>
    <col min="11533" max="11533" width="11.5703125" style="2" bestFit="1" customWidth="1"/>
    <col min="11534" max="11534" width="11.140625" style="2" customWidth="1"/>
    <col min="11535" max="11535" width="11.5703125" style="2" bestFit="1" customWidth="1"/>
    <col min="11536" max="11536" width="11.140625" style="2" bestFit="1" customWidth="1"/>
    <col min="11537" max="11537" width="13.28515625" style="2" bestFit="1" customWidth="1"/>
    <col min="11538" max="11538" width="49.85546875" style="2" customWidth="1"/>
    <col min="11539" max="11776" width="11.42578125" style="2"/>
    <col min="11777" max="11777" width="19.42578125" style="2" customWidth="1"/>
    <col min="11778" max="11778" width="16.5703125" style="2" bestFit="1" customWidth="1"/>
    <col min="11779" max="11779" width="12.28515625" style="2" customWidth="1"/>
    <col min="11780" max="11780" width="14.85546875" style="2" customWidth="1"/>
    <col min="11781" max="11781" width="12.140625" style="2" customWidth="1"/>
    <col min="11782" max="11782" width="10.7109375" style="2" bestFit="1" customWidth="1"/>
    <col min="11783" max="11783" width="11.140625" style="2" bestFit="1" customWidth="1"/>
    <col min="11784" max="11784" width="13.140625" style="2" bestFit="1" customWidth="1"/>
    <col min="11785" max="11785" width="13.7109375" style="2" customWidth="1"/>
    <col min="11786" max="11786" width="12.7109375" style="2" bestFit="1" customWidth="1"/>
    <col min="11787" max="11787" width="14.42578125" style="2" bestFit="1" customWidth="1"/>
    <col min="11788" max="11788" width="9.140625" style="2" bestFit="1" customWidth="1"/>
    <col min="11789" max="11789" width="11.5703125" style="2" bestFit="1" customWidth="1"/>
    <col min="11790" max="11790" width="11.140625" style="2" customWidth="1"/>
    <col min="11791" max="11791" width="11.5703125" style="2" bestFit="1" customWidth="1"/>
    <col min="11792" max="11792" width="11.140625" style="2" bestFit="1" customWidth="1"/>
    <col min="11793" max="11793" width="13.28515625" style="2" bestFit="1" customWidth="1"/>
    <col min="11794" max="11794" width="49.85546875" style="2" customWidth="1"/>
    <col min="11795" max="12032" width="11.42578125" style="2"/>
    <col min="12033" max="12033" width="19.42578125" style="2" customWidth="1"/>
    <col min="12034" max="12034" width="16.5703125" style="2" bestFit="1" customWidth="1"/>
    <col min="12035" max="12035" width="12.28515625" style="2" customWidth="1"/>
    <col min="12036" max="12036" width="14.85546875" style="2" customWidth="1"/>
    <col min="12037" max="12037" width="12.140625" style="2" customWidth="1"/>
    <col min="12038" max="12038" width="10.7109375" style="2" bestFit="1" customWidth="1"/>
    <col min="12039" max="12039" width="11.140625" style="2" bestFit="1" customWidth="1"/>
    <col min="12040" max="12040" width="13.140625" style="2" bestFit="1" customWidth="1"/>
    <col min="12041" max="12041" width="13.7109375" style="2" customWidth="1"/>
    <col min="12042" max="12042" width="12.7109375" style="2" bestFit="1" customWidth="1"/>
    <col min="12043" max="12043" width="14.42578125" style="2" bestFit="1" customWidth="1"/>
    <col min="12044" max="12044" width="9.140625" style="2" bestFit="1" customWidth="1"/>
    <col min="12045" max="12045" width="11.5703125" style="2" bestFit="1" customWidth="1"/>
    <col min="12046" max="12046" width="11.140625" style="2" customWidth="1"/>
    <col min="12047" max="12047" width="11.5703125" style="2" bestFit="1" customWidth="1"/>
    <col min="12048" max="12048" width="11.140625" style="2" bestFit="1" customWidth="1"/>
    <col min="12049" max="12049" width="13.28515625" style="2" bestFit="1" customWidth="1"/>
    <col min="12050" max="12050" width="49.85546875" style="2" customWidth="1"/>
    <col min="12051" max="12288" width="11.42578125" style="2"/>
    <col min="12289" max="12289" width="19.42578125" style="2" customWidth="1"/>
    <col min="12290" max="12290" width="16.5703125" style="2" bestFit="1" customWidth="1"/>
    <col min="12291" max="12291" width="12.28515625" style="2" customWidth="1"/>
    <col min="12292" max="12292" width="14.85546875" style="2" customWidth="1"/>
    <col min="12293" max="12293" width="12.140625" style="2" customWidth="1"/>
    <col min="12294" max="12294" width="10.7109375" style="2" bestFit="1" customWidth="1"/>
    <col min="12295" max="12295" width="11.140625" style="2" bestFit="1" customWidth="1"/>
    <col min="12296" max="12296" width="13.140625" style="2" bestFit="1" customWidth="1"/>
    <col min="12297" max="12297" width="13.7109375" style="2" customWidth="1"/>
    <col min="12298" max="12298" width="12.7109375" style="2" bestFit="1" customWidth="1"/>
    <col min="12299" max="12299" width="14.42578125" style="2" bestFit="1" customWidth="1"/>
    <col min="12300" max="12300" width="9.140625" style="2" bestFit="1" customWidth="1"/>
    <col min="12301" max="12301" width="11.5703125" style="2" bestFit="1" customWidth="1"/>
    <col min="12302" max="12302" width="11.140625" style="2" customWidth="1"/>
    <col min="12303" max="12303" width="11.5703125" style="2" bestFit="1" customWidth="1"/>
    <col min="12304" max="12304" width="11.140625" style="2" bestFit="1" customWidth="1"/>
    <col min="12305" max="12305" width="13.28515625" style="2" bestFit="1" customWidth="1"/>
    <col min="12306" max="12306" width="49.85546875" style="2" customWidth="1"/>
    <col min="12307" max="12544" width="11.42578125" style="2"/>
    <col min="12545" max="12545" width="19.42578125" style="2" customWidth="1"/>
    <col min="12546" max="12546" width="16.5703125" style="2" bestFit="1" customWidth="1"/>
    <col min="12547" max="12547" width="12.28515625" style="2" customWidth="1"/>
    <col min="12548" max="12548" width="14.85546875" style="2" customWidth="1"/>
    <col min="12549" max="12549" width="12.140625" style="2" customWidth="1"/>
    <col min="12550" max="12550" width="10.7109375" style="2" bestFit="1" customWidth="1"/>
    <col min="12551" max="12551" width="11.140625" style="2" bestFit="1" customWidth="1"/>
    <col min="12552" max="12552" width="13.140625" style="2" bestFit="1" customWidth="1"/>
    <col min="12553" max="12553" width="13.7109375" style="2" customWidth="1"/>
    <col min="12554" max="12554" width="12.7109375" style="2" bestFit="1" customWidth="1"/>
    <col min="12555" max="12555" width="14.42578125" style="2" bestFit="1" customWidth="1"/>
    <col min="12556" max="12556" width="9.140625" style="2" bestFit="1" customWidth="1"/>
    <col min="12557" max="12557" width="11.5703125" style="2" bestFit="1" customWidth="1"/>
    <col min="12558" max="12558" width="11.140625" style="2" customWidth="1"/>
    <col min="12559" max="12559" width="11.5703125" style="2" bestFit="1" customWidth="1"/>
    <col min="12560" max="12560" width="11.140625" style="2" bestFit="1" customWidth="1"/>
    <col min="12561" max="12561" width="13.28515625" style="2" bestFit="1" customWidth="1"/>
    <col min="12562" max="12562" width="49.85546875" style="2" customWidth="1"/>
    <col min="12563" max="12800" width="11.42578125" style="2"/>
    <col min="12801" max="12801" width="19.42578125" style="2" customWidth="1"/>
    <col min="12802" max="12802" width="16.5703125" style="2" bestFit="1" customWidth="1"/>
    <col min="12803" max="12803" width="12.28515625" style="2" customWidth="1"/>
    <col min="12804" max="12804" width="14.85546875" style="2" customWidth="1"/>
    <col min="12805" max="12805" width="12.140625" style="2" customWidth="1"/>
    <col min="12806" max="12806" width="10.7109375" style="2" bestFit="1" customWidth="1"/>
    <col min="12807" max="12807" width="11.140625" style="2" bestFit="1" customWidth="1"/>
    <col min="12808" max="12808" width="13.140625" style="2" bestFit="1" customWidth="1"/>
    <col min="12809" max="12809" width="13.7109375" style="2" customWidth="1"/>
    <col min="12810" max="12810" width="12.7109375" style="2" bestFit="1" customWidth="1"/>
    <col min="12811" max="12811" width="14.42578125" style="2" bestFit="1" customWidth="1"/>
    <col min="12812" max="12812" width="9.140625" style="2" bestFit="1" customWidth="1"/>
    <col min="12813" max="12813" width="11.5703125" style="2" bestFit="1" customWidth="1"/>
    <col min="12814" max="12814" width="11.140625" style="2" customWidth="1"/>
    <col min="12815" max="12815" width="11.5703125" style="2" bestFit="1" customWidth="1"/>
    <col min="12816" max="12816" width="11.140625" style="2" bestFit="1" customWidth="1"/>
    <col min="12817" max="12817" width="13.28515625" style="2" bestFit="1" customWidth="1"/>
    <col min="12818" max="12818" width="49.85546875" style="2" customWidth="1"/>
    <col min="12819" max="13056" width="11.42578125" style="2"/>
    <col min="13057" max="13057" width="19.42578125" style="2" customWidth="1"/>
    <col min="13058" max="13058" width="16.5703125" style="2" bestFit="1" customWidth="1"/>
    <col min="13059" max="13059" width="12.28515625" style="2" customWidth="1"/>
    <col min="13060" max="13060" width="14.85546875" style="2" customWidth="1"/>
    <col min="13061" max="13061" width="12.140625" style="2" customWidth="1"/>
    <col min="13062" max="13062" width="10.7109375" style="2" bestFit="1" customWidth="1"/>
    <col min="13063" max="13063" width="11.140625" style="2" bestFit="1" customWidth="1"/>
    <col min="13064" max="13064" width="13.140625" style="2" bestFit="1" customWidth="1"/>
    <col min="13065" max="13065" width="13.7109375" style="2" customWidth="1"/>
    <col min="13066" max="13066" width="12.7109375" style="2" bestFit="1" customWidth="1"/>
    <col min="13067" max="13067" width="14.42578125" style="2" bestFit="1" customWidth="1"/>
    <col min="13068" max="13068" width="9.140625" style="2" bestFit="1" customWidth="1"/>
    <col min="13069" max="13069" width="11.5703125" style="2" bestFit="1" customWidth="1"/>
    <col min="13070" max="13070" width="11.140625" style="2" customWidth="1"/>
    <col min="13071" max="13071" width="11.5703125" style="2" bestFit="1" customWidth="1"/>
    <col min="13072" max="13072" width="11.140625" style="2" bestFit="1" customWidth="1"/>
    <col min="13073" max="13073" width="13.28515625" style="2" bestFit="1" customWidth="1"/>
    <col min="13074" max="13074" width="49.85546875" style="2" customWidth="1"/>
    <col min="13075" max="13312" width="11.42578125" style="2"/>
    <col min="13313" max="13313" width="19.42578125" style="2" customWidth="1"/>
    <col min="13314" max="13314" width="16.5703125" style="2" bestFit="1" customWidth="1"/>
    <col min="13315" max="13315" width="12.28515625" style="2" customWidth="1"/>
    <col min="13316" max="13316" width="14.85546875" style="2" customWidth="1"/>
    <col min="13317" max="13317" width="12.140625" style="2" customWidth="1"/>
    <col min="13318" max="13318" width="10.7109375" style="2" bestFit="1" customWidth="1"/>
    <col min="13319" max="13319" width="11.140625" style="2" bestFit="1" customWidth="1"/>
    <col min="13320" max="13320" width="13.140625" style="2" bestFit="1" customWidth="1"/>
    <col min="13321" max="13321" width="13.7109375" style="2" customWidth="1"/>
    <col min="13322" max="13322" width="12.7109375" style="2" bestFit="1" customWidth="1"/>
    <col min="13323" max="13323" width="14.42578125" style="2" bestFit="1" customWidth="1"/>
    <col min="13324" max="13324" width="9.140625" style="2" bestFit="1" customWidth="1"/>
    <col min="13325" max="13325" width="11.5703125" style="2" bestFit="1" customWidth="1"/>
    <col min="13326" max="13326" width="11.140625" style="2" customWidth="1"/>
    <col min="13327" max="13327" width="11.5703125" style="2" bestFit="1" customWidth="1"/>
    <col min="13328" max="13328" width="11.140625" style="2" bestFit="1" customWidth="1"/>
    <col min="13329" max="13329" width="13.28515625" style="2" bestFit="1" customWidth="1"/>
    <col min="13330" max="13330" width="49.85546875" style="2" customWidth="1"/>
    <col min="13331" max="13568" width="11.42578125" style="2"/>
    <col min="13569" max="13569" width="19.42578125" style="2" customWidth="1"/>
    <col min="13570" max="13570" width="16.5703125" style="2" bestFit="1" customWidth="1"/>
    <col min="13571" max="13571" width="12.28515625" style="2" customWidth="1"/>
    <col min="13572" max="13572" width="14.85546875" style="2" customWidth="1"/>
    <col min="13573" max="13573" width="12.140625" style="2" customWidth="1"/>
    <col min="13574" max="13574" width="10.7109375" style="2" bestFit="1" customWidth="1"/>
    <col min="13575" max="13575" width="11.140625" style="2" bestFit="1" customWidth="1"/>
    <col min="13576" max="13576" width="13.140625" style="2" bestFit="1" customWidth="1"/>
    <col min="13577" max="13577" width="13.7109375" style="2" customWidth="1"/>
    <col min="13578" max="13578" width="12.7109375" style="2" bestFit="1" customWidth="1"/>
    <col min="13579" max="13579" width="14.42578125" style="2" bestFit="1" customWidth="1"/>
    <col min="13580" max="13580" width="9.140625" style="2" bestFit="1" customWidth="1"/>
    <col min="13581" max="13581" width="11.5703125" style="2" bestFit="1" customWidth="1"/>
    <col min="13582" max="13582" width="11.140625" style="2" customWidth="1"/>
    <col min="13583" max="13583" width="11.5703125" style="2" bestFit="1" customWidth="1"/>
    <col min="13584" max="13584" width="11.140625" style="2" bestFit="1" customWidth="1"/>
    <col min="13585" max="13585" width="13.28515625" style="2" bestFit="1" customWidth="1"/>
    <col min="13586" max="13586" width="49.85546875" style="2" customWidth="1"/>
    <col min="13587" max="13824" width="11.42578125" style="2"/>
    <col min="13825" max="13825" width="19.42578125" style="2" customWidth="1"/>
    <col min="13826" max="13826" width="16.5703125" style="2" bestFit="1" customWidth="1"/>
    <col min="13827" max="13827" width="12.28515625" style="2" customWidth="1"/>
    <col min="13828" max="13828" width="14.85546875" style="2" customWidth="1"/>
    <col min="13829" max="13829" width="12.140625" style="2" customWidth="1"/>
    <col min="13830" max="13830" width="10.7109375" style="2" bestFit="1" customWidth="1"/>
    <col min="13831" max="13831" width="11.140625" style="2" bestFit="1" customWidth="1"/>
    <col min="13832" max="13832" width="13.140625" style="2" bestFit="1" customWidth="1"/>
    <col min="13833" max="13833" width="13.7109375" style="2" customWidth="1"/>
    <col min="13834" max="13834" width="12.7109375" style="2" bestFit="1" customWidth="1"/>
    <col min="13835" max="13835" width="14.42578125" style="2" bestFit="1" customWidth="1"/>
    <col min="13836" max="13836" width="9.140625" style="2" bestFit="1" customWidth="1"/>
    <col min="13837" max="13837" width="11.5703125" style="2" bestFit="1" customWidth="1"/>
    <col min="13838" max="13838" width="11.140625" style="2" customWidth="1"/>
    <col min="13839" max="13839" width="11.5703125" style="2" bestFit="1" customWidth="1"/>
    <col min="13840" max="13840" width="11.140625" style="2" bestFit="1" customWidth="1"/>
    <col min="13841" max="13841" width="13.28515625" style="2" bestFit="1" customWidth="1"/>
    <col min="13842" max="13842" width="49.85546875" style="2" customWidth="1"/>
    <col min="13843" max="14080" width="11.42578125" style="2"/>
    <col min="14081" max="14081" width="19.42578125" style="2" customWidth="1"/>
    <col min="14082" max="14082" width="16.5703125" style="2" bestFit="1" customWidth="1"/>
    <col min="14083" max="14083" width="12.28515625" style="2" customWidth="1"/>
    <col min="14084" max="14084" width="14.85546875" style="2" customWidth="1"/>
    <col min="14085" max="14085" width="12.140625" style="2" customWidth="1"/>
    <col min="14086" max="14086" width="10.7109375" style="2" bestFit="1" customWidth="1"/>
    <col min="14087" max="14087" width="11.140625" style="2" bestFit="1" customWidth="1"/>
    <col min="14088" max="14088" width="13.140625" style="2" bestFit="1" customWidth="1"/>
    <col min="14089" max="14089" width="13.7109375" style="2" customWidth="1"/>
    <col min="14090" max="14090" width="12.7109375" style="2" bestFit="1" customWidth="1"/>
    <col min="14091" max="14091" width="14.42578125" style="2" bestFit="1" customWidth="1"/>
    <col min="14092" max="14092" width="9.140625" style="2" bestFit="1" customWidth="1"/>
    <col min="14093" max="14093" width="11.5703125" style="2" bestFit="1" customWidth="1"/>
    <col min="14094" max="14094" width="11.140625" style="2" customWidth="1"/>
    <col min="14095" max="14095" width="11.5703125" style="2" bestFit="1" customWidth="1"/>
    <col min="14096" max="14096" width="11.140625" style="2" bestFit="1" customWidth="1"/>
    <col min="14097" max="14097" width="13.28515625" style="2" bestFit="1" customWidth="1"/>
    <col min="14098" max="14098" width="49.85546875" style="2" customWidth="1"/>
    <col min="14099" max="14336" width="11.42578125" style="2"/>
    <col min="14337" max="14337" width="19.42578125" style="2" customWidth="1"/>
    <col min="14338" max="14338" width="16.5703125" style="2" bestFit="1" customWidth="1"/>
    <col min="14339" max="14339" width="12.28515625" style="2" customWidth="1"/>
    <col min="14340" max="14340" width="14.85546875" style="2" customWidth="1"/>
    <col min="14341" max="14341" width="12.140625" style="2" customWidth="1"/>
    <col min="14342" max="14342" width="10.7109375" style="2" bestFit="1" customWidth="1"/>
    <col min="14343" max="14343" width="11.140625" style="2" bestFit="1" customWidth="1"/>
    <col min="14344" max="14344" width="13.140625" style="2" bestFit="1" customWidth="1"/>
    <col min="14345" max="14345" width="13.7109375" style="2" customWidth="1"/>
    <col min="14346" max="14346" width="12.7109375" style="2" bestFit="1" customWidth="1"/>
    <col min="14347" max="14347" width="14.42578125" style="2" bestFit="1" customWidth="1"/>
    <col min="14348" max="14348" width="9.140625" style="2" bestFit="1" customWidth="1"/>
    <col min="14349" max="14349" width="11.5703125" style="2" bestFit="1" customWidth="1"/>
    <col min="14350" max="14350" width="11.140625" style="2" customWidth="1"/>
    <col min="14351" max="14351" width="11.5703125" style="2" bestFit="1" customWidth="1"/>
    <col min="14352" max="14352" width="11.140625" style="2" bestFit="1" customWidth="1"/>
    <col min="14353" max="14353" width="13.28515625" style="2" bestFit="1" customWidth="1"/>
    <col min="14354" max="14354" width="49.85546875" style="2" customWidth="1"/>
    <col min="14355" max="14592" width="11.42578125" style="2"/>
    <col min="14593" max="14593" width="19.42578125" style="2" customWidth="1"/>
    <col min="14594" max="14594" width="16.5703125" style="2" bestFit="1" customWidth="1"/>
    <col min="14595" max="14595" width="12.28515625" style="2" customWidth="1"/>
    <col min="14596" max="14596" width="14.85546875" style="2" customWidth="1"/>
    <col min="14597" max="14597" width="12.140625" style="2" customWidth="1"/>
    <col min="14598" max="14598" width="10.7109375" style="2" bestFit="1" customWidth="1"/>
    <col min="14599" max="14599" width="11.140625" style="2" bestFit="1" customWidth="1"/>
    <col min="14600" max="14600" width="13.140625" style="2" bestFit="1" customWidth="1"/>
    <col min="14601" max="14601" width="13.7109375" style="2" customWidth="1"/>
    <col min="14602" max="14602" width="12.7109375" style="2" bestFit="1" customWidth="1"/>
    <col min="14603" max="14603" width="14.42578125" style="2" bestFit="1" customWidth="1"/>
    <col min="14604" max="14604" width="9.140625" style="2" bestFit="1" customWidth="1"/>
    <col min="14605" max="14605" width="11.5703125" style="2" bestFit="1" customWidth="1"/>
    <col min="14606" max="14606" width="11.140625" style="2" customWidth="1"/>
    <col min="14607" max="14607" width="11.5703125" style="2" bestFit="1" customWidth="1"/>
    <col min="14608" max="14608" width="11.140625" style="2" bestFit="1" customWidth="1"/>
    <col min="14609" max="14609" width="13.28515625" style="2" bestFit="1" customWidth="1"/>
    <col min="14610" max="14610" width="49.85546875" style="2" customWidth="1"/>
    <col min="14611" max="14848" width="11.42578125" style="2"/>
    <col min="14849" max="14849" width="19.42578125" style="2" customWidth="1"/>
    <col min="14850" max="14850" width="16.5703125" style="2" bestFit="1" customWidth="1"/>
    <col min="14851" max="14851" width="12.28515625" style="2" customWidth="1"/>
    <col min="14852" max="14852" width="14.85546875" style="2" customWidth="1"/>
    <col min="14853" max="14853" width="12.140625" style="2" customWidth="1"/>
    <col min="14854" max="14854" width="10.7109375" style="2" bestFit="1" customWidth="1"/>
    <col min="14855" max="14855" width="11.140625" style="2" bestFit="1" customWidth="1"/>
    <col min="14856" max="14856" width="13.140625" style="2" bestFit="1" customWidth="1"/>
    <col min="14857" max="14857" width="13.7109375" style="2" customWidth="1"/>
    <col min="14858" max="14858" width="12.7109375" style="2" bestFit="1" customWidth="1"/>
    <col min="14859" max="14859" width="14.42578125" style="2" bestFit="1" customWidth="1"/>
    <col min="14860" max="14860" width="9.140625" style="2" bestFit="1" customWidth="1"/>
    <col min="14861" max="14861" width="11.5703125" style="2" bestFit="1" customWidth="1"/>
    <col min="14862" max="14862" width="11.140625" style="2" customWidth="1"/>
    <col min="14863" max="14863" width="11.5703125" style="2" bestFit="1" customWidth="1"/>
    <col min="14864" max="14864" width="11.140625" style="2" bestFit="1" customWidth="1"/>
    <col min="14865" max="14865" width="13.28515625" style="2" bestFit="1" customWidth="1"/>
    <col min="14866" max="14866" width="49.85546875" style="2" customWidth="1"/>
    <col min="14867" max="15104" width="11.42578125" style="2"/>
    <col min="15105" max="15105" width="19.42578125" style="2" customWidth="1"/>
    <col min="15106" max="15106" width="16.5703125" style="2" bestFit="1" customWidth="1"/>
    <col min="15107" max="15107" width="12.28515625" style="2" customWidth="1"/>
    <col min="15108" max="15108" width="14.85546875" style="2" customWidth="1"/>
    <col min="15109" max="15109" width="12.140625" style="2" customWidth="1"/>
    <col min="15110" max="15110" width="10.7109375" style="2" bestFit="1" customWidth="1"/>
    <col min="15111" max="15111" width="11.140625" style="2" bestFit="1" customWidth="1"/>
    <col min="15112" max="15112" width="13.140625" style="2" bestFit="1" customWidth="1"/>
    <col min="15113" max="15113" width="13.7109375" style="2" customWidth="1"/>
    <col min="15114" max="15114" width="12.7109375" style="2" bestFit="1" customWidth="1"/>
    <col min="15115" max="15115" width="14.42578125" style="2" bestFit="1" customWidth="1"/>
    <col min="15116" max="15116" width="9.140625" style="2" bestFit="1" customWidth="1"/>
    <col min="15117" max="15117" width="11.5703125" style="2" bestFit="1" customWidth="1"/>
    <col min="15118" max="15118" width="11.140625" style="2" customWidth="1"/>
    <col min="15119" max="15119" width="11.5703125" style="2" bestFit="1" customWidth="1"/>
    <col min="15120" max="15120" width="11.140625" style="2" bestFit="1" customWidth="1"/>
    <col min="15121" max="15121" width="13.28515625" style="2" bestFit="1" customWidth="1"/>
    <col min="15122" max="15122" width="49.85546875" style="2" customWidth="1"/>
    <col min="15123" max="15360" width="11.42578125" style="2"/>
    <col min="15361" max="15361" width="19.42578125" style="2" customWidth="1"/>
    <col min="15362" max="15362" width="16.5703125" style="2" bestFit="1" customWidth="1"/>
    <col min="15363" max="15363" width="12.28515625" style="2" customWidth="1"/>
    <col min="15364" max="15364" width="14.85546875" style="2" customWidth="1"/>
    <col min="15365" max="15365" width="12.140625" style="2" customWidth="1"/>
    <col min="15366" max="15366" width="10.7109375" style="2" bestFit="1" customWidth="1"/>
    <col min="15367" max="15367" width="11.140625" style="2" bestFit="1" customWidth="1"/>
    <col min="15368" max="15368" width="13.140625" style="2" bestFit="1" customWidth="1"/>
    <col min="15369" max="15369" width="13.7109375" style="2" customWidth="1"/>
    <col min="15370" max="15370" width="12.7109375" style="2" bestFit="1" customWidth="1"/>
    <col min="15371" max="15371" width="14.42578125" style="2" bestFit="1" customWidth="1"/>
    <col min="15372" max="15372" width="9.140625" style="2" bestFit="1" customWidth="1"/>
    <col min="15373" max="15373" width="11.5703125" style="2" bestFit="1" customWidth="1"/>
    <col min="15374" max="15374" width="11.140625" style="2" customWidth="1"/>
    <col min="15375" max="15375" width="11.5703125" style="2" bestFit="1" customWidth="1"/>
    <col min="15376" max="15376" width="11.140625" style="2" bestFit="1" customWidth="1"/>
    <col min="15377" max="15377" width="13.28515625" style="2" bestFit="1" customWidth="1"/>
    <col min="15378" max="15378" width="49.85546875" style="2" customWidth="1"/>
    <col min="15379" max="15616" width="11.42578125" style="2"/>
    <col min="15617" max="15617" width="19.42578125" style="2" customWidth="1"/>
    <col min="15618" max="15618" width="16.5703125" style="2" bestFit="1" customWidth="1"/>
    <col min="15619" max="15619" width="12.28515625" style="2" customWidth="1"/>
    <col min="15620" max="15620" width="14.85546875" style="2" customWidth="1"/>
    <col min="15621" max="15621" width="12.140625" style="2" customWidth="1"/>
    <col min="15622" max="15622" width="10.7109375" style="2" bestFit="1" customWidth="1"/>
    <col min="15623" max="15623" width="11.140625" style="2" bestFit="1" customWidth="1"/>
    <col min="15624" max="15624" width="13.140625" style="2" bestFit="1" customWidth="1"/>
    <col min="15625" max="15625" width="13.7109375" style="2" customWidth="1"/>
    <col min="15626" max="15626" width="12.7109375" style="2" bestFit="1" customWidth="1"/>
    <col min="15627" max="15627" width="14.42578125" style="2" bestFit="1" customWidth="1"/>
    <col min="15628" max="15628" width="9.140625" style="2" bestFit="1" customWidth="1"/>
    <col min="15629" max="15629" width="11.5703125" style="2" bestFit="1" customWidth="1"/>
    <col min="15630" max="15630" width="11.140625" style="2" customWidth="1"/>
    <col min="15631" max="15631" width="11.5703125" style="2" bestFit="1" customWidth="1"/>
    <col min="15632" max="15632" width="11.140625" style="2" bestFit="1" customWidth="1"/>
    <col min="15633" max="15633" width="13.28515625" style="2" bestFit="1" customWidth="1"/>
    <col min="15634" max="15634" width="49.85546875" style="2" customWidth="1"/>
    <col min="15635" max="15872" width="11.42578125" style="2"/>
    <col min="15873" max="15873" width="19.42578125" style="2" customWidth="1"/>
    <col min="15874" max="15874" width="16.5703125" style="2" bestFit="1" customWidth="1"/>
    <col min="15875" max="15875" width="12.28515625" style="2" customWidth="1"/>
    <col min="15876" max="15876" width="14.85546875" style="2" customWidth="1"/>
    <col min="15877" max="15877" width="12.140625" style="2" customWidth="1"/>
    <col min="15878" max="15878" width="10.7109375" style="2" bestFit="1" customWidth="1"/>
    <col min="15879" max="15879" width="11.140625" style="2" bestFit="1" customWidth="1"/>
    <col min="15880" max="15880" width="13.140625" style="2" bestFit="1" customWidth="1"/>
    <col min="15881" max="15881" width="13.7109375" style="2" customWidth="1"/>
    <col min="15882" max="15882" width="12.7109375" style="2" bestFit="1" customWidth="1"/>
    <col min="15883" max="15883" width="14.42578125" style="2" bestFit="1" customWidth="1"/>
    <col min="15884" max="15884" width="9.140625" style="2" bestFit="1" customWidth="1"/>
    <col min="15885" max="15885" width="11.5703125" style="2" bestFit="1" customWidth="1"/>
    <col min="15886" max="15886" width="11.140625" style="2" customWidth="1"/>
    <col min="15887" max="15887" width="11.5703125" style="2" bestFit="1" customWidth="1"/>
    <col min="15888" max="15888" width="11.140625" style="2" bestFit="1" customWidth="1"/>
    <col min="15889" max="15889" width="13.28515625" style="2" bestFit="1" customWidth="1"/>
    <col min="15890" max="15890" width="49.85546875" style="2" customWidth="1"/>
    <col min="15891" max="16128" width="11.42578125" style="2"/>
    <col min="16129" max="16129" width="19.42578125" style="2" customWidth="1"/>
    <col min="16130" max="16130" width="16.5703125" style="2" bestFit="1" customWidth="1"/>
    <col min="16131" max="16131" width="12.28515625" style="2" customWidth="1"/>
    <col min="16132" max="16132" width="14.85546875" style="2" customWidth="1"/>
    <col min="16133" max="16133" width="12.140625" style="2" customWidth="1"/>
    <col min="16134" max="16134" width="10.7109375" style="2" bestFit="1" customWidth="1"/>
    <col min="16135" max="16135" width="11.140625" style="2" bestFit="1" customWidth="1"/>
    <col min="16136" max="16136" width="13.140625" style="2" bestFit="1" customWidth="1"/>
    <col min="16137" max="16137" width="13.7109375" style="2" customWidth="1"/>
    <col min="16138" max="16138" width="12.7109375" style="2" bestFit="1" customWidth="1"/>
    <col min="16139" max="16139" width="14.42578125" style="2" bestFit="1" customWidth="1"/>
    <col min="16140" max="16140" width="9.140625" style="2" bestFit="1" customWidth="1"/>
    <col min="16141" max="16141" width="11.5703125" style="2" bestFit="1" customWidth="1"/>
    <col min="16142" max="16142" width="11.140625" style="2" customWidth="1"/>
    <col min="16143" max="16143" width="11.5703125" style="2" bestFit="1" customWidth="1"/>
    <col min="16144" max="16144" width="11.140625" style="2" bestFit="1" customWidth="1"/>
    <col min="16145" max="16145" width="13.28515625" style="2" bestFit="1" customWidth="1"/>
    <col min="16146" max="16146" width="49.85546875" style="2" customWidth="1"/>
    <col min="16147" max="16384" width="11.42578125" style="2"/>
  </cols>
  <sheetData>
    <row r="1" spans="1:24" ht="13.7" x14ac:dyDescent="0.25">
      <c r="A1" s="327" t="s">
        <v>64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9"/>
      <c r="R1" s="1"/>
    </row>
    <row r="2" spans="1:24" ht="14.25" thickBot="1" x14ac:dyDescent="0.3">
      <c r="A2" s="3" t="s">
        <v>61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6"/>
    </row>
    <row r="3" spans="1:24" ht="13.7" x14ac:dyDescent="0.25">
      <c r="A3" s="7" t="s">
        <v>2</v>
      </c>
      <c r="B3" s="8" t="s">
        <v>3</v>
      </c>
      <c r="C3" s="9"/>
      <c r="D3" s="10" t="s">
        <v>4</v>
      </c>
      <c r="E3" s="10"/>
      <c r="F3" s="10"/>
      <c r="G3" s="10"/>
      <c r="H3" s="10"/>
      <c r="I3" s="11" t="s">
        <v>5</v>
      </c>
      <c r="J3" s="12" t="s">
        <v>6</v>
      </c>
      <c r="K3" s="13"/>
      <c r="L3" s="13"/>
      <c r="M3" s="13"/>
      <c r="N3" s="13"/>
      <c r="O3" s="13"/>
      <c r="P3" s="14" t="s">
        <v>5</v>
      </c>
      <c r="Q3" s="15" t="s">
        <v>7</v>
      </c>
      <c r="R3" s="16" t="s">
        <v>8</v>
      </c>
    </row>
    <row r="4" spans="1:24" ht="12.75" customHeight="1" x14ac:dyDescent="0.25">
      <c r="A4" s="17"/>
      <c r="B4" s="18"/>
      <c r="C4" s="19"/>
      <c r="D4" s="20"/>
      <c r="E4" s="84" t="s">
        <v>40</v>
      </c>
      <c r="F4" s="330" t="s">
        <v>41</v>
      </c>
      <c r="G4" s="331"/>
      <c r="H4" s="115" t="s">
        <v>63</v>
      </c>
      <c r="I4" s="21"/>
      <c r="J4" s="22"/>
      <c r="K4" s="23"/>
      <c r="L4" s="23"/>
      <c r="M4" s="23"/>
      <c r="N4" s="23"/>
      <c r="O4" s="23"/>
      <c r="P4" s="24"/>
      <c r="Q4" s="25"/>
      <c r="R4" s="26"/>
    </row>
    <row r="5" spans="1:24" ht="14.25" thickBot="1" x14ac:dyDescent="0.3">
      <c r="A5" s="27" t="s">
        <v>10</v>
      </c>
      <c r="B5" s="28" t="s">
        <v>11</v>
      </c>
      <c r="C5" s="29" t="s">
        <v>12</v>
      </c>
      <c r="D5" s="30" t="s">
        <v>13</v>
      </c>
      <c r="E5" s="30" t="s">
        <v>42</v>
      </c>
      <c r="F5" s="86" t="s">
        <v>12</v>
      </c>
      <c r="G5" s="87" t="s">
        <v>15</v>
      </c>
      <c r="H5" s="116" t="s">
        <v>43</v>
      </c>
      <c r="I5" s="32" t="s">
        <v>16</v>
      </c>
      <c r="J5" s="33" t="s">
        <v>17</v>
      </c>
      <c r="K5" s="34" t="s">
        <v>18</v>
      </c>
      <c r="L5" s="35" t="s">
        <v>19</v>
      </c>
      <c r="M5" s="35" t="s">
        <v>20</v>
      </c>
      <c r="N5" s="35" t="s">
        <v>21</v>
      </c>
      <c r="O5" s="36" t="s">
        <v>22</v>
      </c>
      <c r="P5" s="37" t="s">
        <v>23</v>
      </c>
      <c r="Q5" s="38" t="s">
        <v>24</v>
      </c>
      <c r="R5" s="39" t="s">
        <v>25</v>
      </c>
    </row>
    <row r="6" spans="1:24" ht="25.5" x14ac:dyDescent="0.2">
      <c r="A6" s="40" t="s">
        <v>26</v>
      </c>
      <c r="B6" s="41">
        <v>3500000</v>
      </c>
      <c r="C6" s="42">
        <v>23</v>
      </c>
      <c r="D6" s="43">
        <f>+B6/30*C6</f>
        <v>2683333.3333333335</v>
      </c>
      <c r="E6" s="43"/>
      <c r="F6" s="44"/>
      <c r="G6" s="87"/>
      <c r="H6" s="117">
        <v>0</v>
      </c>
      <c r="I6" s="43">
        <f t="shared" ref="I6:I12" si="0">D6+E6+G6+H6</f>
        <v>2683333.3333333335</v>
      </c>
      <c r="J6" s="46">
        <f t="shared" ref="J6:J12" si="1">(B6*0.04)</f>
        <v>140000</v>
      </c>
      <c r="K6" s="46">
        <f>(B6*0.04)</f>
        <v>140000</v>
      </c>
      <c r="L6" s="294">
        <f>+B6*0.01</f>
        <v>35000</v>
      </c>
      <c r="M6" s="46"/>
      <c r="N6" s="46"/>
      <c r="O6" s="46"/>
      <c r="P6" s="46">
        <f t="shared" ref="P6:P12" si="2">SUM(J6:O6)</f>
        <v>315000</v>
      </c>
      <c r="Q6" s="47">
        <f t="shared" ref="Q6:Q12" si="3">+I6-P6</f>
        <v>2368333.3333333335</v>
      </c>
      <c r="R6" s="48"/>
    </row>
    <row r="7" spans="1:24" ht="25.5" x14ac:dyDescent="0.2">
      <c r="A7" s="40" t="s">
        <v>27</v>
      </c>
      <c r="B7" s="41">
        <v>3500000</v>
      </c>
      <c r="C7" s="42">
        <v>30</v>
      </c>
      <c r="D7" s="43">
        <f t="shared" ref="D7:D12" si="4">+B7/30*C7</f>
        <v>3500000</v>
      </c>
      <c r="E7" s="43"/>
      <c r="F7" s="42"/>
      <c r="G7" s="44"/>
      <c r="H7" s="117">
        <v>0</v>
      </c>
      <c r="I7" s="43">
        <f t="shared" si="0"/>
        <v>3500000</v>
      </c>
      <c r="J7" s="46">
        <f t="shared" si="1"/>
        <v>140000</v>
      </c>
      <c r="K7" s="46">
        <f>(B7*0.04)</f>
        <v>140000</v>
      </c>
      <c r="L7" s="294">
        <f>+I7*0.01</f>
        <v>35000</v>
      </c>
      <c r="M7" s="46"/>
      <c r="N7" s="46"/>
      <c r="O7" s="46"/>
      <c r="P7" s="46">
        <f t="shared" si="2"/>
        <v>315000</v>
      </c>
      <c r="Q7" s="47">
        <f t="shared" si="3"/>
        <v>3185000</v>
      </c>
      <c r="R7" s="48"/>
      <c r="U7" s="183">
        <f>+U8*7</f>
        <v>170333.33333333331</v>
      </c>
    </row>
    <row r="8" spans="1:24" s="183" customFormat="1" ht="25.5" x14ac:dyDescent="0.2">
      <c r="A8" s="176" t="s">
        <v>28</v>
      </c>
      <c r="B8" s="177">
        <v>730000</v>
      </c>
      <c r="C8" s="178">
        <v>15</v>
      </c>
      <c r="D8" s="177">
        <f t="shared" si="4"/>
        <v>365000</v>
      </c>
      <c r="E8" s="177"/>
      <c r="F8" s="178"/>
      <c r="G8" s="178">
        <f>70500/30*15</f>
        <v>35250</v>
      </c>
      <c r="H8" s="179">
        <f>+L21</f>
        <v>18400</v>
      </c>
      <c r="I8" s="177">
        <f t="shared" si="0"/>
        <v>418650</v>
      </c>
      <c r="J8" s="180">
        <f t="shared" si="1"/>
        <v>29200</v>
      </c>
      <c r="K8" s="180">
        <f>(B8*0.04)</f>
        <v>29200</v>
      </c>
      <c r="L8" s="177"/>
      <c r="M8" s="177"/>
      <c r="N8" s="177"/>
      <c r="O8" s="177"/>
      <c r="P8" s="180">
        <f t="shared" si="2"/>
        <v>58400</v>
      </c>
      <c r="Q8" s="181">
        <f t="shared" si="3"/>
        <v>360250</v>
      </c>
      <c r="R8" s="215">
        <f>+Q8+'ENERO I 2013'!P8</f>
        <v>573716.66666666663</v>
      </c>
      <c r="S8" s="183">
        <f>((730000/30)*23)+((70500/30)*23)</f>
        <v>613716.66666666663</v>
      </c>
      <c r="T8" s="335">
        <f>+S8+H8-J8-K8</f>
        <v>573716.66666666663</v>
      </c>
      <c r="U8" s="183">
        <f>730000/30</f>
        <v>24333.333333333332</v>
      </c>
      <c r="V8" s="183">
        <f>+U8*4</f>
        <v>97333.333333333328</v>
      </c>
      <c r="W8" s="183">
        <f>730000+70500+18400-29200-29200-213467</f>
        <v>547033</v>
      </c>
      <c r="X8" s="183">
        <f>+W8-U7</f>
        <v>376699.66666666669</v>
      </c>
    </row>
    <row r="9" spans="1:24" x14ac:dyDescent="0.2">
      <c r="A9" s="60" t="s">
        <v>29</v>
      </c>
      <c r="B9" s="61">
        <v>650000</v>
      </c>
      <c r="C9" s="42">
        <v>15</v>
      </c>
      <c r="D9" s="43">
        <f t="shared" si="4"/>
        <v>325000</v>
      </c>
      <c r="E9" s="43"/>
      <c r="F9" s="42"/>
      <c r="G9" s="42">
        <f>70500/30*15</f>
        <v>35250</v>
      </c>
      <c r="H9" s="117">
        <f>+L22</f>
        <v>22133.333333333332</v>
      </c>
      <c r="I9" s="43">
        <f t="shared" si="0"/>
        <v>382383.33333333331</v>
      </c>
      <c r="J9" s="46">
        <f t="shared" si="1"/>
        <v>26000</v>
      </c>
      <c r="K9" s="46">
        <f>(B9*0.04)</f>
        <v>26000</v>
      </c>
      <c r="L9" s="43"/>
      <c r="M9" s="43"/>
      <c r="N9" s="43"/>
      <c r="O9" s="43"/>
      <c r="P9" s="46">
        <f t="shared" si="2"/>
        <v>52000</v>
      </c>
      <c r="Q9" s="47">
        <f t="shared" si="3"/>
        <v>330383.33333333331</v>
      </c>
      <c r="R9" s="215">
        <f>+Q9+'ENERO I 2013'!P9</f>
        <v>522516.66666666663</v>
      </c>
      <c r="S9" s="183">
        <f>((650000/30)*23)+((70500/30)*23)</f>
        <v>552383.33333333337</v>
      </c>
      <c r="T9" s="335">
        <f>+S9+H9-J9-K9</f>
        <v>522516.66666666674</v>
      </c>
    </row>
    <row r="10" spans="1:24" ht="27.2" x14ac:dyDescent="0.25">
      <c r="A10" s="60" t="s">
        <v>30</v>
      </c>
      <c r="B10" s="61">
        <v>1500000</v>
      </c>
      <c r="C10" s="42">
        <v>23</v>
      </c>
      <c r="D10" s="43">
        <f t="shared" si="4"/>
        <v>1150000</v>
      </c>
      <c r="E10" s="63"/>
      <c r="F10" s="62"/>
      <c r="G10" s="62"/>
      <c r="H10" s="117">
        <f>+L23</f>
        <v>80000</v>
      </c>
      <c r="I10" s="43">
        <f t="shared" si="0"/>
        <v>1230000</v>
      </c>
      <c r="J10" s="46">
        <f t="shared" si="1"/>
        <v>60000</v>
      </c>
      <c r="K10" s="46">
        <v>0</v>
      </c>
      <c r="L10" s="63"/>
      <c r="M10" s="63"/>
      <c r="N10" s="63"/>
      <c r="O10" s="63"/>
      <c r="P10" s="46">
        <f t="shared" si="2"/>
        <v>60000</v>
      </c>
      <c r="Q10" s="47">
        <f t="shared" si="3"/>
        <v>1170000</v>
      </c>
      <c r="R10" s="48"/>
    </row>
    <row r="11" spans="1:24" ht="27.2" x14ac:dyDescent="0.25">
      <c r="A11" s="40" t="s">
        <v>31</v>
      </c>
      <c r="B11" s="41">
        <v>1500000</v>
      </c>
      <c r="C11" s="42">
        <v>23</v>
      </c>
      <c r="D11" s="43">
        <f>+B11/30*C11</f>
        <v>1150000</v>
      </c>
      <c r="E11" s="43"/>
      <c r="F11" s="42"/>
      <c r="G11" s="42"/>
      <c r="H11" s="117">
        <f>+L24</f>
        <v>80000</v>
      </c>
      <c r="I11" s="43">
        <f t="shared" si="0"/>
        <v>1230000</v>
      </c>
      <c r="J11" s="46">
        <f t="shared" si="1"/>
        <v>60000</v>
      </c>
      <c r="K11" s="46">
        <v>0</v>
      </c>
      <c r="L11" s="43"/>
      <c r="M11" s="43"/>
      <c r="N11" s="90"/>
      <c r="O11" s="43"/>
      <c r="P11" s="46">
        <f t="shared" si="2"/>
        <v>60000</v>
      </c>
      <c r="Q11" s="47">
        <f t="shared" si="3"/>
        <v>1170000</v>
      </c>
    </row>
    <row r="12" spans="1:24" s="242" customFormat="1" x14ac:dyDescent="0.2">
      <c r="A12" s="233" t="s">
        <v>59</v>
      </c>
      <c r="B12" s="234">
        <v>1500000</v>
      </c>
      <c r="C12" s="235">
        <v>23</v>
      </c>
      <c r="D12" s="236">
        <f t="shared" si="4"/>
        <v>1150000</v>
      </c>
      <c r="E12" s="234"/>
      <c r="F12" s="235"/>
      <c r="G12" s="235"/>
      <c r="H12" s="237">
        <f>+L25</f>
        <v>53333.333333333336</v>
      </c>
      <c r="I12" s="236">
        <f t="shared" si="0"/>
        <v>1203333.3333333333</v>
      </c>
      <c r="J12" s="238">
        <f t="shared" si="1"/>
        <v>60000</v>
      </c>
      <c r="K12" s="239">
        <f>(B12*0.04)</f>
        <v>60000</v>
      </c>
      <c r="L12" s="234"/>
      <c r="M12" s="234"/>
      <c r="N12" s="240"/>
      <c r="O12" s="234"/>
      <c r="P12" s="239">
        <f t="shared" si="2"/>
        <v>120000</v>
      </c>
      <c r="Q12" s="241">
        <f t="shared" si="3"/>
        <v>1083333.3333333333</v>
      </c>
    </row>
    <row r="13" spans="1:24" ht="14.25" thickBot="1" x14ac:dyDescent="0.3">
      <c r="A13" s="66" t="s">
        <v>33</v>
      </c>
      <c r="B13" s="67">
        <f>SUM(B6:B12)</f>
        <v>12880000</v>
      </c>
      <c r="C13" s="67"/>
      <c r="D13" s="67">
        <f>SUM(D6:D12)</f>
        <v>10323333.333333334</v>
      </c>
      <c r="E13" s="67">
        <f>SUM(E6:E12)</f>
        <v>0</v>
      </c>
      <c r="F13" s="67">
        <f>SUM(F6:F11)</f>
        <v>0</v>
      </c>
      <c r="G13" s="67">
        <f>SUM(G6:G12)</f>
        <v>70500</v>
      </c>
      <c r="H13" s="67">
        <f>SUM(H6:H12)</f>
        <v>253866.66666666666</v>
      </c>
      <c r="I13" s="67">
        <f>SUM(I6:I12)</f>
        <v>10647700.000000002</v>
      </c>
      <c r="J13" s="67">
        <f>SUM(J6:J12)</f>
        <v>515200</v>
      </c>
      <c r="K13" s="67">
        <f>SUM(K6:K12)</f>
        <v>395200</v>
      </c>
      <c r="L13" s="67">
        <f t="shared" ref="L13:O13" si="5">SUM(L6:L12)</f>
        <v>70000</v>
      </c>
      <c r="M13" s="67">
        <f t="shared" si="5"/>
        <v>0</v>
      </c>
      <c r="N13" s="67">
        <f t="shared" si="5"/>
        <v>0</v>
      </c>
      <c r="O13" s="67">
        <f t="shared" si="5"/>
        <v>0</v>
      </c>
      <c r="P13" s="67">
        <f>SUM(P6:P12)</f>
        <v>980400</v>
      </c>
      <c r="Q13" s="67">
        <f>SUM(Q6:Q12)</f>
        <v>9667300.0000000019</v>
      </c>
      <c r="R13" s="68"/>
    </row>
    <row r="14" spans="1:24" ht="13.7" x14ac:dyDescent="0.25">
      <c r="A14" s="141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1"/>
    </row>
    <row r="15" spans="1:24" x14ac:dyDescent="0.2">
      <c r="A15" s="143" t="s">
        <v>49</v>
      </c>
      <c r="B15" s="142">
        <v>70500</v>
      </c>
      <c r="C15" s="142"/>
      <c r="D15" s="142"/>
      <c r="E15" s="142"/>
      <c r="F15" s="142"/>
      <c r="G15" s="142"/>
      <c r="H15" s="142"/>
      <c r="I15" s="142">
        <f>+I13+'ENERO I 2013'!H13</f>
        <v>22553300</v>
      </c>
      <c r="J15" s="142"/>
      <c r="K15" s="142"/>
      <c r="L15" s="142"/>
      <c r="M15" s="142"/>
      <c r="N15" s="142"/>
      <c r="O15" s="142"/>
      <c r="P15" s="142"/>
      <c r="Q15" s="142">
        <f>+Q13+'ENERO I 2013'!P13</f>
        <v>10072900.000000002</v>
      </c>
      <c r="R15" s="141"/>
    </row>
    <row r="16" spans="1:24" s="198" customFormat="1" ht="19.5" customHeight="1" x14ac:dyDescent="0.2">
      <c r="A16" s="196"/>
      <c r="B16" s="197"/>
      <c r="C16" s="197"/>
      <c r="D16" s="197">
        <v>7205</v>
      </c>
      <c r="E16" s="197"/>
      <c r="F16" s="197"/>
      <c r="G16" s="197">
        <v>7205</v>
      </c>
      <c r="H16" s="197">
        <v>7205</v>
      </c>
      <c r="I16" s="197">
        <v>2505</v>
      </c>
      <c r="J16" s="197">
        <v>2370</v>
      </c>
      <c r="K16" s="197">
        <v>2380</v>
      </c>
      <c r="L16" s="197"/>
      <c r="M16" s="197"/>
      <c r="N16" s="197"/>
      <c r="O16" s="197"/>
      <c r="P16" s="197"/>
      <c r="Q16" s="197"/>
      <c r="R16" s="197"/>
    </row>
    <row r="17" spans="1:16" s="93" customFormat="1" ht="13.5" thickBot="1" x14ac:dyDescent="0.25"/>
    <row r="18" spans="1:16" s="93" customFormat="1" ht="17.100000000000001" thickBot="1" x14ac:dyDescent="0.35">
      <c r="A18" s="94" t="s">
        <v>44</v>
      </c>
      <c r="B18" s="95" t="s">
        <v>45</v>
      </c>
      <c r="C18" s="95" t="s">
        <v>46</v>
      </c>
      <c r="D18" s="95" t="s">
        <v>47</v>
      </c>
      <c r="E18" s="95" t="s">
        <v>5</v>
      </c>
      <c r="G18" s="332" t="s">
        <v>62</v>
      </c>
      <c r="H18" s="333"/>
      <c r="I18" s="144" t="s">
        <v>12</v>
      </c>
      <c r="J18" s="95" t="s">
        <v>34</v>
      </c>
      <c r="K18" s="97"/>
      <c r="L18" s="97"/>
    </row>
    <row r="19" spans="1:16" s="93" customFormat="1" ht="27.2" x14ac:dyDescent="0.25">
      <c r="A19" s="96" t="s">
        <v>26</v>
      </c>
      <c r="B19" s="97" t="s">
        <v>48</v>
      </c>
      <c r="C19" s="98">
        <v>100000</v>
      </c>
      <c r="D19" s="98">
        <v>200000</v>
      </c>
      <c r="E19" s="99">
        <f t="shared" ref="E19:E25" si="6">+C19+D19</f>
        <v>300000</v>
      </c>
      <c r="G19" s="76"/>
      <c r="H19" s="41">
        <v>3500000</v>
      </c>
      <c r="I19" s="87">
        <v>8</v>
      </c>
      <c r="J19" s="137">
        <v>3500000</v>
      </c>
      <c r="K19" s="138">
        <f t="shared" ref="K19" si="7">+H19-J19</f>
        <v>0</v>
      </c>
      <c r="L19" s="137">
        <f t="shared" ref="L19" si="8">+K19/30*I19</f>
        <v>0</v>
      </c>
    </row>
    <row r="20" spans="1:16" s="93" customFormat="1" ht="27.2" x14ac:dyDescent="0.25">
      <c r="A20" s="96" t="s">
        <v>27</v>
      </c>
      <c r="B20" s="97" t="s">
        <v>50</v>
      </c>
      <c r="C20" s="98">
        <v>100000</v>
      </c>
      <c r="D20" s="98">
        <v>200000</v>
      </c>
      <c r="E20" s="99">
        <f t="shared" si="6"/>
        <v>300000</v>
      </c>
      <c r="G20" s="76"/>
      <c r="H20" s="97"/>
      <c r="I20" s="97"/>
      <c r="J20" s="97"/>
      <c r="K20" s="97"/>
      <c r="L20" s="97"/>
    </row>
    <row r="21" spans="1:16" s="203" customFormat="1" ht="27.2" x14ac:dyDescent="0.25">
      <c r="A21" s="199" t="s">
        <v>28</v>
      </c>
      <c r="B21" s="200" t="s">
        <v>51</v>
      </c>
      <c r="C21" s="201"/>
      <c r="D21" s="201">
        <v>140000</v>
      </c>
      <c r="E21" s="202">
        <f t="shared" si="6"/>
        <v>140000</v>
      </c>
      <c r="G21" s="204"/>
      <c r="H21" s="177">
        <v>730000</v>
      </c>
      <c r="I21" s="205">
        <v>8</v>
      </c>
      <c r="J21" s="206">
        <v>661000</v>
      </c>
      <c r="K21" s="207">
        <f>+H21-J21</f>
        <v>69000</v>
      </c>
      <c r="L21" s="206">
        <f>+K21/30*I21</f>
        <v>18400</v>
      </c>
    </row>
    <row r="22" spans="1:16" s="93" customFormat="1" ht="13.7" x14ac:dyDescent="0.25">
      <c r="A22" s="103" t="s">
        <v>29</v>
      </c>
      <c r="B22" s="102" t="s">
        <v>52</v>
      </c>
      <c r="C22" s="98"/>
      <c r="D22" s="98"/>
      <c r="E22" s="99">
        <f t="shared" si="6"/>
        <v>0</v>
      </c>
      <c r="G22" s="76"/>
      <c r="H22" s="41">
        <v>650000</v>
      </c>
      <c r="I22" s="87">
        <v>8</v>
      </c>
      <c r="J22" s="137">
        <v>567000</v>
      </c>
      <c r="K22" s="138">
        <f>+H22-J22</f>
        <v>83000</v>
      </c>
      <c r="L22" s="137">
        <f>+K22/30*I22</f>
        <v>22133.333333333332</v>
      </c>
    </row>
    <row r="23" spans="1:16" s="93" customFormat="1" ht="27.2" x14ac:dyDescent="0.25">
      <c r="A23" s="103" t="s">
        <v>30</v>
      </c>
      <c r="B23" s="97" t="s">
        <v>53</v>
      </c>
      <c r="C23" s="98">
        <v>600000</v>
      </c>
      <c r="D23" s="98">
        <v>200000</v>
      </c>
      <c r="E23" s="99">
        <f t="shared" si="6"/>
        <v>800000</v>
      </c>
      <c r="G23" s="76"/>
      <c r="H23" s="41">
        <v>1500000</v>
      </c>
      <c r="I23" s="87">
        <v>8</v>
      </c>
      <c r="J23" s="137">
        <v>1200000</v>
      </c>
      <c r="K23" s="138">
        <f>+H23-J23</f>
        <v>300000</v>
      </c>
      <c r="L23" s="137">
        <f>+K23/30*I23</f>
        <v>80000</v>
      </c>
    </row>
    <row r="24" spans="1:16" s="226" customFormat="1" x14ac:dyDescent="0.2">
      <c r="A24" s="222" t="s">
        <v>69</v>
      </c>
      <c r="B24" s="223" t="s">
        <v>55</v>
      </c>
      <c r="C24" s="224">
        <v>200000</v>
      </c>
      <c r="D24" s="224"/>
      <c r="E24" s="225">
        <f t="shared" si="6"/>
        <v>200000</v>
      </c>
      <c r="G24" s="227"/>
      <c r="H24" s="228">
        <v>1500000</v>
      </c>
      <c r="I24" s="229">
        <v>8</v>
      </c>
      <c r="J24" s="230">
        <v>1200000</v>
      </c>
      <c r="K24" s="231">
        <f>+H24-J24</f>
        <v>300000</v>
      </c>
      <c r="L24" s="230">
        <f>+K24/30*I24</f>
        <v>80000</v>
      </c>
    </row>
    <row r="25" spans="1:16" s="93" customFormat="1" x14ac:dyDescent="0.2">
      <c r="A25" s="96" t="s">
        <v>31</v>
      </c>
      <c r="B25" s="97" t="s">
        <v>56</v>
      </c>
      <c r="C25" s="98">
        <v>400000</v>
      </c>
      <c r="D25" s="98">
        <v>400000</v>
      </c>
      <c r="E25" s="99">
        <f t="shared" si="6"/>
        <v>800000</v>
      </c>
      <c r="H25" s="41">
        <v>1500000</v>
      </c>
      <c r="I25" s="87">
        <v>8</v>
      </c>
      <c r="J25" s="137">
        <v>1300000</v>
      </c>
      <c r="K25" s="138">
        <f>+H25-J25</f>
        <v>200000</v>
      </c>
      <c r="L25" s="137">
        <f>+K25/30*I25</f>
        <v>53333.333333333336</v>
      </c>
    </row>
    <row r="26" spans="1:16" s="93" customFormat="1" ht="29.25" customHeight="1" thickBot="1" x14ac:dyDescent="0.3">
      <c r="A26" s="71"/>
      <c r="B26" s="139" t="s">
        <v>5</v>
      </c>
      <c r="C26" s="140">
        <f>SUM(C19:C25)</f>
        <v>1400000</v>
      </c>
      <c r="D26" s="140">
        <f>SUM(D19:D25)</f>
        <v>1140000</v>
      </c>
      <c r="E26" s="140">
        <f>SUM(E19:E25)</f>
        <v>2540000</v>
      </c>
      <c r="L26" s="110">
        <f>SUM(L19:L25)</f>
        <v>253866.66666666666</v>
      </c>
    </row>
    <row r="27" spans="1:16" s="93" customFormat="1" ht="15.75" thickBot="1" x14ac:dyDescent="0.3">
      <c r="A27" s="72">
        <v>2012</v>
      </c>
      <c r="B27" s="74" t="s">
        <v>34</v>
      </c>
      <c r="C27" s="75" t="s">
        <v>35</v>
      </c>
      <c r="D27" s="2"/>
      <c r="E27" s="2"/>
    </row>
    <row r="28" spans="1:16" s="93" customFormat="1" ht="25.5" x14ac:dyDescent="0.25">
      <c r="A28" s="76" t="s">
        <v>27</v>
      </c>
      <c r="B28" s="77">
        <v>3500000</v>
      </c>
      <c r="C28" s="78">
        <v>0</v>
      </c>
      <c r="D28" s="2"/>
      <c r="E28" s="2"/>
      <c r="K28" s="334" t="s">
        <v>144</v>
      </c>
      <c r="L28" s="334"/>
      <c r="O28" s="212" t="s">
        <v>150</v>
      </c>
      <c r="P28" s="214" t="s">
        <v>151</v>
      </c>
    </row>
    <row r="29" spans="1:16" s="93" customFormat="1" ht="25.5" x14ac:dyDescent="0.25">
      <c r="A29" s="76" t="s">
        <v>26</v>
      </c>
      <c r="B29" s="77">
        <v>3500000</v>
      </c>
      <c r="C29" s="78">
        <v>0</v>
      </c>
      <c r="D29" s="2"/>
      <c r="E29" s="2"/>
      <c r="I29" s="188">
        <v>7205</v>
      </c>
      <c r="J29" s="188" t="s">
        <v>127</v>
      </c>
      <c r="K29" s="189">
        <v>194667</v>
      </c>
      <c r="L29" s="185">
        <f>+K29+K32</f>
        <v>559667</v>
      </c>
      <c r="M29" s="185">
        <f>+'ENERO I 2013'!D8</f>
        <v>194666.66666666666</v>
      </c>
      <c r="N29" s="185"/>
      <c r="O29" s="185"/>
    </row>
    <row r="30" spans="1:16" s="93" customFormat="1" ht="25.5" x14ac:dyDescent="0.25">
      <c r="A30" s="76" t="s">
        <v>28</v>
      </c>
      <c r="B30" s="79">
        <v>730000</v>
      </c>
      <c r="C30" s="80">
        <v>70500</v>
      </c>
      <c r="D30" s="2"/>
      <c r="E30" s="2"/>
      <c r="I30" s="188">
        <v>7205</v>
      </c>
      <c r="J30" s="188" t="s">
        <v>128</v>
      </c>
      <c r="K30" s="189">
        <v>18800</v>
      </c>
      <c r="L30" s="185">
        <f>+K30+K33</f>
        <v>54050</v>
      </c>
      <c r="M30" s="185">
        <f>+'ENERO I 2013'!E8</f>
        <v>18800</v>
      </c>
      <c r="N30" s="185"/>
      <c r="O30" s="185"/>
    </row>
    <row r="31" spans="1:16" s="93" customFormat="1" ht="15" x14ac:dyDescent="0.25">
      <c r="A31" s="76" t="s">
        <v>29</v>
      </c>
      <c r="B31" s="79">
        <v>650000</v>
      </c>
      <c r="C31" s="80">
        <v>70500</v>
      </c>
      <c r="D31" s="2" t="s">
        <v>57</v>
      </c>
      <c r="E31" s="112">
        <v>41183</v>
      </c>
      <c r="I31" s="188">
        <v>2505</v>
      </c>
      <c r="J31" s="188" t="s">
        <v>126</v>
      </c>
      <c r="K31" s="189">
        <f>(+K29+K30)*-1</f>
        <v>-213467</v>
      </c>
      <c r="L31" s="185"/>
      <c r="M31" s="185">
        <f>-'ENERO I 2013'!H8</f>
        <v>-213466.66666666666</v>
      </c>
      <c r="N31" s="185"/>
      <c r="O31" s="213">
        <v>736460</v>
      </c>
    </row>
    <row r="32" spans="1:16" s="93" customFormat="1" ht="25.5" x14ac:dyDescent="0.25">
      <c r="A32" s="76" t="s">
        <v>30</v>
      </c>
      <c r="B32" s="106">
        <v>1500000</v>
      </c>
      <c r="C32" s="107"/>
      <c r="D32" s="2"/>
      <c r="E32" s="112"/>
      <c r="I32" s="184">
        <v>7205</v>
      </c>
      <c r="J32" s="184" t="s">
        <v>127</v>
      </c>
      <c r="K32" s="185">
        <v>365000</v>
      </c>
      <c r="L32" s="185"/>
      <c r="M32" s="185">
        <f>+D8</f>
        <v>365000</v>
      </c>
      <c r="N32" s="185"/>
      <c r="O32" s="185"/>
    </row>
    <row r="33" spans="1:16" s="93" customFormat="1" ht="15" x14ac:dyDescent="0.25">
      <c r="A33" s="76" t="s">
        <v>32</v>
      </c>
      <c r="B33" s="106">
        <v>1500000</v>
      </c>
      <c r="C33" s="107"/>
      <c r="D33" s="2" t="s">
        <v>57</v>
      </c>
      <c r="E33" s="112">
        <v>41219</v>
      </c>
      <c r="I33" s="184">
        <v>7205</v>
      </c>
      <c r="J33" s="184" t="s">
        <v>128</v>
      </c>
      <c r="K33" s="185">
        <v>35250</v>
      </c>
      <c r="L33" s="185"/>
      <c r="M33" s="185">
        <f>+G8</f>
        <v>35250</v>
      </c>
      <c r="N33" s="185"/>
      <c r="O33" s="185"/>
    </row>
    <row r="34" spans="1:16" s="93" customFormat="1" ht="15.75" thickBot="1" x14ac:dyDescent="0.3">
      <c r="A34" s="2" t="s">
        <v>58</v>
      </c>
      <c r="B34" s="81">
        <v>1500000</v>
      </c>
      <c r="C34" s="82"/>
      <c r="D34" s="2" t="s">
        <v>57</v>
      </c>
      <c r="E34" s="112">
        <v>41061</v>
      </c>
      <c r="F34" s="109"/>
      <c r="I34" s="184">
        <v>7205</v>
      </c>
      <c r="J34" s="184" t="s">
        <v>129</v>
      </c>
      <c r="K34" s="185">
        <v>18400</v>
      </c>
      <c r="M34" s="109">
        <f>+H8</f>
        <v>18400</v>
      </c>
      <c r="N34" s="185"/>
      <c r="O34" s="185"/>
    </row>
    <row r="35" spans="1:16" s="93" customFormat="1" ht="14.25" x14ac:dyDescent="0.2">
      <c r="B35" s="110">
        <f>SUM(B28:B34)</f>
        <v>12880000</v>
      </c>
      <c r="C35" s="110">
        <f>SUM(C28:C34)</f>
        <v>141000</v>
      </c>
      <c r="F35" s="109"/>
      <c r="I35" s="184">
        <v>2370</v>
      </c>
      <c r="J35" s="184" t="s">
        <v>130</v>
      </c>
      <c r="K35" s="186">
        <v>-29200</v>
      </c>
      <c r="L35" s="185"/>
      <c r="M35" s="208">
        <f>-J8</f>
        <v>-29200</v>
      </c>
      <c r="N35" s="185">
        <f>730000*4%</f>
        <v>29200</v>
      </c>
      <c r="O35" s="213">
        <v>32020</v>
      </c>
    </row>
    <row r="36" spans="1:16" s="93" customFormat="1" ht="14.25" x14ac:dyDescent="0.2">
      <c r="F36" s="109"/>
      <c r="I36" s="184">
        <v>2380</v>
      </c>
      <c r="J36" s="184" t="s">
        <v>131</v>
      </c>
      <c r="K36" s="186">
        <v>-29200</v>
      </c>
      <c r="L36" s="185"/>
      <c r="M36" s="211">
        <f>-K8</f>
        <v>-29200</v>
      </c>
      <c r="N36" s="185">
        <f>730000*4%</f>
        <v>29200</v>
      </c>
      <c r="O36" s="213">
        <v>32020</v>
      </c>
    </row>
    <row r="37" spans="1:16" s="93" customFormat="1" ht="14.25" x14ac:dyDescent="0.2">
      <c r="F37" s="109"/>
      <c r="I37" s="184">
        <v>7205</v>
      </c>
      <c r="J37" s="184" t="s">
        <v>132</v>
      </c>
      <c r="K37" s="93">
        <v>66682</v>
      </c>
      <c r="L37" s="185"/>
      <c r="M37" s="209">
        <f>((B8+70500)/360)*30</f>
        <v>66708.333333333343</v>
      </c>
      <c r="N37" s="185" t="s">
        <v>145</v>
      </c>
      <c r="O37" s="185"/>
    </row>
    <row r="38" spans="1:16" s="93" customFormat="1" ht="16.5" x14ac:dyDescent="0.3">
      <c r="C38" s="210" t="s">
        <v>148</v>
      </c>
      <c r="I38" s="184">
        <v>2610</v>
      </c>
      <c r="J38" s="184" t="s">
        <v>132</v>
      </c>
      <c r="K38" s="186">
        <f>-K37</f>
        <v>-66682</v>
      </c>
      <c r="L38" s="185"/>
      <c r="M38" s="209">
        <f>(-B30-C30)*8.33%</f>
        <v>-66681.649999999994</v>
      </c>
      <c r="N38" s="185" t="s">
        <v>146</v>
      </c>
      <c r="O38" s="185">
        <v>66682</v>
      </c>
    </row>
    <row r="39" spans="1:16" s="93" customFormat="1" ht="14.25" x14ac:dyDescent="0.2">
      <c r="F39" s="109"/>
      <c r="I39" s="184">
        <v>7205</v>
      </c>
      <c r="J39" s="184" t="s">
        <v>133</v>
      </c>
      <c r="K39" s="186">
        <v>66682</v>
      </c>
      <c r="L39" s="185"/>
      <c r="M39" s="185">
        <f>(B30+C30)*8.33%</f>
        <v>66681.649999999994</v>
      </c>
      <c r="N39" s="185"/>
      <c r="O39" s="185"/>
    </row>
    <row r="40" spans="1:16" s="93" customFormat="1" ht="14.25" x14ac:dyDescent="0.2">
      <c r="I40" s="184">
        <v>2610</v>
      </c>
      <c r="J40" s="184" t="s">
        <v>133</v>
      </c>
      <c r="K40" s="186">
        <f>-K39</f>
        <v>-66682</v>
      </c>
      <c r="L40" s="185"/>
      <c r="M40" s="185">
        <f>-M39</f>
        <v>-66681.649999999994</v>
      </c>
      <c r="N40" s="185"/>
      <c r="O40" s="185">
        <v>66682</v>
      </c>
    </row>
    <row r="41" spans="1:16" s="93" customFormat="1" ht="14.25" x14ac:dyDescent="0.2">
      <c r="I41" s="184">
        <v>7205</v>
      </c>
      <c r="J41" s="184" t="s">
        <v>134</v>
      </c>
      <c r="K41" s="186">
        <v>8002</v>
      </c>
      <c r="L41" s="185"/>
      <c r="M41" s="185">
        <f>+M39*12%</f>
        <v>8001.7979999999989</v>
      </c>
      <c r="N41" s="185"/>
      <c r="O41" s="185"/>
    </row>
    <row r="42" spans="1:16" s="93" customFormat="1" ht="14.25" x14ac:dyDescent="0.2">
      <c r="I42" s="184">
        <v>2610</v>
      </c>
      <c r="J42" s="184" t="s">
        <v>134</v>
      </c>
      <c r="K42" s="185">
        <f>-K41</f>
        <v>-8002</v>
      </c>
      <c r="L42" s="185"/>
      <c r="M42" s="185">
        <f>-M41</f>
        <v>-8001.7979999999989</v>
      </c>
      <c r="N42" s="185"/>
      <c r="O42" s="185">
        <v>8002</v>
      </c>
    </row>
    <row r="43" spans="1:16" s="93" customFormat="1" ht="14.25" x14ac:dyDescent="0.2">
      <c r="I43" s="184">
        <v>7205</v>
      </c>
      <c r="J43" s="184" t="s">
        <v>135</v>
      </c>
      <c r="K43" s="185">
        <v>30441</v>
      </c>
      <c r="L43" s="185"/>
      <c r="M43" s="185">
        <f>(B30)*4.17%</f>
        <v>30441</v>
      </c>
      <c r="N43" s="185" t="s">
        <v>147</v>
      </c>
      <c r="O43" s="185"/>
    </row>
    <row r="44" spans="1:16" s="93" customFormat="1" ht="14.25" x14ac:dyDescent="0.2">
      <c r="I44" s="184">
        <v>2610</v>
      </c>
      <c r="J44" s="184" t="s">
        <v>135</v>
      </c>
      <c r="K44" s="185">
        <f>-K43</f>
        <v>-30441</v>
      </c>
      <c r="L44" s="185"/>
      <c r="M44" s="185">
        <f>-M43</f>
        <v>-30441</v>
      </c>
      <c r="N44" s="185"/>
      <c r="O44" s="185">
        <v>30441</v>
      </c>
    </row>
    <row r="45" spans="1:16" s="93" customFormat="1" ht="14.25" x14ac:dyDescent="0.2">
      <c r="I45" s="184">
        <v>7205</v>
      </c>
      <c r="J45" s="184" t="s">
        <v>136</v>
      </c>
      <c r="K45" s="185">
        <v>62050</v>
      </c>
      <c r="L45" s="185"/>
      <c r="M45" s="208">
        <f>(B30)*8.5%</f>
        <v>62050.000000000007</v>
      </c>
      <c r="N45" s="185" t="s">
        <v>149</v>
      </c>
    </row>
    <row r="46" spans="1:16" s="93" customFormat="1" ht="14.25" x14ac:dyDescent="0.2">
      <c r="I46" s="184">
        <v>2370</v>
      </c>
      <c r="J46" s="184" t="s">
        <v>136</v>
      </c>
      <c r="K46" s="185">
        <f>-K45</f>
        <v>-62050</v>
      </c>
      <c r="L46" s="185"/>
      <c r="M46" s="185">
        <f>-M45</f>
        <v>-62050.000000000007</v>
      </c>
      <c r="N46" s="185"/>
      <c r="O46" s="213">
        <v>68043</v>
      </c>
      <c r="P46" s="93">
        <f>800500*8.5%</f>
        <v>68042.5</v>
      </c>
    </row>
    <row r="47" spans="1:16" s="93" customFormat="1" ht="14.25" x14ac:dyDescent="0.2">
      <c r="I47" s="184">
        <v>7205</v>
      </c>
      <c r="J47" s="184" t="s">
        <v>137</v>
      </c>
      <c r="K47" s="185">
        <v>87600</v>
      </c>
      <c r="L47" s="185"/>
      <c r="M47" s="211">
        <f>(B30)*12%</f>
        <v>87600</v>
      </c>
      <c r="N47" s="185">
        <f>730000*4%</f>
        <v>29200</v>
      </c>
    </row>
    <row r="48" spans="1:16" s="93" customFormat="1" ht="14.25" x14ac:dyDescent="0.2">
      <c r="I48" s="184">
        <v>2380</v>
      </c>
      <c r="J48" s="184" t="s">
        <v>138</v>
      </c>
      <c r="K48" s="185">
        <f>-K47</f>
        <v>-87600</v>
      </c>
      <c r="L48" s="185"/>
      <c r="M48" s="185">
        <f>-M47</f>
        <v>-87600</v>
      </c>
      <c r="N48" s="185"/>
      <c r="O48" s="213">
        <v>96060</v>
      </c>
      <c r="P48" s="93">
        <f>800500*12%</f>
        <v>96060</v>
      </c>
    </row>
    <row r="49" spans="9:16" s="93" customFormat="1" ht="14.25" x14ac:dyDescent="0.2">
      <c r="I49" s="184">
        <v>7205</v>
      </c>
      <c r="J49" s="184" t="s">
        <v>139</v>
      </c>
      <c r="K49" s="185">
        <v>3811</v>
      </c>
      <c r="L49" s="185"/>
      <c r="M49" s="185"/>
      <c r="N49" s="185"/>
      <c r="O49" s="185"/>
    </row>
    <row r="50" spans="9:16" s="93" customFormat="1" ht="14.25" x14ac:dyDescent="0.2">
      <c r="I50" s="184">
        <v>2370</v>
      </c>
      <c r="J50" s="184" t="s">
        <v>139</v>
      </c>
      <c r="K50" s="185">
        <f>-K49</f>
        <v>-3811</v>
      </c>
      <c r="L50" s="185"/>
      <c r="M50" s="185"/>
      <c r="N50" s="185"/>
      <c r="O50" s="213">
        <v>4179</v>
      </c>
    </row>
    <row r="51" spans="9:16" s="93" customFormat="1" ht="14.25" x14ac:dyDescent="0.2">
      <c r="I51" s="184">
        <v>7205</v>
      </c>
      <c r="J51" s="184" t="s">
        <v>140</v>
      </c>
      <c r="K51" s="185">
        <v>14600</v>
      </c>
      <c r="L51" s="185"/>
      <c r="M51" s="185">
        <f>(B30)*2%</f>
        <v>14600</v>
      </c>
      <c r="N51" s="185"/>
      <c r="O51" s="185"/>
    </row>
    <row r="52" spans="9:16" s="93" customFormat="1" ht="14.25" x14ac:dyDescent="0.2">
      <c r="I52" s="184">
        <v>2370</v>
      </c>
      <c r="J52" s="184" t="s">
        <v>141</v>
      </c>
      <c r="K52" s="185">
        <f>-K51</f>
        <v>-14600</v>
      </c>
      <c r="L52" s="185"/>
      <c r="M52" s="185">
        <f>-M51</f>
        <v>-14600</v>
      </c>
      <c r="N52" s="185"/>
      <c r="O52" s="213">
        <v>24015</v>
      </c>
    </row>
    <row r="53" spans="9:16" s="93" customFormat="1" ht="14.25" x14ac:dyDescent="0.2">
      <c r="I53" s="184">
        <v>7205</v>
      </c>
      <c r="J53" s="184" t="s">
        <v>142</v>
      </c>
      <c r="K53" s="185">
        <v>21900</v>
      </c>
      <c r="L53" s="185"/>
      <c r="M53" s="185">
        <f>(B30)*3%</f>
        <v>21900</v>
      </c>
      <c r="N53" s="185"/>
      <c r="O53" s="185"/>
    </row>
    <row r="54" spans="9:16" s="93" customFormat="1" ht="14.25" x14ac:dyDescent="0.2">
      <c r="I54" s="184">
        <v>2370</v>
      </c>
      <c r="J54" s="184" t="s">
        <v>141</v>
      </c>
      <c r="K54" s="185">
        <v>-21900</v>
      </c>
      <c r="L54" s="185"/>
      <c r="M54" s="185">
        <f>-M53</f>
        <v>-21900</v>
      </c>
      <c r="N54" s="185"/>
      <c r="O54" s="213">
        <v>24015</v>
      </c>
    </row>
    <row r="55" spans="9:16" s="93" customFormat="1" ht="14.25" x14ac:dyDescent="0.2">
      <c r="I55" s="184">
        <v>7205</v>
      </c>
      <c r="J55" s="184" t="s">
        <v>143</v>
      </c>
      <c r="K55" s="185">
        <v>29200</v>
      </c>
      <c r="L55" s="185"/>
      <c r="M55" s="185">
        <f>(B30)*4%</f>
        <v>29200</v>
      </c>
      <c r="N55" s="185"/>
      <c r="O55" s="185"/>
    </row>
    <row r="56" spans="9:16" s="93" customFormat="1" ht="14.25" x14ac:dyDescent="0.2">
      <c r="I56" s="184">
        <v>2370</v>
      </c>
      <c r="J56" s="184" t="s">
        <v>143</v>
      </c>
      <c r="K56" s="185">
        <f>-K55</f>
        <v>-29200</v>
      </c>
      <c r="L56" s="185"/>
      <c r="M56" s="185">
        <f>-M55</f>
        <v>-29200</v>
      </c>
      <c r="N56" s="185"/>
      <c r="O56" s="213">
        <v>32020</v>
      </c>
    </row>
    <row r="57" spans="9:16" s="93" customFormat="1" ht="14.25" x14ac:dyDescent="0.2">
      <c r="I57" s="184">
        <v>2505</v>
      </c>
      <c r="J57" s="184" t="s">
        <v>126</v>
      </c>
      <c r="K57" s="186">
        <f>(+K32+K33+K34+K35+K36)*-1</f>
        <v>-360250</v>
      </c>
      <c r="L57" s="185"/>
      <c r="M57" s="185"/>
      <c r="N57" s="185"/>
      <c r="O57" s="185"/>
    </row>
    <row r="58" spans="9:16" x14ac:dyDescent="0.2">
      <c r="L58" s="185">
        <f>360250+K57</f>
        <v>0</v>
      </c>
      <c r="M58" s="185"/>
      <c r="N58" s="187"/>
      <c r="O58" s="187"/>
    </row>
    <row r="59" spans="9:16" x14ac:dyDescent="0.2">
      <c r="K59" s="187"/>
      <c r="L59" s="187"/>
      <c r="M59" s="187"/>
      <c r="N59" s="187"/>
      <c r="O59" s="187"/>
    </row>
    <row r="60" spans="9:16" x14ac:dyDescent="0.2">
      <c r="K60" s="187"/>
      <c r="L60" s="187"/>
      <c r="M60" s="187"/>
      <c r="N60" s="187"/>
      <c r="O60" s="187"/>
    </row>
    <row r="61" spans="9:16" ht="14.25" x14ac:dyDescent="0.2">
      <c r="I61" s="188">
        <v>510506</v>
      </c>
      <c r="J61" s="188" t="s">
        <v>127</v>
      </c>
      <c r="K61" s="244">
        <v>1150000</v>
      </c>
      <c r="L61" s="185">
        <f>+K61+K64</f>
        <v>1150000</v>
      </c>
      <c r="M61" s="185">
        <f>+D12</f>
        <v>1150000</v>
      </c>
      <c r="N61" s="187"/>
      <c r="O61" s="2">
        <v>1500000</v>
      </c>
      <c r="P61" s="2" t="s">
        <v>212</v>
      </c>
    </row>
    <row r="62" spans="9:16" ht="14.25" x14ac:dyDescent="0.2">
      <c r="I62" s="188">
        <v>7205</v>
      </c>
      <c r="J62" s="188" t="s">
        <v>128</v>
      </c>
      <c r="K62" s="189">
        <v>0</v>
      </c>
      <c r="L62" s="185">
        <f>+K62+K65</f>
        <v>0</v>
      </c>
      <c r="M62" s="185">
        <v>0</v>
      </c>
      <c r="N62" s="187"/>
      <c r="O62" s="185"/>
    </row>
    <row r="63" spans="9:16" ht="14.25" x14ac:dyDescent="0.2">
      <c r="I63" s="188">
        <v>2505</v>
      </c>
      <c r="J63" s="188" t="s">
        <v>126</v>
      </c>
      <c r="K63" s="189">
        <f>(+K61+K62)*-1</f>
        <v>-1150000</v>
      </c>
      <c r="L63" s="185"/>
      <c r="M63" s="185">
        <f>-Q12</f>
        <v>-1083333.3333333333</v>
      </c>
      <c r="N63" s="187"/>
      <c r="O63" s="185">
        <f>+O61+O66-O67-O68</f>
        <v>1380000</v>
      </c>
      <c r="P63" s="2" t="s">
        <v>201</v>
      </c>
    </row>
    <row r="64" spans="9:16" ht="14.25" x14ac:dyDescent="0.2">
      <c r="I64" s="184">
        <v>7205</v>
      </c>
      <c r="J64" s="184" t="s">
        <v>127</v>
      </c>
      <c r="K64" s="185">
        <v>0</v>
      </c>
      <c r="L64" s="185"/>
      <c r="M64" s="185">
        <f>+D40</f>
        <v>0</v>
      </c>
      <c r="N64" s="187"/>
      <c r="O64" s="185"/>
    </row>
    <row r="65" spans="9:16" ht="14.25" x14ac:dyDescent="0.2">
      <c r="I65" s="184">
        <v>7205</v>
      </c>
      <c r="J65" s="184" t="s">
        <v>128</v>
      </c>
      <c r="K65" s="185">
        <v>0</v>
      </c>
      <c r="L65" s="185"/>
      <c r="M65" s="185">
        <f>+G40</f>
        <v>0</v>
      </c>
      <c r="N65" s="187"/>
      <c r="O65" s="185"/>
    </row>
    <row r="66" spans="9:16" ht="14.25" x14ac:dyDescent="0.2">
      <c r="I66" s="184">
        <v>510539</v>
      </c>
      <c r="J66" s="184" t="s">
        <v>129</v>
      </c>
      <c r="K66" s="245">
        <v>53333</v>
      </c>
      <c r="L66" s="93"/>
      <c r="M66" s="109">
        <f>+H12</f>
        <v>53333.333333333336</v>
      </c>
    </row>
    <row r="67" spans="9:16" ht="14.25" x14ac:dyDescent="0.2">
      <c r="I67" s="184">
        <v>2370</v>
      </c>
      <c r="J67" s="184" t="s">
        <v>130</v>
      </c>
      <c r="K67" s="246">
        <v>-60000</v>
      </c>
      <c r="L67" s="185"/>
      <c r="M67" s="208">
        <f>-J12</f>
        <v>-60000</v>
      </c>
      <c r="O67" s="185">
        <v>60000</v>
      </c>
      <c r="P67" s="2" t="s">
        <v>197</v>
      </c>
    </row>
    <row r="68" spans="9:16" ht="14.25" x14ac:dyDescent="0.2">
      <c r="I68" s="184">
        <v>2380</v>
      </c>
      <c r="J68" s="184" t="s">
        <v>131</v>
      </c>
      <c r="K68" s="246">
        <v>-60000</v>
      </c>
      <c r="L68" s="185"/>
      <c r="M68" s="211">
        <f>-K12</f>
        <v>-60000</v>
      </c>
      <c r="O68" s="185">
        <v>60000</v>
      </c>
      <c r="P68" s="2" t="s">
        <v>193</v>
      </c>
    </row>
    <row r="69" spans="9:16" ht="14.25" x14ac:dyDescent="0.2">
      <c r="I69" s="184">
        <v>510536</v>
      </c>
      <c r="J69" s="184" t="s">
        <v>132</v>
      </c>
      <c r="K69" s="93">
        <v>124950</v>
      </c>
      <c r="L69" s="185"/>
      <c r="M69" s="209">
        <f>+$B$12*8.33%</f>
        <v>124950</v>
      </c>
      <c r="O69" s="185">
        <v>124950</v>
      </c>
      <c r="P69" s="2" t="s">
        <v>180</v>
      </c>
    </row>
    <row r="70" spans="9:16" ht="14.25" x14ac:dyDescent="0.2">
      <c r="I70" s="184">
        <v>2610</v>
      </c>
      <c r="J70" s="184" t="s">
        <v>132</v>
      </c>
      <c r="K70" s="186">
        <f>-K69</f>
        <v>-124950</v>
      </c>
      <c r="L70" s="185"/>
      <c r="M70" s="209">
        <f>-M69</f>
        <v>-124950</v>
      </c>
      <c r="O70" s="185"/>
      <c r="P70" s="243">
        <v>250804</v>
      </c>
    </row>
    <row r="71" spans="9:16" ht="14.25" x14ac:dyDescent="0.2">
      <c r="I71" s="184">
        <v>510530</v>
      </c>
      <c r="J71" s="184" t="s">
        <v>133</v>
      </c>
      <c r="K71" s="186">
        <v>124950</v>
      </c>
      <c r="L71" s="185"/>
      <c r="M71" s="185">
        <f>(B33+C33)*8.33%</f>
        <v>124950</v>
      </c>
      <c r="O71" s="185">
        <v>124950</v>
      </c>
      <c r="P71" s="2" t="s">
        <v>191</v>
      </c>
    </row>
    <row r="72" spans="9:16" ht="14.25" x14ac:dyDescent="0.2">
      <c r="I72" s="184">
        <v>2610</v>
      </c>
      <c r="J72" s="184" t="s">
        <v>133</v>
      </c>
      <c r="K72" s="186">
        <f>-K71</f>
        <v>-124950</v>
      </c>
      <c r="L72" s="185"/>
      <c r="M72" s="185">
        <f>-M71</f>
        <v>-124950</v>
      </c>
      <c r="P72" s="2" t="s">
        <v>190</v>
      </c>
    </row>
    <row r="73" spans="9:16" ht="14.25" x14ac:dyDescent="0.2">
      <c r="I73" s="184">
        <v>510533</v>
      </c>
      <c r="J73" s="184" t="s">
        <v>134</v>
      </c>
      <c r="K73" s="186">
        <v>14994</v>
      </c>
      <c r="L73" s="185"/>
      <c r="M73" s="185">
        <f>+M71*12%</f>
        <v>14994</v>
      </c>
      <c r="O73" s="185">
        <v>14994</v>
      </c>
      <c r="P73" s="2" t="s">
        <v>184</v>
      </c>
    </row>
    <row r="74" spans="9:16" ht="14.25" x14ac:dyDescent="0.2">
      <c r="I74" s="184">
        <v>2610</v>
      </c>
      <c r="J74" s="184" t="s">
        <v>134</v>
      </c>
      <c r="K74" s="185">
        <f>-K73</f>
        <v>-14994</v>
      </c>
      <c r="L74" s="185"/>
      <c r="M74" s="185">
        <f>-M73</f>
        <v>-14994</v>
      </c>
      <c r="O74" s="185"/>
      <c r="P74" s="2" t="s">
        <v>182</v>
      </c>
    </row>
    <row r="75" spans="9:16" ht="14.25" x14ac:dyDescent="0.2">
      <c r="I75" s="184">
        <v>510539</v>
      </c>
      <c r="J75" s="184" t="s">
        <v>135</v>
      </c>
      <c r="K75" s="185">
        <v>62550</v>
      </c>
      <c r="L75" s="185"/>
      <c r="M75" s="185">
        <f>($B$12)*4.17%</f>
        <v>62550</v>
      </c>
      <c r="O75" s="185">
        <v>62550</v>
      </c>
      <c r="P75" s="2" t="s">
        <v>188</v>
      </c>
    </row>
    <row r="76" spans="9:16" ht="14.25" x14ac:dyDescent="0.2">
      <c r="I76" s="184">
        <v>2610</v>
      </c>
      <c r="J76" s="184" t="s">
        <v>135</v>
      </c>
      <c r="K76" s="185">
        <f>-K75</f>
        <v>-62550</v>
      </c>
      <c r="L76" s="185"/>
      <c r="M76" s="185">
        <f>-M75</f>
        <v>-62550</v>
      </c>
      <c r="P76" s="2" t="s">
        <v>186</v>
      </c>
    </row>
    <row r="77" spans="9:16" ht="14.25" x14ac:dyDescent="0.2">
      <c r="I77" s="184">
        <v>510569</v>
      </c>
      <c r="J77" s="184" t="s">
        <v>136</v>
      </c>
      <c r="K77" s="185">
        <v>127500</v>
      </c>
      <c r="L77" s="185"/>
      <c r="M77" s="208">
        <f>($B$12)*8.5%</f>
        <v>127500.00000000001</v>
      </c>
      <c r="O77" s="185">
        <v>127500</v>
      </c>
      <c r="P77" s="2" t="s">
        <v>199</v>
      </c>
    </row>
    <row r="78" spans="9:16" ht="14.25" x14ac:dyDescent="0.2">
      <c r="I78" s="184">
        <v>2370</v>
      </c>
      <c r="J78" s="184" t="s">
        <v>136</v>
      </c>
      <c r="K78" s="185">
        <f>-K77</f>
        <v>-127500</v>
      </c>
      <c r="L78" s="185"/>
      <c r="M78" s="185">
        <f>-M77</f>
        <v>-127500.00000000001</v>
      </c>
      <c r="O78" s="185"/>
      <c r="P78" s="2" t="s">
        <v>197</v>
      </c>
    </row>
    <row r="79" spans="9:16" ht="14.25" x14ac:dyDescent="0.2">
      <c r="I79" s="184">
        <v>510570</v>
      </c>
      <c r="J79" s="184" t="s">
        <v>137</v>
      </c>
      <c r="K79" s="185">
        <v>180000</v>
      </c>
      <c r="L79" s="185"/>
      <c r="M79" s="211">
        <f>($B$12)*12%</f>
        <v>180000</v>
      </c>
      <c r="O79" s="185">
        <v>180000</v>
      </c>
      <c r="P79" s="2" t="s">
        <v>195</v>
      </c>
    </row>
    <row r="80" spans="9:16" ht="14.25" x14ac:dyDescent="0.2">
      <c r="I80" s="184">
        <v>2380</v>
      </c>
      <c r="J80" s="184" t="s">
        <v>138</v>
      </c>
      <c r="K80" s="185">
        <f>-K79</f>
        <v>-180000</v>
      </c>
      <c r="L80" s="185"/>
      <c r="M80" s="185">
        <f>-M79</f>
        <v>-180000</v>
      </c>
      <c r="O80" s="185"/>
      <c r="P80" s="2" t="s">
        <v>193</v>
      </c>
    </row>
    <row r="81" spans="8:16" ht="14.25" x14ac:dyDescent="0.2">
      <c r="I81" s="184">
        <v>510568</v>
      </c>
      <c r="J81" s="184" t="s">
        <v>139</v>
      </c>
      <c r="K81" s="185">
        <v>7830</v>
      </c>
      <c r="L81" s="185"/>
      <c r="M81" s="185"/>
      <c r="O81" s="185">
        <v>7830</v>
      </c>
      <c r="P81" s="2" t="s">
        <v>206</v>
      </c>
    </row>
    <row r="82" spans="8:16" ht="14.25" x14ac:dyDescent="0.2">
      <c r="I82" s="184">
        <v>2370</v>
      </c>
      <c r="J82" s="184" t="s">
        <v>139</v>
      </c>
      <c r="K82" s="185">
        <f>-K81</f>
        <v>-7830</v>
      </c>
      <c r="L82" s="185"/>
      <c r="M82" s="185"/>
      <c r="O82" s="185"/>
      <c r="P82" s="2" t="s">
        <v>204</v>
      </c>
    </row>
    <row r="83" spans="8:16" ht="14.25" x14ac:dyDescent="0.2">
      <c r="I83" s="184">
        <v>510578</v>
      </c>
      <c r="J83" s="184" t="s">
        <v>140</v>
      </c>
      <c r="K83" s="185">
        <v>30000</v>
      </c>
      <c r="L83" s="185"/>
      <c r="M83" s="185">
        <f>($B$12)*2%</f>
        <v>30000</v>
      </c>
      <c r="O83" s="185">
        <v>45000</v>
      </c>
      <c r="P83" s="2" t="s">
        <v>172</v>
      </c>
    </row>
    <row r="84" spans="8:16" ht="14.25" x14ac:dyDescent="0.2">
      <c r="I84" s="184">
        <v>2370</v>
      </c>
      <c r="J84" s="184" t="s">
        <v>141</v>
      </c>
      <c r="K84" s="185">
        <f>-K83</f>
        <v>-30000</v>
      </c>
      <c r="L84" s="185"/>
      <c r="M84" s="185">
        <f>-M83</f>
        <v>-30000</v>
      </c>
      <c r="O84" s="185"/>
      <c r="P84" s="243" t="s">
        <v>229</v>
      </c>
    </row>
    <row r="85" spans="8:16" ht="14.25" x14ac:dyDescent="0.2">
      <c r="I85" s="184">
        <v>510575</v>
      </c>
      <c r="J85" s="184" t="s">
        <v>142</v>
      </c>
      <c r="K85" s="185">
        <v>45000</v>
      </c>
      <c r="L85" s="185"/>
      <c r="M85" s="185">
        <f>($B$12)*3%</f>
        <v>45000</v>
      </c>
      <c r="O85" s="185">
        <v>45000</v>
      </c>
      <c r="P85" s="2" t="s">
        <v>175</v>
      </c>
    </row>
    <row r="86" spans="8:16" ht="14.25" x14ac:dyDescent="0.2">
      <c r="I86" s="184">
        <v>2370</v>
      </c>
      <c r="J86" s="184" t="s">
        <v>141</v>
      </c>
      <c r="K86" s="185">
        <f>-K85</f>
        <v>-45000</v>
      </c>
      <c r="L86" s="185"/>
      <c r="M86" s="185">
        <f>-M85</f>
        <v>-45000</v>
      </c>
      <c r="O86" s="185"/>
      <c r="P86" s="243" t="s">
        <v>229</v>
      </c>
    </row>
    <row r="87" spans="8:16" ht="14.25" x14ac:dyDescent="0.2">
      <c r="I87" s="184">
        <v>510572</v>
      </c>
      <c r="J87" s="184" t="s">
        <v>143</v>
      </c>
      <c r="K87" s="185">
        <v>60000</v>
      </c>
      <c r="L87" s="185"/>
      <c r="M87" s="185">
        <f>($B$12)*4%</f>
        <v>60000</v>
      </c>
      <c r="O87" s="185">
        <v>60000</v>
      </c>
      <c r="P87" s="2" t="s">
        <v>172</v>
      </c>
    </row>
    <row r="88" spans="8:16" ht="14.25" x14ac:dyDescent="0.2">
      <c r="I88" s="184">
        <v>2370</v>
      </c>
      <c r="J88" s="184" t="s">
        <v>143</v>
      </c>
      <c r="K88" s="185">
        <f>-K87</f>
        <v>-60000</v>
      </c>
      <c r="L88" s="185"/>
      <c r="M88" s="185">
        <f>-M87</f>
        <v>-60000</v>
      </c>
      <c r="O88" s="185"/>
      <c r="P88" s="243" t="s">
        <v>229</v>
      </c>
    </row>
    <row r="89" spans="8:16" ht="14.25" x14ac:dyDescent="0.2">
      <c r="H89" s="2">
        <v>-1083333</v>
      </c>
      <c r="I89" s="184">
        <v>2505</v>
      </c>
      <c r="J89" s="184" t="s">
        <v>126</v>
      </c>
      <c r="K89" s="186">
        <f>(+K64+K65+K66+K67+K68)*-1</f>
        <v>66667</v>
      </c>
      <c r="L89" s="185"/>
      <c r="M89" s="185"/>
      <c r="O89" s="185"/>
    </row>
    <row r="90" spans="8:16" x14ac:dyDescent="0.2">
      <c r="L90" s="185">
        <f>360250+K89</f>
        <v>426917</v>
      </c>
      <c r="M90" s="185"/>
    </row>
    <row r="92" spans="8:16" x14ac:dyDescent="0.2">
      <c r="O92" s="2">
        <f>-O93</f>
        <v>-200000</v>
      </c>
      <c r="P92" s="2" t="s">
        <v>224</v>
      </c>
    </row>
    <row r="93" spans="8:16" x14ac:dyDescent="0.2">
      <c r="O93" s="2">
        <v>200000</v>
      </c>
      <c r="P93" s="2" t="s">
        <v>226</v>
      </c>
    </row>
    <row r="94" spans="8:16" x14ac:dyDescent="0.2">
      <c r="O94" s="2">
        <v>1500000</v>
      </c>
      <c r="P94" s="2" t="s">
        <v>212</v>
      </c>
    </row>
    <row r="95" spans="8:16" x14ac:dyDescent="0.2">
      <c r="O95" s="2">
        <f>-O94</f>
        <v>-1500000</v>
      </c>
      <c r="P95" s="2" t="s">
        <v>201</v>
      </c>
    </row>
  </sheetData>
  <mergeCells count="4">
    <mergeCell ref="A1:Q1"/>
    <mergeCell ref="F4:G4"/>
    <mergeCell ref="G18:H18"/>
    <mergeCell ref="K28:L28"/>
  </mergeCells>
  <pageMargins left="7.874015748031496E-2" right="0.11811023622047245" top="0.39370078740157483" bottom="0.98425196850393704" header="0" footer="0"/>
  <pageSetup scale="38" orientation="portrait" horizontalDpi="720" verticalDpi="72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zoomScale="75" workbookViewId="0">
      <selection activeCell="P13" sqref="A1:P13"/>
    </sheetView>
  </sheetViews>
  <sheetFormatPr defaultColWidth="11.42578125" defaultRowHeight="12.75" x14ac:dyDescent="0.2"/>
  <cols>
    <col min="1" max="1" width="26" style="2" customWidth="1"/>
    <col min="2" max="2" width="15.5703125" style="2" bestFit="1" customWidth="1"/>
    <col min="3" max="3" width="12.7109375" style="2" bestFit="1" customWidth="1"/>
    <col min="4" max="5" width="14" style="2" customWidth="1"/>
    <col min="6" max="6" width="12.42578125" style="2" bestFit="1" customWidth="1"/>
    <col min="7" max="7" width="12.5703125" style="2" customWidth="1"/>
    <col min="8" max="8" width="14.7109375" style="2" customWidth="1"/>
    <col min="9" max="9" width="12.140625" style="2" bestFit="1" customWidth="1"/>
    <col min="10" max="10" width="11.7109375" style="2" customWidth="1"/>
    <col min="11" max="11" width="11.7109375" style="2" bestFit="1" customWidth="1"/>
    <col min="12" max="14" width="11.5703125" style="2" bestFit="1" customWidth="1"/>
    <col min="15" max="15" width="9.85546875" style="2" bestFit="1" customWidth="1"/>
    <col min="16" max="16" width="12" style="2" bestFit="1" customWidth="1"/>
    <col min="17" max="17" width="49.85546875" style="2" customWidth="1"/>
    <col min="18" max="256" width="11.42578125" style="2"/>
    <col min="257" max="257" width="26" style="2" customWidth="1"/>
    <col min="258" max="258" width="15.5703125" style="2" bestFit="1" customWidth="1"/>
    <col min="259" max="259" width="12.7109375" style="2" bestFit="1" customWidth="1"/>
    <col min="260" max="260" width="12.140625" style="2" bestFit="1" customWidth="1"/>
    <col min="261" max="261" width="14" style="2" customWidth="1"/>
    <col min="262" max="262" width="12.42578125" style="2" bestFit="1" customWidth="1"/>
    <col min="263" max="263" width="12.5703125" style="2" customWidth="1"/>
    <col min="264" max="264" width="14.7109375" style="2" customWidth="1"/>
    <col min="265" max="265" width="12.140625" style="2" bestFit="1" customWidth="1"/>
    <col min="266" max="266" width="11.7109375" style="2" customWidth="1"/>
    <col min="267" max="267" width="11.7109375" style="2" bestFit="1" customWidth="1"/>
    <col min="268" max="270" width="11.5703125" style="2" bestFit="1" customWidth="1"/>
    <col min="271" max="271" width="9.85546875" style="2" bestFit="1" customWidth="1"/>
    <col min="272" max="272" width="12" style="2" bestFit="1" customWidth="1"/>
    <col min="273" max="273" width="49.85546875" style="2" customWidth="1"/>
    <col min="274" max="512" width="11.42578125" style="2"/>
    <col min="513" max="513" width="26" style="2" customWidth="1"/>
    <col min="514" max="514" width="15.5703125" style="2" bestFit="1" customWidth="1"/>
    <col min="515" max="515" width="12.7109375" style="2" bestFit="1" customWidth="1"/>
    <col min="516" max="516" width="12.140625" style="2" bestFit="1" customWidth="1"/>
    <col min="517" max="517" width="14" style="2" customWidth="1"/>
    <col min="518" max="518" width="12.42578125" style="2" bestFit="1" customWidth="1"/>
    <col min="519" max="519" width="12.5703125" style="2" customWidth="1"/>
    <col min="520" max="520" width="14.7109375" style="2" customWidth="1"/>
    <col min="521" max="521" width="12.140625" style="2" bestFit="1" customWidth="1"/>
    <col min="522" max="522" width="11.7109375" style="2" customWidth="1"/>
    <col min="523" max="523" width="11.7109375" style="2" bestFit="1" customWidth="1"/>
    <col min="524" max="526" width="11.5703125" style="2" bestFit="1" customWidth="1"/>
    <col min="527" max="527" width="9.85546875" style="2" bestFit="1" customWidth="1"/>
    <col min="528" max="528" width="12" style="2" bestFit="1" customWidth="1"/>
    <col min="529" max="529" width="49.85546875" style="2" customWidth="1"/>
    <col min="530" max="768" width="11.42578125" style="2"/>
    <col min="769" max="769" width="26" style="2" customWidth="1"/>
    <col min="770" max="770" width="15.5703125" style="2" bestFit="1" customWidth="1"/>
    <col min="771" max="771" width="12.7109375" style="2" bestFit="1" customWidth="1"/>
    <col min="772" max="772" width="12.140625" style="2" bestFit="1" customWidth="1"/>
    <col min="773" max="773" width="14" style="2" customWidth="1"/>
    <col min="774" max="774" width="12.42578125" style="2" bestFit="1" customWidth="1"/>
    <col min="775" max="775" width="12.5703125" style="2" customWidth="1"/>
    <col min="776" max="776" width="14.7109375" style="2" customWidth="1"/>
    <col min="777" max="777" width="12.140625" style="2" bestFit="1" customWidth="1"/>
    <col min="778" max="778" width="11.7109375" style="2" customWidth="1"/>
    <col min="779" max="779" width="11.7109375" style="2" bestFit="1" customWidth="1"/>
    <col min="780" max="782" width="11.5703125" style="2" bestFit="1" customWidth="1"/>
    <col min="783" max="783" width="9.85546875" style="2" bestFit="1" customWidth="1"/>
    <col min="784" max="784" width="12" style="2" bestFit="1" customWidth="1"/>
    <col min="785" max="785" width="49.85546875" style="2" customWidth="1"/>
    <col min="786" max="1024" width="11.42578125" style="2"/>
    <col min="1025" max="1025" width="26" style="2" customWidth="1"/>
    <col min="1026" max="1026" width="15.5703125" style="2" bestFit="1" customWidth="1"/>
    <col min="1027" max="1027" width="12.7109375" style="2" bestFit="1" customWidth="1"/>
    <col min="1028" max="1028" width="12.140625" style="2" bestFit="1" customWidth="1"/>
    <col min="1029" max="1029" width="14" style="2" customWidth="1"/>
    <col min="1030" max="1030" width="12.42578125" style="2" bestFit="1" customWidth="1"/>
    <col min="1031" max="1031" width="12.5703125" style="2" customWidth="1"/>
    <col min="1032" max="1032" width="14.7109375" style="2" customWidth="1"/>
    <col min="1033" max="1033" width="12.140625" style="2" bestFit="1" customWidth="1"/>
    <col min="1034" max="1034" width="11.7109375" style="2" customWidth="1"/>
    <col min="1035" max="1035" width="11.7109375" style="2" bestFit="1" customWidth="1"/>
    <col min="1036" max="1038" width="11.5703125" style="2" bestFit="1" customWidth="1"/>
    <col min="1039" max="1039" width="9.85546875" style="2" bestFit="1" customWidth="1"/>
    <col min="1040" max="1040" width="12" style="2" bestFit="1" customWidth="1"/>
    <col min="1041" max="1041" width="49.85546875" style="2" customWidth="1"/>
    <col min="1042" max="1280" width="11.42578125" style="2"/>
    <col min="1281" max="1281" width="26" style="2" customWidth="1"/>
    <col min="1282" max="1282" width="15.5703125" style="2" bestFit="1" customWidth="1"/>
    <col min="1283" max="1283" width="12.7109375" style="2" bestFit="1" customWidth="1"/>
    <col min="1284" max="1284" width="12.140625" style="2" bestFit="1" customWidth="1"/>
    <col min="1285" max="1285" width="14" style="2" customWidth="1"/>
    <col min="1286" max="1286" width="12.42578125" style="2" bestFit="1" customWidth="1"/>
    <col min="1287" max="1287" width="12.5703125" style="2" customWidth="1"/>
    <col min="1288" max="1288" width="14.7109375" style="2" customWidth="1"/>
    <col min="1289" max="1289" width="12.140625" style="2" bestFit="1" customWidth="1"/>
    <col min="1290" max="1290" width="11.7109375" style="2" customWidth="1"/>
    <col min="1291" max="1291" width="11.7109375" style="2" bestFit="1" customWidth="1"/>
    <col min="1292" max="1294" width="11.5703125" style="2" bestFit="1" customWidth="1"/>
    <col min="1295" max="1295" width="9.85546875" style="2" bestFit="1" customWidth="1"/>
    <col min="1296" max="1296" width="12" style="2" bestFit="1" customWidth="1"/>
    <col min="1297" max="1297" width="49.85546875" style="2" customWidth="1"/>
    <col min="1298" max="1536" width="11.42578125" style="2"/>
    <col min="1537" max="1537" width="26" style="2" customWidth="1"/>
    <col min="1538" max="1538" width="15.5703125" style="2" bestFit="1" customWidth="1"/>
    <col min="1539" max="1539" width="12.7109375" style="2" bestFit="1" customWidth="1"/>
    <col min="1540" max="1540" width="12.140625" style="2" bestFit="1" customWidth="1"/>
    <col min="1541" max="1541" width="14" style="2" customWidth="1"/>
    <col min="1542" max="1542" width="12.42578125" style="2" bestFit="1" customWidth="1"/>
    <col min="1543" max="1543" width="12.5703125" style="2" customWidth="1"/>
    <col min="1544" max="1544" width="14.7109375" style="2" customWidth="1"/>
    <col min="1545" max="1545" width="12.140625" style="2" bestFit="1" customWidth="1"/>
    <col min="1546" max="1546" width="11.7109375" style="2" customWidth="1"/>
    <col min="1547" max="1547" width="11.7109375" style="2" bestFit="1" customWidth="1"/>
    <col min="1548" max="1550" width="11.5703125" style="2" bestFit="1" customWidth="1"/>
    <col min="1551" max="1551" width="9.85546875" style="2" bestFit="1" customWidth="1"/>
    <col min="1552" max="1552" width="12" style="2" bestFit="1" customWidth="1"/>
    <col min="1553" max="1553" width="49.85546875" style="2" customWidth="1"/>
    <col min="1554" max="1792" width="11.42578125" style="2"/>
    <col min="1793" max="1793" width="26" style="2" customWidth="1"/>
    <col min="1794" max="1794" width="15.5703125" style="2" bestFit="1" customWidth="1"/>
    <col min="1795" max="1795" width="12.7109375" style="2" bestFit="1" customWidth="1"/>
    <col min="1796" max="1796" width="12.140625" style="2" bestFit="1" customWidth="1"/>
    <col min="1797" max="1797" width="14" style="2" customWidth="1"/>
    <col min="1798" max="1798" width="12.42578125" style="2" bestFit="1" customWidth="1"/>
    <col min="1799" max="1799" width="12.5703125" style="2" customWidth="1"/>
    <col min="1800" max="1800" width="14.7109375" style="2" customWidth="1"/>
    <col min="1801" max="1801" width="12.140625" style="2" bestFit="1" customWidth="1"/>
    <col min="1802" max="1802" width="11.7109375" style="2" customWidth="1"/>
    <col min="1803" max="1803" width="11.7109375" style="2" bestFit="1" customWidth="1"/>
    <col min="1804" max="1806" width="11.5703125" style="2" bestFit="1" customWidth="1"/>
    <col min="1807" max="1807" width="9.85546875" style="2" bestFit="1" customWidth="1"/>
    <col min="1808" max="1808" width="12" style="2" bestFit="1" customWidth="1"/>
    <col min="1809" max="1809" width="49.85546875" style="2" customWidth="1"/>
    <col min="1810" max="2048" width="11.42578125" style="2"/>
    <col min="2049" max="2049" width="26" style="2" customWidth="1"/>
    <col min="2050" max="2050" width="15.5703125" style="2" bestFit="1" customWidth="1"/>
    <col min="2051" max="2051" width="12.7109375" style="2" bestFit="1" customWidth="1"/>
    <col min="2052" max="2052" width="12.140625" style="2" bestFit="1" customWidth="1"/>
    <col min="2053" max="2053" width="14" style="2" customWidth="1"/>
    <col min="2054" max="2054" width="12.42578125" style="2" bestFit="1" customWidth="1"/>
    <col min="2055" max="2055" width="12.5703125" style="2" customWidth="1"/>
    <col min="2056" max="2056" width="14.7109375" style="2" customWidth="1"/>
    <col min="2057" max="2057" width="12.140625" style="2" bestFit="1" customWidth="1"/>
    <col min="2058" max="2058" width="11.7109375" style="2" customWidth="1"/>
    <col min="2059" max="2059" width="11.7109375" style="2" bestFit="1" customWidth="1"/>
    <col min="2060" max="2062" width="11.5703125" style="2" bestFit="1" customWidth="1"/>
    <col min="2063" max="2063" width="9.85546875" style="2" bestFit="1" customWidth="1"/>
    <col min="2064" max="2064" width="12" style="2" bestFit="1" customWidth="1"/>
    <col min="2065" max="2065" width="49.85546875" style="2" customWidth="1"/>
    <col min="2066" max="2304" width="11.42578125" style="2"/>
    <col min="2305" max="2305" width="26" style="2" customWidth="1"/>
    <col min="2306" max="2306" width="15.5703125" style="2" bestFit="1" customWidth="1"/>
    <col min="2307" max="2307" width="12.7109375" style="2" bestFit="1" customWidth="1"/>
    <col min="2308" max="2308" width="12.140625" style="2" bestFit="1" customWidth="1"/>
    <col min="2309" max="2309" width="14" style="2" customWidth="1"/>
    <col min="2310" max="2310" width="12.42578125" style="2" bestFit="1" customWidth="1"/>
    <col min="2311" max="2311" width="12.5703125" style="2" customWidth="1"/>
    <col min="2312" max="2312" width="14.7109375" style="2" customWidth="1"/>
    <col min="2313" max="2313" width="12.140625" style="2" bestFit="1" customWidth="1"/>
    <col min="2314" max="2314" width="11.7109375" style="2" customWidth="1"/>
    <col min="2315" max="2315" width="11.7109375" style="2" bestFit="1" customWidth="1"/>
    <col min="2316" max="2318" width="11.5703125" style="2" bestFit="1" customWidth="1"/>
    <col min="2319" max="2319" width="9.85546875" style="2" bestFit="1" customWidth="1"/>
    <col min="2320" max="2320" width="12" style="2" bestFit="1" customWidth="1"/>
    <col min="2321" max="2321" width="49.85546875" style="2" customWidth="1"/>
    <col min="2322" max="2560" width="11.42578125" style="2"/>
    <col min="2561" max="2561" width="26" style="2" customWidth="1"/>
    <col min="2562" max="2562" width="15.5703125" style="2" bestFit="1" customWidth="1"/>
    <col min="2563" max="2563" width="12.7109375" style="2" bestFit="1" customWidth="1"/>
    <col min="2564" max="2564" width="12.140625" style="2" bestFit="1" customWidth="1"/>
    <col min="2565" max="2565" width="14" style="2" customWidth="1"/>
    <col min="2566" max="2566" width="12.42578125" style="2" bestFit="1" customWidth="1"/>
    <col min="2567" max="2567" width="12.5703125" style="2" customWidth="1"/>
    <col min="2568" max="2568" width="14.7109375" style="2" customWidth="1"/>
    <col min="2569" max="2569" width="12.140625" style="2" bestFit="1" customWidth="1"/>
    <col min="2570" max="2570" width="11.7109375" style="2" customWidth="1"/>
    <col min="2571" max="2571" width="11.7109375" style="2" bestFit="1" customWidth="1"/>
    <col min="2572" max="2574" width="11.5703125" style="2" bestFit="1" customWidth="1"/>
    <col min="2575" max="2575" width="9.85546875" style="2" bestFit="1" customWidth="1"/>
    <col min="2576" max="2576" width="12" style="2" bestFit="1" customWidth="1"/>
    <col min="2577" max="2577" width="49.85546875" style="2" customWidth="1"/>
    <col min="2578" max="2816" width="11.42578125" style="2"/>
    <col min="2817" max="2817" width="26" style="2" customWidth="1"/>
    <col min="2818" max="2818" width="15.5703125" style="2" bestFit="1" customWidth="1"/>
    <col min="2819" max="2819" width="12.7109375" style="2" bestFit="1" customWidth="1"/>
    <col min="2820" max="2820" width="12.140625" style="2" bestFit="1" customWidth="1"/>
    <col min="2821" max="2821" width="14" style="2" customWidth="1"/>
    <col min="2822" max="2822" width="12.42578125" style="2" bestFit="1" customWidth="1"/>
    <col min="2823" max="2823" width="12.5703125" style="2" customWidth="1"/>
    <col min="2824" max="2824" width="14.7109375" style="2" customWidth="1"/>
    <col min="2825" max="2825" width="12.140625" style="2" bestFit="1" customWidth="1"/>
    <col min="2826" max="2826" width="11.7109375" style="2" customWidth="1"/>
    <col min="2827" max="2827" width="11.7109375" style="2" bestFit="1" customWidth="1"/>
    <col min="2828" max="2830" width="11.5703125" style="2" bestFit="1" customWidth="1"/>
    <col min="2831" max="2831" width="9.85546875" style="2" bestFit="1" customWidth="1"/>
    <col min="2832" max="2832" width="12" style="2" bestFit="1" customWidth="1"/>
    <col min="2833" max="2833" width="49.85546875" style="2" customWidth="1"/>
    <col min="2834" max="3072" width="11.42578125" style="2"/>
    <col min="3073" max="3073" width="26" style="2" customWidth="1"/>
    <col min="3074" max="3074" width="15.5703125" style="2" bestFit="1" customWidth="1"/>
    <col min="3075" max="3075" width="12.7109375" style="2" bestFit="1" customWidth="1"/>
    <col min="3076" max="3076" width="12.140625" style="2" bestFit="1" customWidth="1"/>
    <col min="3077" max="3077" width="14" style="2" customWidth="1"/>
    <col min="3078" max="3078" width="12.42578125" style="2" bestFit="1" customWidth="1"/>
    <col min="3079" max="3079" width="12.5703125" style="2" customWidth="1"/>
    <col min="3080" max="3080" width="14.7109375" style="2" customWidth="1"/>
    <col min="3081" max="3081" width="12.140625" style="2" bestFit="1" customWidth="1"/>
    <col min="3082" max="3082" width="11.7109375" style="2" customWidth="1"/>
    <col min="3083" max="3083" width="11.7109375" style="2" bestFit="1" customWidth="1"/>
    <col min="3084" max="3086" width="11.5703125" style="2" bestFit="1" customWidth="1"/>
    <col min="3087" max="3087" width="9.85546875" style="2" bestFit="1" customWidth="1"/>
    <col min="3088" max="3088" width="12" style="2" bestFit="1" customWidth="1"/>
    <col min="3089" max="3089" width="49.85546875" style="2" customWidth="1"/>
    <col min="3090" max="3328" width="11.42578125" style="2"/>
    <col min="3329" max="3329" width="26" style="2" customWidth="1"/>
    <col min="3330" max="3330" width="15.5703125" style="2" bestFit="1" customWidth="1"/>
    <col min="3331" max="3331" width="12.7109375" style="2" bestFit="1" customWidth="1"/>
    <col min="3332" max="3332" width="12.140625" style="2" bestFit="1" customWidth="1"/>
    <col min="3333" max="3333" width="14" style="2" customWidth="1"/>
    <col min="3334" max="3334" width="12.42578125" style="2" bestFit="1" customWidth="1"/>
    <col min="3335" max="3335" width="12.5703125" style="2" customWidth="1"/>
    <col min="3336" max="3336" width="14.7109375" style="2" customWidth="1"/>
    <col min="3337" max="3337" width="12.140625" style="2" bestFit="1" customWidth="1"/>
    <col min="3338" max="3338" width="11.7109375" style="2" customWidth="1"/>
    <col min="3339" max="3339" width="11.7109375" style="2" bestFit="1" customWidth="1"/>
    <col min="3340" max="3342" width="11.5703125" style="2" bestFit="1" customWidth="1"/>
    <col min="3343" max="3343" width="9.85546875" style="2" bestFit="1" customWidth="1"/>
    <col min="3344" max="3344" width="12" style="2" bestFit="1" customWidth="1"/>
    <col min="3345" max="3345" width="49.85546875" style="2" customWidth="1"/>
    <col min="3346" max="3584" width="11.42578125" style="2"/>
    <col min="3585" max="3585" width="26" style="2" customWidth="1"/>
    <col min="3586" max="3586" width="15.5703125" style="2" bestFit="1" customWidth="1"/>
    <col min="3587" max="3587" width="12.7109375" style="2" bestFit="1" customWidth="1"/>
    <col min="3588" max="3588" width="12.140625" style="2" bestFit="1" customWidth="1"/>
    <col min="3589" max="3589" width="14" style="2" customWidth="1"/>
    <col min="3590" max="3590" width="12.42578125" style="2" bestFit="1" customWidth="1"/>
    <col min="3591" max="3591" width="12.5703125" style="2" customWidth="1"/>
    <col min="3592" max="3592" width="14.7109375" style="2" customWidth="1"/>
    <col min="3593" max="3593" width="12.140625" style="2" bestFit="1" customWidth="1"/>
    <col min="3594" max="3594" width="11.7109375" style="2" customWidth="1"/>
    <col min="3595" max="3595" width="11.7109375" style="2" bestFit="1" customWidth="1"/>
    <col min="3596" max="3598" width="11.5703125" style="2" bestFit="1" customWidth="1"/>
    <col min="3599" max="3599" width="9.85546875" style="2" bestFit="1" customWidth="1"/>
    <col min="3600" max="3600" width="12" style="2" bestFit="1" customWidth="1"/>
    <col min="3601" max="3601" width="49.85546875" style="2" customWidth="1"/>
    <col min="3602" max="3840" width="11.42578125" style="2"/>
    <col min="3841" max="3841" width="26" style="2" customWidth="1"/>
    <col min="3842" max="3842" width="15.5703125" style="2" bestFit="1" customWidth="1"/>
    <col min="3843" max="3843" width="12.7109375" style="2" bestFit="1" customWidth="1"/>
    <col min="3844" max="3844" width="12.140625" style="2" bestFit="1" customWidth="1"/>
    <col min="3845" max="3845" width="14" style="2" customWidth="1"/>
    <col min="3846" max="3846" width="12.42578125" style="2" bestFit="1" customWidth="1"/>
    <col min="3847" max="3847" width="12.5703125" style="2" customWidth="1"/>
    <col min="3848" max="3848" width="14.7109375" style="2" customWidth="1"/>
    <col min="3849" max="3849" width="12.140625" style="2" bestFit="1" customWidth="1"/>
    <col min="3850" max="3850" width="11.7109375" style="2" customWidth="1"/>
    <col min="3851" max="3851" width="11.7109375" style="2" bestFit="1" customWidth="1"/>
    <col min="3852" max="3854" width="11.5703125" style="2" bestFit="1" customWidth="1"/>
    <col min="3855" max="3855" width="9.85546875" style="2" bestFit="1" customWidth="1"/>
    <col min="3856" max="3856" width="12" style="2" bestFit="1" customWidth="1"/>
    <col min="3857" max="3857" width="49.85546875" style="2" customWidth="1"/>
    <col min="3858" max="4096" width="11.42578125" style="2"/>
    <col min="4097" max="4097" width="26" style="2" customWidth="1"/>
    <col min="4098" max="4098" width="15.5703125" style="2" bestFit="1" customWidth="1"/>
    <col min="4099" max="4099" width="12.7109375" style="2" bestFit="1" customWidth="1"/>
    <col min="4100" max="4100" width="12.140625" style="2" bestFit="1" customWidth="1"/>
    <col min="4101" max="4101" width="14" style="2" customWidth="1"/>
    <col min="4102" max="4102" width="12.42578125" style="2" bestFit="1" customWidth="1"/>
    <col min="4103" max="4103" width="12.5703125" style="2" customWidth="1"/>
    <col min="4104" max="4104" width="14.7109375" style="2" customWidth="1"/>
    <col min="4105" max="4105" width="12.140625" style="2" bestFit="1" customWidth="1"/>
    <col min="4106" max="4106" width="11.7109375" style="2" customWidth="1"/>
    <col min="4107" max="4107" width="11.7109375" style="2" bestFit="1" customWidth="1"/>
    <col min="4108" max="4110" width="11.5703125" style="2" bestFit="1" customWidth="1"/>
    <col min="4111" max="4111" width="9.85546875" style="2" bestFit="1" customWidth="1"/>
    <col min="4112" max="4112" width="12" style="2" bestFit="1" customWidth="1"/>
    <col min="4113" max="4113" width="49.85546875" style="2" customWidth="1"/>
    <col min="4114" max="4352" width="11.42578125" style="2"/>
    <col min="4353" max="4353" width="26" style="2" customWidth="1"/>
    <col min="4354" max="4354" width="15.5703125" style="2" bestFit="1" customWidth="1"/>
    <col min="4355" max="4355" width="12.7109375" style="2" bestFit="1" customWidth="1"/>
    <col min="4356" max="4356" width="12.140625" style="2" bestFit="1" customWidth="1"/>
    <col min="4357" max="4357" width="14" style="2" customWidth="1"/>
    <col min="4358" max="4358" width="12.42578125" style="2" bestFit="1" customWidth="1"/>
    <col min="4359" max="4359" width="12.5703125" style="2" customWidth="1"/>
    <col min="4360" max="4360" width="14.7109375" style="2" customWidth="1"/>
    <col min="4361" max="4361" width="12.140625" style="2" bestFit="1" customWidth="1"/>
    <col min="4362" max="4362" width="11.7109375" style="2" customWidth="1"/>
    <col min="4363" max="4363" width="11.7109375" style="2" bestFit="1" customWidth="1"/>
    <col min="4364" max="4366" width="11.5703125" style="2" bestFit="1" customWidth="1"/>
    <col min="4367" max="4367" width="9.85546875" style="2" bestFit="1" customWidth="1"/>
    <col min="4368" max="4368" width="12" style="2" bestFit="1" customWidth="1"/>
    <col min="4369" max="4369" width="49.85546875" style="2" customWidth="1"/>
    <col min="4370" max="4608" width="11.42578125" style="2"/>
    <col min="4609" max="4609" width="26" style="2" customWidth="1"/>
    <col min="4610" max="4610" width="15.5703125" style="2" bestFit="1" customWidth="1"/>
    <col min="4611" max="4611" width="12.7109375" style="2" bestFit="1" customWidth="1"/>
    <col min="4612" max="4612" width="12.140625" style="2" bestFit="1" customWidth="1"/>
    <col min="4613" max="4613" width="14" style="2" customWidth="1"/>
    <col min="4614" max="4614" width="12.42578125" style="2" bestFit="1" customWidth="1"/>
    <col min="4615" max="4615" width="12.5703125" style="2" customWidth="1"/>
    <col min="4616" max="4616" width="14.7109375" style="2" customWidth="1"/>
    <col min="4617" max="4617" width="12.140625" style="2" bestFit="1" customWidth="1"/>
    <col min="4618" max="4618" width="11.7109375" style="2" customWidth="1"/>
    <col min="4619" max="4619" width="11.7109375" style="2" bestFit="1" customWidth="1"/>
    <col min="4620" max="4622" width="11.5703125" style="2" bestFit="1" customWidth="1"/>
    <col min="4623" max="4623" width="9.85546875" style="2" bestFit="1" customWidth="1"/>
    <col min="4624" max="4624" width="12" style="2" bestFit="1" customWidth="1"/>
    <col min="4625" max="4625" width="49.85546875" style="2" customWidth="1"/>
    <col min="4626" max="4864" width="11.42578125" style="2"/>
    <col min="4865" max="4865" width="26" style="2" customWidth="1"/>
    <col min="4866" max="4866" width="15.5703125" style="2" bestFit="1" customWidth="1"/>
    <col min="4867" max="4867" width="12.7109375" style="2" bestFit="1" customWidth="1"/>
    <col min="4868" max="4868" width="12.140625" style="2" bestFit="1" customWidth="1"/>
    <col min="4869" max="4869" width="14" style="2" customWidth="1"/>
    <col min="4870" max="4870" width="12.42578125" style="2" bestFit="1" customWidth="1"/>
    <col min="4871" max="4871" width="12.5703125" style="2" customWidth="1"/>
    <col min="4872" max="4872" width="14.7109375" style="2" customWidth="1"/>
    <col min="4873" max="4873" width="12.140625" style="2" bestFit="1" customWidth="1"/>
    <col min="4874" max="4874" width="11.7109375" style="2" customWidth="1"/>
    <col min="4875" max="4875" width="11.7109375" style="2" bestFit="1" customWidth="1"/>
    <col min="4876" max="4878" width="11.5703125" style="2" bestFit="1" customWidth="1"/>
    <col min="4879" max="4879" width="9.85546875" style="2" bestFit="1" customWidth="1"/>
    <col min="4880" max="4880" width="12" style="2" bestFit="1" customWidth="1"/>
    <col min="4881" max="4881" width="49.85546875" style="2" customWidth="1"/>
    <col min="4882" max="5120" width="11.42578125" style="2"/>
    <col min="5121" max="5121" width="26" style="2" customWidth="1"/>
    <col min="5122" max="5122" width="15.5703125" style="2" bestFit="1" customWidth="1"/>
    <col min="5123" max="5123" width="12.7109375" style="2" bestFit="1" customWidth="1"/>
    <col min="5124" max="5124" width="12.140625" style="2" bestFit="1" customWidth="1"/>
    <col min="5125" max="5125" width="14" style="2" customWidth="1"/>
    <col min="5126" max="5126" width="12.42578125" style="2" bestFit="1" customWidth="1"/>
    <col min="5127" max="5127" width="12.5703125" style="2" customWidth="1"/>
    <col min="5128" max="5128" width="14.7109375" style="2" customWidth="1"/>
    <col min="5129" max="5129" width="12.140625" style="2" bestFit="1" customWidth="1"/>
    <col min="5130" max="5130" width="11.7109375" style="2" customWidth="1"/>
    <col min="5131" max="5131" width="11.7109375" style="2" bestFit="1" customWidth="1"/>
    <col min="5132" max="5134" width="11.5703125" style="2" bestFit="1" customWidth="1"/>
    <col min="5135" max="5135" width="9.85546875" style="2" bestFit="1" customWidth="1"/>
    <col min="5136" max="5136" width="12" style="2" bestFit="1" customWidth="1"/>
    <col min="5137" max="5137" width="49.85546875" style="2" customWidth="1"/>
    <col min="5138" max="5376" width="11.42578125" style="2"/>
    <col min="5377" max="5377" width="26" style="2" customWidth="1"/>
    <col min="5378" max="5378" width="15.5703125" style="2" bestFit="1" customWidth="1"/>
    <col min="5379" max="5379" width="12.7109375" style="2" bestFit="1" customWidth="1"/>
    <col min="5380" max="5380" width="12.140625" style="2" bestFit="1" customWidth="1"/>
    <col min="5381" max="5381" width="14" style="2" customWidth="1"/>
    <col min="5382" max="5382" width="12.42578125" style="2" bestFit="1" customWidth="1"/>
    <col min="5383" max="5383" width="12.5703125" style="2" customWidth="1"/>
    <col min="5384" max="5384" width="14.7109375" style="2" customWidth="1"/>
    <col min="5385" max="5385" width="12.140625" style="2" bestFit="1" customWidth="1"/>
    <col min="5386" max="5386" width="11.7109375" style="2" customWidth="1"/>
    <col min="5387" max="5387" width="11.7109375" style="2" bestFit="1" customWidth="1"/>
    <col min="5388" max="5390" width="11.5703125" style="2" bestFit="1" customWidth="1"/>
    <col min="5391" max="5391" width="9.85546875" style="2" bestFit="1" customWidth="1"/>
    <col min="5392" max="5392" width="12" style="2" bestFit="1" customWidth="1"/>
    <col min="5393" max="5393" width="49.85546875" style="2" customWidth="1"/>
    <col min="5394" max="5632" width="11.42578125" style="2"/>
    <col min="5633" max="5633" width="26" style="2" customWidth="1"/>
    <col min="5634" max="5634" width="15.5703125" style="2" bestFit="1" customWidth="1"/>
    <col min="5635" max="5635" width="12.7109375" style="2" bestFit="1" customWidth="1"/>
    <col min="5636" max="5636" width="12.140625" style="2" bestFit="1" customWidth="1"/>
    <col min="5637" max="5637" width="14" style="2" customWidth="1"/>
    <col min="5638" max="5638" width="12.42578125" style="2" bestFit="1" customWidth="1"/>
    <col min="5639" max="5639" width="12.5703125" style="2" customWidth="1"/>
    <col min="5640" max="5640" width="14.7109375" style="2" customWidth="1"/>
    <col min="5641" max="5641" width="12.140625" style="2" bestFit="1" customWidth="1"/>
    <col min="5642" max="5642" width="11.7109375" style="2" customWidth="1"/>
    <col min="5643" max="5643" width="11.7109375" style="2" bestFit="1" customWidth="1"/>
    <col min="5644" max="5646" width="11.5703125" style="2" bestFit="1" customWidth="1"/>
    <col min="5647" max="5647" width="9.85546875" style="2" bestFit="1" customWidth="1"/>
    <col min="5648" max="5648" width="12" style="2" bestFit="1" customWidth="1"/>
    <col min="5649" max="5649" width="49.85546875" style="2" customWidth="1"/>
    <col min="5650" max="5888" width="11.42578125" style="2"/>
    <col min="5889" max="5889" width="26" style="2" customWidth="1"/>
    <col min="5890" max="5890" width="15.5703125" style="2" bestFit="1" customWidth="1"/>
    <col min="5891" max="5891" width="12.7109375" style="2" bestFit="1" customWidth="1"/>
    <col min="5892" max="5892" width="12.140625" style="2" bestFit="1" customWidth="1"/>
    <col min="5893" max="5893" width="14" style="2" customWidth="1"/>
    <col min="5894" max="5894" width="12.42578125" style="2" bestFit="1" customWidth="1"/>
    <col min="5895" max="5895" width="12.5703125" style="2" customWidth="1"/>
    <col min="5896" max="5896" width="14.7109375" style="2" customWidth="1"/>
    <col min="5897" max="5897" width="12.140625" style="2" bestFit="1" customWidth="1"/>
    <col min="5898" max="5898" width="11.7109375" style="2" customWidth="1"/>
    <col min="5899" max="5899" width="11.7109375" style="2" bestFit="1" customWidth="1"/>
    <col min="5900" max="5902" width="11.5703125" style="2" bestFit="1" customWidth="1"/>
    <col min="5903" max="5903" width="9.85546875" style="2" bestFit="1" customWidth="1"/>
    <col min="5904" max="5904" width="12" style="2" bestFit="1" customWidth="1"/>
    <col min="5905" max="5905" width="49.85546875" style="2" customWidth="1"/>
    <col min="5906" max="6144" width="11.42578125" style="2"/>
    <col min="6145" max="6145" width="26" style="2" customWidth="1"/>
    <col min="6146" max="6146" width="15.5703125" style="2" bestFit="1" customWidth="1"/>
    <col min="6147" max="6147" width="12.7109375" style="2" bestFit="1" customWidth="1"/>
    <col min="6148" max="6148" width="12.140625" style="2" bestFit="1" customWidth="1"/>
    <col min="6149" max="6149" width="14" style="2" customWidth="1"/>
    <col min="6150" max="6150" width="12.42578125" style="2" bestFit="1" customWidth="1"/>
    <col min="6151" max="6151" width="12.5703125" style="2" customWidth="1"/>
    <col min="6152" max="6152" width="14.7109375" style="2" customWidth="1"/>
    <col min="6153" max="6153" width="12.140625" style="2" bestFit="1" customWidth="1"/>
    <col min="6154" max="6154" width="11.7109375" style="2" customWidth="1"/>
    <col min="6155" max="6155" width="11.7109375" style="2" bestFit="1" customWidth="1"/>
    <col min="6156" max="6158" width="11.5703125" style="2" bestFit="1" customWidth="1"/>
    <col min="6159" max="6159" width="9.85546875" style="2" bestFit="1" customWidth="1"/>
    <col min="6160" max="6160" width="12" style="2" bestFit="1" customWidth="1"/>
    <col min="6161" max="6161" width="49.85546875" style="2" customWidth="1"/>
    <col min="6162" max="6400" width="11.42578125" style="2"/>
    <col min="6401" max="6401" width="26" style="2" customWidth="1"/>
    <col min="6402" max="6402" width="15.5703125" style="2" bestFit="1" customWidth="1"/>
    <col min="6403" max="6403" width="12.7109375" style="2" bestFit="1" customWidth="1"/>
    <col min="6404" max="6404" width="12.140625" style="2" bestFit="1" customWidth="1"/>
    <col min="6405" max="6405" width="14" style="2" customWidth="1"/>
    <col min="6406" max="6406" width="12.42578125" style="2" bestFit="1" customWidth="1"/>
    <col min="6407" max="6407" width="12.5703125" style="2" customWidth="1"/>
    <col min="6408" max="6408" width="14.7109375" style="2" customWidth="1"/>
    <col min="6409" max="6409" width="12.140625" style="2" bestFit="1" customWidth="1"/>
    <col min="6410" max="6410" width="11.7109375" style="2" customWidth="1"/>
    <col min="6411" max="6411" width="11.7109375" style="2" bestFit="1" customWidth="1"/>
    <col min="6412" max="6414" width="11.5703125" style="2" bestFit="1" customWidth="1"/>
    <col min="6415" max="6415" width="9.85546875" style="2" bestFit="1" customWidth="1"/>
    <col min="6416" max="6416" width="12" style="2" bestFit="1" customWidth="1"/>
    <col min="6417" max="6417" width="49.85546875" style="2" customWidth="1"/>
    <col min="6418" max="6656" width="11.42578125" style="2"/>
    <col min="6657" max="6657" width="26" style="2" customWidth="1"/>
    <col min="6658" max="6658" width="15.5703125" style="2" bestFit="1" customWidth="1"/>
    <col min="6659" max="6659" width="12.7109375" style="2" bestFit="1" customWidth="1"/>
    <col min="6660" max="6660" width="12.140625" style="2" bestFit="1" customWidth="1"/>
    <col min="6661" max="6661" width="14" style="2" customWidth="1"/>
    <col min="6662" max="6662" width="12.42578125" style="2" bestFit="1" customWidth="1"/>
    <col min="6663" max="6663" width="12.5703125" style="2" customWidth="1"/>
    <col min="6664" max="6664" width="14.7109375" style="2" customWidth="1"/>
    <col min="6665" max="6665" width="12.140625" style="2" bestFit="1" customWidth="1"/>
    <col min="6666" max="6666" width="11.7109375" style="2" customWidth="1"/>
    <col min="6667" max="6667" width="11.7109375" style="2" bestFit="1" customWidth="1"/>
    <col min="6668" max="6670" width="11.5703125" style="2" bestFit="1" customWidth="1"/>
    <col min="6671" max="6671" width="9.85546875" style="2" bestFit="1" customWidth="1"/>
    <col min="6672" max="6672" width="12" style="2" bestFit="1" customWidth="1"/>
    <col min="6673" max="6673" width="49.85546875" style="2" customWidth="1"/>
    <col min="6674" max="6912" width="11.42578125" style="2"/>
    <col min="6913" max="6913" width="26" style="2" customWidth="1"/>
    <col min="6914" max="6914" width="15.5703125" style="2" bestFit="1" customWidth="1"/>
    <col min="6915" max="6915" width="12.7109375" style="2" bestFit="1" customWidth="1"/>
    <col min="6916" max="6916" width="12.140625" style="2" bestFit="1" customWidth="1"/>
    <col min="6917" max="6917" width="14" style="2" customWidth="1"/>
    <col min="6918" max="6918" width="12.42578125" style="2" bestFit="1" customWidth="1"/>
    <col min="6919" max="6919" width="12.5703125" style="2" customWidth="1"/>
    <col min="6920" max="6920" width="14.7109375" style="2" customWidth="1"/>
    <col min="6921" max="6921" width="12.140625" style="2" bestFit="1" customWidth="1"/>
    <col min="6922" max="6922" width="11.7109375" style="2" customWidth="1"/>
    <col min="6923" max="6923" width="11.7109375" style="2" bestFit="1" customWidth="1"/>
    <col min="6924" max="6926" width="11.5703125" style="2" bestFit="1" customWidth="1"/>
    <col min="6927" max="6927" width="9.85546875" style="2" bestFit="1" customWidth="1"/>
    <col min="6928" max="6928" width="12" style="2" bestFit="1" customWidth="1"/>
    <col min="6929" max="6929" width="49.85546875" style="2" customWidth="1"/>
    <col min="6930" max="7168" width="11.42578125" style="2"/>
    <col min="7169" max="7169" width="26" style="2" customWidth="1"/>
    <col min="7170" max="7170" width="15.5703125" style="2" bestFit="1" customWidth="1"/>
    <col min="7171" max="7171" width="12.7109375" style="2" bestFit="1" customWidth="1"/>
    <col min="7172" max="7172" width="12.140625" style="2" bestFit="1" customWidth="1"/>
    <col min="7173" max="7173" width="14" style="2" customWidth="1"/>
    <col min="7174" max="7174" width="12.42578125" style="2" bestFit="1" customWidth="1"/>
    <col min="7175" max="7175" width="12.5703125" style="2" customWidth="1"/>
    <col min="7176" max="7176" width="14.7109375" style="2" customWidth="1"/>
    <col min="7177" max="7177" width="12.140625" style="2" bestFit="1" customWidth="1"/>
    <col min="7178" max="7178" width="11.7109375" style="2" customWidth="1"/>
    <col min="7179" max="7179" width="11.7109375" style="2" bestFit="1" customWidth="1"/>
    <col min="7180" max="7182" width="11.5703125" style="2" bestFit="1" customWidth="1"/>
    <col min="7183" max="7183" width="9.85546875" style="2" bestFit="1" customWidth="1"/>
    <col min="7184" max="7184" width="12" style="2" bestFit="1" customWidth="1"/>
    <col min="7185" max="7185" width="49.85546875" style="2" customWidth="1"/>
    <col min="7186" max="7424" width="11.42578125" style="2"/>
    <col min="7425" max="7425" width="26" style="2" customWidth="1"/>
    <col min="7426" max="7426" width="15.5703125" style="2" bestFit="1" customWidth="1"/>
    <col min="7427" max="7427" width="12.7109375" style="2" bestFit="1" customWidth="1"/>
    <col min="7428" max="7428" width="12.140625" style="2" bestFit="1" customWidth="1"/>
    <col min="7429" max="7429" width="14" style="2" customWidth="1"/>
    <col min="7430" max="7430" width="12.42578125" style="2" bestFit="1" customWidth="1"/>
    <col min="7431" max="7431" width="12.5703125" style="2" customWidth="1"/>
    <col min="7432" max="7432" width="14.7109375" style="2" customWidth="1"/>
    <col min="7433" max="7433" width="12.140625" style="2" bestFit="1" customWidth="1"/>
    <col min="7434" max="7434" width="11.7109375" style="2" customWidth="1"/>
    <col min="7435" max="7435" width="11.7109375" style="2" bestFit="1" customWidth="1"/>
    <col min="7436" max="7438" width="11.5703125" style="2" bestFit="1" customWidth="1"/>
    <col min="7439" max="7439" width="9.85546875" style="2" bestFit="1" customWidth="1"/>
    <col min="7440" max="7440" width="12" style="2" bestFit="1" customWidth="1"/>
    <col min="7441" max="7441" width="49.85546875" style="2" customWidth="1"/>
    <col min="7442" max="7680" width="11.42578125" style="2"/>
    <col min="7681" max="7681" width="26" style="2" customWidth="1"/>
    <col min="7682" max="7682" width="15.5703125" style="2" bestFit="1" customWidth="1"/>
    <col min="7683" max="7683" width="12.7109375" style="2" bestFit="1" customWidth="1"/>
    <col min="7684" max="7684" width="12.140625" style="2" bestFit="1" customWidth="1"/>
    <col min="7685" max="7685" width="14" style="2" customWidth="1"/>
    <col min="7686" max="7686" width="12.42578125" style="2" bestFit="1" customWidth="1"/>
    <col min="7687" max="7687" width="12.5703125" style="2" customWidth="1"/>
    <col min="7688" max="7688" width="14.7109375" style="2" customWidth="1"/>
    <col min="7689" max="7689" width="12.140625" style="2" bestFit="1" customWidth="1"/>
    <col min="7690" max="7690" width="11.7109375" style="2" customWidth="1"/>
    <col min="7691" max="7691" width="11.7109375" style="2" bestFit="1" customWidth="1"/>
    <col min="7692" max="7694" width="11.5703125" style="2" bestFit="1" customWidth="1"/>
    <col min="7695" max="7695" width="9.85546875" style="2" bestFit="1" customWidth="1"/>
    <col min="7696" max="7696" width="12" style="2" bestFit="1" customWidth="1"/>
    <col min="7697" max="7697" width="49.85546875" style="2" customWidth="1"/>
    <col min="7698" max="7936" width="11.42578125" style="2"/>
    <col min="7937" max="7937" width="26" style="2" customWidth="1"/>
    <col min="7938" max="7938" width="15.5703125" style="2" bestFit="1" customWidth="1"/>
    <col min="7939" max="7939" width="12.7109375" style="2" bestFit="1" customWidth="1"/>
    <col min="7940" max="7940" width="12.140625" style="2" bestFit="1" customWidth="1"/>
    <col min="7941" max="7941" width="14" style="2" customWidth="1"/>
    <col min="7942" max="7942" width="12.42578125" style="2" bestFit="1" customWidth="1"/>
    <col min="7943" max="7943" width="12.5703125" style="2" customWidth="1"/>
    <col min="7944" max="7944" width="14.7109375" style="2" customWidth="1"/>
    <col min="7945" max="7945" width="12.140625" style="2" bestFit="1" customWidth="1"/>
    <col min="7946" max="7946" width="11.7109375" style="2" customWidth="1"/>
    <col min="7947" max="7947" width="11.7109375" style="2" bestFit="1" customWidth="1"/>
    <col min="7948" max="7950" width="11.5703125" style="2" bestFit="1" customWidth="1"/>
    <col min="7951" max="7951" width="9.85546875" style="2" bestFit="1" customWidth="1"/>
    <col min="7952" max="7952" width="12" style="2" bestFit="1" customWidth="1"/>
    <col min="7953" max="7953" width="49.85546875" style="2" customWidth="1"/>
    <col min="7954" max="8192" width="11.42578125" style="2"/>
    <col min="8193" max="8193" width="26" style="2" customWidth="1"/>
    <col min="8194" max="8194" width="15.5703125" style="2" bestFit="1" customWidth="1"/>
    <col min="8195" max="8195" width="12.7109375" style="2" bestFit="1" customWidth="1"/>
    <col min="8196" max="8196" width="12.140625" style="2" bestFit="1" customWidth="1"/>
    <col min="8197" max="8197" width="14" style="2" customWidth="1"/>
    <col min="8198" max="8198" width="12.42578125" style="2" bestFit="1" customWidth="1"/>
    <col min="8199" max="8199" width="12.5703125" style="2" customWidth="1"/>
    <col min="8200" max="8200" width="14.7109375" style="2" customWidth="1"/>
    <col min="8201" max="8201" width="12.140625" style="2" bestFit="1" customWidth="1"/>
    <col min="8202" max="8202" width="11.7109375" style="2" customWidth="1"/>
    <col min="8203" max="8203" width="11.7109375" style="2" bestFit="1" customWidth="1"/>
    <col min="8204" max="8206" width="11.5703125" style="2" bestFit="1" customWidth="1"/>
    <col min="8207" max="8207" width="9.85546875" style="2" bestFit="1" customWidth="1"/>
    <col min="8208" max="8208" width="12" style="2" bestFit="1" customWidth="1"/>
    <col min="8209" max="8209" width="49.85546875" style="2" customWidth="1"/>
    <col min="8210" max="8448" width="11.42578125" style="2"/>
    <col min="8449" max="8449" width="26" style="2" customWidth="1"/>
    <col min="8450" max="8450" width="15.5703125" style="2" bestFit="1" customWidth="1"/>
    <col min="8451" max="8451" width="12.7109375" style="2" bestFit="1" customWidth="1"/>
    <col min="8452" max="8452" width="12.140625" style="2" bestFit="1" customWidth="1"/>
    <col min="8453" max="8453" width="14" style="2" customWidth="1"/>
    <col min="8454" max="8454" width="12.42578125" style="2" bestFit="1" customWidth="1"/>
    <col min="8455" max="8455" width="12.5703125" style="2" customWidth="1"/>
    <col min="8456" max="8456" width="14.7109375" style="2" customWidth="1"/>
    <col min="8457" max="8457" width="12.140625" style="2" bestFit="1" customWidth="1"/>
    <col min="8458" max="8458" width="11.7109375" style="2" customWidth="1"/>
    <col min="8459" max="8459" width="11.7109375" style="2" bestFit="1" customWidth="1"/>
    <col min="8460" max="8462" width="11.5703125" style="2" bestFit="1" customWidth="1"/>
    <col min="8463" max="8463" width="9.85546875" style="2" bestFit="1" customWidth="1"/>
    <col min="8464" max="8464" width="12" style="2" bestFit="1" customWidth="1"/>
    <col min="8465" max="8465" width="49.85546875" style="2" customWidth="1"/>
    <col min="8466" max="8704" width="11.42578125" style="2"/>
    <col min="8705" max="8705" width="26" style="2" customWidth="1"/>
    <col min="8706" max="8706" width="15.5703125" style="2" bestFit="1" customWidth="1"/>
    <col min="8707" max="8707" width="12.7109375" style="2" bestFit="1" customWidth="1"/>
    <col min="8708" max="8708" width="12.140625" style="2" bestFit="1" customWidth="1"/>
    <col min="8709" max="8709" width="14" style="2" customWidth="1"/>
    <col min="8710" max="8710" width="12.42578125" style="2" bestFit="1" customWidth="1"/>
    <col min="8711" max="8711" width="12.5703125" style="2" customWidth="1"/>
    <col min="8712" max="8712" width="14.7109375" style="2" customWidth="1"/>
    <col min="8713" max="8713" width="12.140625" style="2" bestFit="1" customWidth="1"/>
    <col min="8714" max="8714" width="11.7109375" style="2" customWidth="1"/>
    <col min="8715" max="8715" width="11.7109375" style="2" bestFit="1" customWidth="1"/>
    <col min="8716" max="8718" width="11.5703125" style="2" bestFit="1" customWidth="1"/>
    <col min="8719" max="8719" width="9.85546875" style="2" bestFit="1" customWidth="1"/>
    <col min="8720" max="8720" width="12" style="2" bestFit="1" customWidth="1"/>
    <col min="8721" max="8721" width="49.85546875" style="2" customWidth="1"/>
    <col min="8722" max="8960" width="11.42578125" style="2"/>
    <col min="8961" max="8961" width="26" style="2" customWidth="1"/>
    <col min="8962" max="8962" width="15.5703125" style="2" bestFit="1" customWidth="1"/>
    <col min="8963" max="8963" width="12.7109375" style="2" bestFit="1" customWidth="1"/>
    <col min="8964" max="8964" width="12.140625" style="2" bestFit="1" customWidth="1"/>
    <col min="8965" max="8965" width="14" style="2" customWidth="1"/>
    <col min="8966" max="8966" width="12.42578125" style="2" bestFit="1" customWidth="1"/>
    <col min="8967" max="8967" width="12.5703125" style="2" customWidth="1"/>
    <col min="8968" max="8968" width="14.7109375" style="2" customWidth="1"/>
    <col min="8969" max="8969" width="12.140625" style="2" bestFit="1" customWidth="1"/>
    <col min="8970" max="8970" width="11.7109375" style="2" customWidth="1"/>
    <col min="8971" max="8971" width="11.7109375" style="2" bestFit="1" customWidth="1"/>
    <col min="8972" max="8974" width="11.5703125" style="2" bestFit="1" customWidth="1"/>
    <col min="8975" max="8975" width="9.85546875" style="2" bestFit="1" customWidth="1"/>
    <col min="8976" max="8976" width="12" style="2" bestFit="1" customWidth="1"/>
    <col min="8977" max="8977" width="49.85546875" style="2" customWidth="1"/>
    <col min="8978" max="9216" width="11.42578125" style="2"/>
    <col min="9217" max="9217" width="26" style="2" customWidth="1"/>
    <col min="9218" max="9218" width="15.5703125" style="2" bestFit="1" customWidth="1"/>
    <col min="9219" max="9219" width="12.7109375" style="2" bestFit="1" customWidth="1"/>
    <col min="9220" max="9220" width="12.140625" style="2" bestFit="1" customWidth="1"/>
    <col min="9221" max="9221" width="14" style="2" customWidth="1"/>
    <col min="9222" max="9222" width="12.42578125" style="2" bestFit="1" customWidth="1"/>
    <col min="9223" max="9223" width="12.5703125" style="2" customWidth="1"/>
    <col min="9224" max="9224" width="14.7109375" style="2" customWidth="1"/>
    <col min="9225" max="9225" width="12.140625" style="2" bestFit="1" customWidth="1"/>
    <col min="9226" max="9226" width="11.7109375" style="2" customWidth="1"/>
    <col min="9227" max="9227" width="11.7109375" style="2" bestFit="1" customWidth="1"/>
    <col min="9228" max="9230" width="11.5703125" style="2" bestFit="1" customWidth="1"/>
    <col min="9231" max="9231" width="9.85546875" style="2" bestFit="1" customWidth="1"/>
    <col min="9232" max="9232" width="12" style="2" bestFit="1" customWidth="1"/>
    <col min="9233" max="9233" width="49.85546875" style="2" customWidth="1"/>
    <col min="9234" max="9472" width="11.42578125" style="2"/>
    <col min="9473" max="9473" width="26" style="2" customWidth="1"/>
    <col min="9474" max="9474" width="15.5703125" style="2" bestFit="1" customWidth="1"/>
    <col min="9475" max="9475" width="12.7109375" style="2" bestFit="1" customWidth="1"/>
    <col min="9476" max="9476" width="12.140625" style="2" bestFit="1" customWidth="1"/>
    <col min="9477" max="9477" width="14" style="2" customWidth="1"/>
    <col min="9478" max="9478" width="12.42578125" style="2" bestFit="1" customWidth="1"/>
    <col min="9479" max="9479" width="12.5703125" style="2" customWidth="1"/>
    <col min="9480" max="9480" width="14.7109375" style="2" customWidth="1"/>
    <col min="9481" max="9481" width="12.140625" style="2" bestFit="1" customWidth="1"/>
    <col min="9482" max="9482" width="11.7109375" style="2" customWidth="1"/>
    <col min="9483" max="9483" width="11.7109375" style="2" bestFit="1" customWidth="1"/>
    <col min="9484" max="9486" width="11.5703125" style="2" bestFit="1" customWidth="1"/>
    <col min="9487" max="9487" width="9.85546875" style="2" bestFit="1" customWidth="1"/>
    <col min="9488" max="9488" width="12" style="2" bestFit="1" customWidth="1"/>
    <col min="9489" max="9489" width="49.85546875" style="2" customWidth="1"/>
    <col min="9490" max="9728" width="11.42578125" style="2"/>
    <col min="9729" max="9729" width="26" style="2" customWidth="1"/>
    <col min="9730" max="9730" width="15.5703125" style="2" bestFit="1" customWidth="1"/>
    <col min="9731" max="9731" width="12.7109375" style="2" bestFit="1" customWidth="1"/>
    <col min="9732" max="9732" width="12.140625" style="2" bestFit="1" customWidth="1"/>
    <col min="9733" max="9733" width="14" style="2" customWidth="1"/>
    <col min="9734" max="9734" width="12.42578125" style="2" bestFit="1" customWidth="1"/>
    <col min="9735" max="9735" width="12.5703125" style="2" customWidth="1"/>
    <col min="9736" max="9736" width="14.7109375" style="2" customWidth="1"/>
    <col min="9737" max="9737" width="12.140625" style="2" bestFit="1" customWidth="1"/>
    <col min="9738" max="9738" width="11.7109375" style="2" customWidth="1"/>
    <col min="9739" max="9739" width="11.7109375" style="2" bestFit="1" customWidth="1"/>
    <col min="9740" max="9742" width="11.5703125" style="2" bestFit="1" customWidth="1"/>
    <col min="9743" max="9743" width="9.85546875" style="2" bestFit="1" customWidth="1"/>
    <col min="9744" max="9744" width="12" style="2" bestFit="1" customWidth="1"/>
    <col min="9745" max="9745" width="49.85546875" style="2" customWidth="1"/>
    <col min="9746" max="9984" width="11.42578125" style="2"/>
    <col min="9985" max="9985" width="26" style="2" customWidth="1"/>
    <col min="9986" max="9986" width="15.5703125" style="2" bestFit="1" customWidth="1"/>
    <col min="9987" max="9987" width="12.7109375" style="2" bestFit="1" customWidth="1"/>
    <col min="9988" max="9988" width="12.140625" style="2" bestFit="1" customWidth="1"/>
    <col min="9989" max="9989" width="14" style="2" customWidth="1"/>
    <col min="9990" max="9990" width="12.42578125" style="2" bestFit="1" customWidth="1"/>
    <col min="9991" max="9991" width="12.5703125" style="2" customWidth="1"/>
    <col min="9992" max="9992" width="14.7109375" style="2" customWidth="1"/>
    <col min="9993" max="9993" width="12.140625" style="2" bestFit="1" customWidth="1"/>
    <col min="9994" max="9994" width="11.7109375" style="2" customWidth="1"/>
    <col min="9995" max="9995" width="11.7109375" style="2" bestFit="1" customWidth="1"/>
    <col min="9996" max="9998" width="11.5703125" style="2" bestFit="1" customWidth="1"/>
    <col min="9999" max="9999" width="9.85546875" style="2" bestFit="1" customWidth="1"/>
    <col min="10000" max="10000" width="12" style="2" bestFit="1" customWidth="1"/>
    <col min="10001" max="10001" width="49.85546875" style="2" customWidth="1"/>
    <col min="10002" max="10240" width="11.42578125" style="2"/>
    <col min="10241" max="10241" width="26" style="2" customWidth="1"/>
    <col min="10242" max="10242" width="15.5703125" style="2" bestFit="1" customWidth="1"/>
    <col min="10243" max="10243" width="12.7109375" style="2" bestFit="1" customWidth="1"/>
    <col min="10244" max="10244" width="12.140625" style="2" bestFit="1" customWidth="1"/>
    <col min="10245" max="10245" width="14" style="2" customWidth="1"/>
    <col min="10246" max="10246" width="12.42578125" style="2" bestFit="1" customWidth="1"/>
    <col min="10247" max="10247" width="12.5703125" style="2" customWidth="1"/>
    <col min="10248" max="10248" width="14.7109375" style="2" customWidth="1"/>
    <col min="10249" max="10249" width="12.140625" style="2" bestFit="1" customWidth="1"/>
    <col min="10250" max="10250" width="11.7109375" style="2" customWidth="1"/>
    <col min="10251" max="10251" width="11.7109375" style="2" bestFit="1" customWidth="1"/>
    <col min="10252" max="10254" width="11.5703125" style="2" bestFit="1" customWidth="1"/>
    <col min="10255" max="10255" width="9.85546875" style="2" bestFit="1" customWidth="1"/>
    <col min="10256" max="10256" width="12" style="2" bestFit="1" customWidth="1"/>
    <col min="10257" max="10257" width="49.85546875" style="2" customWidth="1"/>
    <col min="10258" max="10496" width="11.42578125" style="2"/>
    <col min="10497" max="10497" width="26" style="2" customWidth="1"/>
    <col min="10498" max="10498" width="15.5703125" style="2" bestFit="1" customWidth="1"/>
    <col min="10499" max="10499" width="12.7109375" style="2" bestFit="1" customWidth="1"/>
    <col min="10500" max="10500" width="12.140625" style="2" bestFit="1" customWidth="1"/>
    <col min="10501" max="10501" width="14" style="2" customWidth="1"/>
    <col min="10502" max="10502" width="12.42578125" style="2" bestFit="1" customWidth="1"/>
    <col min="10503" max="10503" width="12.5703125" style="2" customWidth="1"/>
    <col min="10504" max="10504" width="14.7109375" style="2" customWidth="1"/>
    <col min="10505" max="10505" width="12.140625" style="2" bestFit="1" customWidth="1"/>
    <col min="10506" max="10506" width="11.7109375" style="2" customWidth="1"/>
    <col min="10507" max="10507" width="11.7109375" style="2" bestFit="1" customWidth="1"/>
    <col min="10508" max="10510" width="11.5703125" style="2" bestFit="1" customWidth="1"/>
    <col min="10511" max="10511" width="9.85546875" style="2" bestFit="1" customWidth="1"/>
    <col min="10512" max="10512" width="12" style="2" bestFit="1" customWidth="1"/>
    <col min="10513" max="10513" width="49.85546875" style="2" customWidth="1"/>
    <col min="10514" max="10752" width="11.42578125" style="2"/>
    <col min="10753" max="10753" width="26" style="2" customWidth="1"/>
    <col min="10754" max="10754" width="15.5703125" style="2" bestFit="1" customWidth="1"/>
    <col min="10755" max="10755" width="12.7109375" style="2" bestFit="1" customWidth="1"/>
    <col min="10756" max="10756" width="12.140625" style="2" bestFit="1" customWidth="1"/>
    <col min="10757" max="10757" width="14" style="2" customWidth="1"/>
    <col min="10758" max="10758" width="12.42578125" style="2" bestFit="1" customWidth="1"/>
    <col min="10759" max="10759" width="12.5703125" style="2" customWidth="1"/>
    <col min="10760" max="10760" width="14.7109375" style="2" customWidth="1"/>
    <col min="10761" max="10761" width="12.140625" style="2" bestFit="1" customWidth="1"/>
    <col min="10762" max="10762" width="11.7109375" style="2" customWidth="1"/>
    <col min="10763" max="10763" width="11.7109375" style="2" bestFit="1" customWidth="1"/>
    <col min="10764" max="10766" width="11.5703125" style="2" bestFit="1" customWidth="1"/>
    <col min="10767" max="10767" width="9.85546875" style="2" bestFit="1" customWidth="1"/>
    <col min="10768" max="10768" width="12" style="2" bestFit="1" customWidth="1"/>
    <col min="10769" max="10769" width="49.85546875" style="2" customWidth="1"/>
    <col min="10770" max="11008" width="11.42578125" style="2"/>
    <col min="11009" max="11009" width="26" style="2" customWidth="1"/>
    <col min="11010" max="11010" width="15.5703125" style="2" bestFit="1" customWidth="1"/>
    <col min="11011" max="11011" width="12.7109375" style="2" bestFit="1" customWidth="1"/>
    <col min="11012" max="11012" width="12.140625" style="2" bestFit="1" customWidth="1"/>
    <col min="11013" max="11013" width="14" style="2" customWidth="1"/>
    <col min="11014" max="11014" width="12.42578125" style="2" bestFit="1" customWidth="1"/>
    <col min="11015" max="11015" width="12.5703125" style="2" customWidth="1"/>
    <col min="11016" max="11016" width="14.7109375" style="2" customWidth="1"/>
    <col min="11017" max="11017" width="12.140625" style="2" bestFit="1" customWidth="1"/>
    <col min="11018" max="11018" width="11.7109375" style="2" customWidth="1"/>
    <col min="11019" max="11019" width="11.7109375" style="2" bestFit="1" customWidth="1"/>
    <col min="11020" max="11022" width="11.5703125" style="2" bestFit="1" customWidth="1"/>
    <col min="11023" max="11023" width="9.85546875" style="2" bestFit="1" customWidth="1"/>
    <col min="11024" max="11024" width="12" style="2" bestFit="1" customWidth="1"/>
    <col min="11025" max="11025" width="49.85546875" style="2" customWidth="1"/>
    <col min="11026" max="11264" width="11.42578125" style="2"/>
    <col min="11265" max="11265" width="26" style="2" customWidth="1"/>
    <col min="11266" max="11266" width="15.5703125" style="2" bestFit="1" customWidth="1"/>
    <col min="11267" max="11267" width="12.7109375" style="2" bestFit="1" customWidth="1"/>
    <col min="11268" max="11268" width="12.140625" style="2" bestFit="1" customWidth="1"/>
    <col min="11269" max="11269" width="14" style="2" customWidth="1"/>
    <col min="11270" max="11270" width="12.42578125" style="2" bestFit="1" customWidth="1"/>
    <col min="11271" max="11271" width="12.5703125" style="2" customWidth="1"/>
    <col min="11272" max="11272" width="14.7109375" style="2" customWidth="1"/>
    <col min="11273" max="11273" width="12.140625" style="2" bestFit="1" customWidth="1"/>
    <col min="11274" max="11274" width="11.7109375" style="2" customWidth="1"/>
    <col min="11275" max="11275" width="11.7109375" style="2" bestFit="1" customWidth="1"/>
    <col min="11276" max="11278" width="11.5703125" style="2" bestFit="1" customWidth="1"/>
    <col min="11279" max="11279" width="9.85546875" style="2" bestFit="1" customWidth="1"/>
    <col min="11280" max="11280" width="12" style="2" bestFit="1" customWidth="1"/>
    <col min="11281" max="11281" width="49.85546875" style="2" customWidth="1"/>
    <col min="11282" max="11520" width="11.42578125" style="2"/>
    <col min="11521" max="11521" width="26" style="2" customWidth="1"/>
    <col min="11522" max="11522" width="15.5703125" style="2" bestFit="1" customWidth="1"/>
    <col min="11523" max="11523" width="12.7109375" style="2" bestFit="1" customWidth="1"/>
    <col min="11524" max="11524" width="12.140625" style="2" bestFit="1" customWidth="1"/>
    <col min="11525" max="11525" width="14" style="2" customWidth="1"/>
    <col min="11526" max="11526" width="12.42578125" style="2" bestFit="1" customWidth="1"/>
    <col min="11527" max="11527" width="12.5703125" style="2" customWidth="1"/>
    <col min="11528" max="11528" width="14.7109375" style="2" customWidth="1"/>
    <col min="11529" max="11529" width="12.140625" style="2" bestFit="1" customWidth="1"/>
    <col min="11530" max="11530" width="11.7109375" style="2" customWidth="1"/>
    <col min="11531" max="11531" width="11.7109375" style="2" bestFit="1" customWidth="1"/>
    <col min="11532" max="11534" width="11.5703125" style="2" bestFit="1" customWidth="1"/>
    <col min="11535" max="11535" width="9.85546875" style="2" bestFit="1" customWidth="1"/>
    <col min="11536" max="11536" width="12" style="2" bestFit="1" customWidth="1"/>
    <col min="11537" max="11537" width="49.85546875" style="2" customWidth="1"/>
    <col min="11538" max="11776" width="11.42578125" style="2"/>
    <col min="11777" max="11777" width="26" style="2" customWidth="1"/>
    <col min="11778" max="11778" width="15.5703125" style="2" bestFit="1" customWidth="1"/>
    <col min="11779" max="11779" width="12.7109375" style="2" bestFit="1" customWidth="1"/>
    <col min="11780" max="11780" width="12.140625" style="2" bestFit="1" customWidth="1"/>
    <col min="11781" max="11781" width="14" style="2" customWidth="1"/>
    <col min="11782" max="11782" width="12.42578125" style="2" bestFit="1" customWidth="1"/>
    <col min="11783" max="11783" width="12.5703125" style="2" customWidth="1"/>
    <col min="11784" max="11784" width="14.7109375" style="2" customWidth="1"/>
    <col min="11785" max="11785" width="12.140625" style="2" bestFit="1" customWidth="1"/>
    <col min="11786" max="11786" width="11.7109375" style="2" customWidth="1"/>
    <col min="11787" max="11787" width="11.7109375" style="2" bestFit="1" customWidth="1"/>
    <col min="11788" max="11790" width="11.5703125" style="2" bestFit="1" customWidth="1"/>
    <col min="11791" max="11791" width="9.85546875" style="2" bestFit="1" customWidth="1"/>
    <col min="11792" max="11792" width="12" style="2" bestFit="1" customWidth="1"/>
    <col min="11793" max="11793" width="49.85546875" style="2" customWidth="1"/>
    <col min="11794" max="12032" width="11.42578125" style="2"/>
    <col min="12033" max="12033" width="26" style="2" customWidth="1"/>
    <col min="12034" max="12034" width="15.5703125" style="2" bestFit="1" customWidth="1"/>
    <col min="12035" max="12035" width="12.7109375" style="2" bestFit="1" customWidth="1"/>
    <col min="12036" max="12036" width="12.140625" style="2" bestFit="1" customWidth="1"/>
    <col min="12037" max="12037" width="14" style="2" customWidth="1"/>
    <col min="12038" max="12038" width="12.42578125" style="2" bestFit="1" customWidth="1"/>
    <col min="12039" max="12039" width="12.5703125" style="2" customWidth="1"/>
    <col min="12040" max="12040" width="14.7109375" style="2" customWidth="1"/>
    <col min="12041" max="12041" width="12.140625" style="2" bestFit="1" customWidth="1"/>
    <col min="12042" max="12042" width="11.7109375" style="2" customWidth="1"/>
    <col min="12043" max="12043" width="11.7109375" style="2" bestFit="1" customWidth="1"/>
    <col min="12044" max="12046" width="11.5703125" style="2" bestFit="1" customWidth="1"/>
    <col min="12047" max="12047" width="9.85546875" style="2" bestFit="1" customWidth="1"/>
    <col min="12048" max="12048" width="12" style="2" bestFit="1" customWidth="1"/>
    <col min="12049" max="12049" width="49.85546875" style="2" customWidth="1"/>
    <col min="12050" max="12288" width="11.42578125" style="2"/>
    <col min="12289" max="12289" width="26" style="2" customWidth="1"/>
    <col min="12290" max="12290" width="15.5703125" style="2" bestFit="1" customWidth="1"/>
    <col min="12291" max="12291" width="12.7109375" style="2" bestFit="1" customWidth="1"/>
    <col min="12292" max="12292" width="12.140625" style="2" bestFit="1" customWidth="1"/>
    <col min="12293" max="12293" width="14" style="2" customWidth="1"/>
    <col min="12294" max="12294" width="12.42578125" style="2" bestFit="1" customWidth="1"/>
    <col min="12295" max="12295" width="12.5703125" style="2" customWidth="1"/>
    <col min="12296" max="12296" width="14.7109375" style="2" customWidth="1"/>
    <col min="12297" max="12297" width="12.140625" style="2" bestFit="1" customWidth="1"/>
    <col min="12298" max="12298" width="11.7109375" style="2" customWidth="1"/>
    <col min="12299" max="12299" width="11.7109375" style="2" bestFit="1" customWidth="1"/>
    <col min="12300" max="12302" width="11.5703125" style="2" bestFit="1" customWidth="1"/>
    <col min="12303" max="12303" width="9.85546875" style="2" bestFit="1" customWidth="1"/>
    <col min="12304" max="12304" width="12" style="2" bestFit="1" customWidth="1"/>
    <col min="12305" max="12305" width="49.85546875" style="2" customWidth="1"/>
    <col min="12306" max="12544" width="11.42578125" style="2"/>
    <col min="12545" max="12545" width="26" style="2" customWidth="1"/>
    <col min="12546" max="12546" width="15.5703125" style="2" bestFit="1" customWidth="1"/>
    <col min="12547" max="12547" width="12.7109375" style="2" bestFit="1" customWidth="1"/>
    <col min="12548" max="12548" width="12.140625" style="2" bestFit="1" customWidth="1"/>
    <col min="12549" max="12549" width="14" style="2" customWidth="1"/>
    <col min="12550" max="12550" width="12.42578125" style="2" bestFit="1" customWidth="1"/>
    <col min="12551" max="12551" width="12.5703125" style="2" customWidth="1"/>
    <col min="12552" max="12552" width="14.7109375" style="2" customWidth="1"/>
    <col min="12553" max="12553" width="12.140625" style="2" bestFit="1" customWidth="1"/>
    <col min="12554" max="12554" width="11.7109375" style="2" customWidth="1"/>
    <col min="12555" max="12555" width="11.7109375" style="2" bestFit="1" customWidth="1"/>
    <col min="12556" max="12558" width="11.5703125" style="2" bestFit="1" customWidth="1"/>
    <col min="12559" max="12559" width="9.85546875" style="2" bestFit="1" customWidth="1"/>
    <col min="12560" max="12560" width="12" style="2" bestFit="1" customWidth="1"/>
    <col min="12561" max="12561" width="49.85546875" style="2" customWidth="1"/>
    <col min="12562" max="12800" width="11.42578125" style="2"/>
    <col min="12801" max="12801" width="26" style="2" customWidth="1"/>
    <col min="12802" max="12802" width="15.5703125" style="2" bestFit="1" customWidth="1"/>
    <col min="12803" max="12803" width="12.7109375" style="2" bestFit="1" customWidth="1"/>
    <col min="12804" max="12804" width="12.140625" style="2" bestFit="1" customWidth="1"/>
    <col min="12805" max="12805" width="14" style="2" customWidth="1"/>
    <col min="12806" max="12806" width="12.42578125" style="2" bestFit="1" customWidth="1"/>
    <col min="12807" max="12807" width="12.5703125" style="2" customWidth="1"/>
    <col min="12808" max="12808" width="14.7109375" style="2" customWidth="1"/>
    <col min="12809" max="12809" width="12.140625" style="2" bestFit="1" customWidth="1"/>
    <col min="12810" max="12810" width="11.7109375" style="2" customWidth="1"/>
    <col min="12811" max="12811" width="11.7109375" style="2" bestFit="1" customWidth="1"/>
    <col min="12812" max="12814" width="11.5703125" style="2" bestFit="1" customWidth="1"/>
    <col min="12815" max="12815" width="9.85546875" style="2" bestFit="1" customWidth="1"/>
    <col min="12816" max="12816" width="12" style="2" bestFit="1" customWidth="1"/>
    <col min="12817" max="12817" width="49.85546875" style="2" customWidth="1"/>
    <col min="12818" max="13056" width="11.42578125" style="2"/>
    <col min="13057" max="13057" width="26" style="2" customWidth="1"/>
    <col min="13058" max="13058" width="15.5703125" style="2" bestFit="1" customWidth="1"/>
    <col min="13059" max="13059" width="12.7109375" style="2" bestFit="1" customWidth="1"/>
    <col min="13060" max="13060" width="12.140625" style="2" bestFit="1" customWidth="1"/>
    <col min="13061" max="13061" width="14" style="2" customWidth="1"/>
    <col min="13062" max="13062" width="12.42578125" style="2" bestFit="1" customWidth="1"/>
    <col min="13063" max="13063" width="12.5703125" style="2" customWidth="1"/>
    <col min="13064" max="13064" width="14.7109375" style="2" customWidth="1"/>
    <col min="13065" max="13065" width="12.140625" style="2" bestFit="1" customWidth="1"/>
    <col min="13066" max="13066" width="11.7109375" style="2" customWidth="1"/>
    <col min="13067" max="13067" width="11.7109375" style="2" bestFit="1" customWidth="1"/>
    <col min="13068" max="13070" width="11.5703125" style="2" bestFit="1" customWidth="1"/>
    <col min="13071" max="13071" width="9.85546875" style="2" bestFit="1" customWidth="1"/>
    <col min="13072" max="13072" width="12" style="2" bestFit="1" customWidth="1"/>
    <col min="13073" max="13073" width="49.85546875" style="2" customWidth="1"/>
    <col min="13074" max="13312" width="11.42578125" style="2"/>
    <col min="13313" max="13313" width="26" style="2" customWidth="1"/>
    <col min="13314" max="13314" width="15.5703125" style="2" bestFit="1" customWidth="1"/>
    <col min="13315" max="13315" width="12.7109375" style="2" bestFit="1" customWidth="1"/>
    <col min="13316" max="13316" width="12.140625" style="2" bestFit="1" customWidth="1"/>
    <col min="13317" max="13317" width="14" style="2" customWidth="1"/>
    <col min="13318" max="13318" width="12.42578125" style="2" bestFit="1" customWidth="1"/>
    <col min="13319" max="13319" width="12.5703125" style="2" customWidth="1"/>
    <col min="13320" max="13320" width="14.7109375" style="2" customWidth="1"/>
    <col min="13321" max="13321" width="12.140625" style="2" bestFit="1" customWidth="1"/>
    <col min="13322" max="13322" width="11.7109375" style="2" customWidth="1"/>
    <col min="13323" max="13323" width="11.7109375" style="2" bestFit="1" customWidth="1"/>
    <col min="13324" max="13326" width="11.5703125" style="2" bestFit="1" customWidth="1"/>
    <col min="13327" max="13327" width="9.85546875" style="2" bestFit="1" customWidth="1"/>
    <col min="13328" max="13328" width="12" style="2" bestFit="1" customWidth="1"/>
    <col min="13329" max="13329" width="49.85546875" style="2" customWidth="1"/>
    <col min="13330" max="13568" width="11.42578125" style="2"/>
    <col min="13569" max="13569" width="26" style="2" customWidth="1"/>
    <col min="13570" max="13570" width="15.5703125" style="2" bestFit="1" customWidth="1"/>
    <col min="13571" max="13571" width="12.7109375" style="2" bestFit="1" customWidth="1"/>
    <col min="13572" max="13572" width="12.140625" style="2" bestFit="1" customWidth="1"/>
    <col min="13573" max="13573" width="14" style="2" customWidth="1"/>
    <col min="13574" max="13574" width="12.42578125" style="2" bestFit="1" customWidth="1"/>
    <col min="13575" max="13575" width="12.5703125" style="2" customWidth="1"/>
    <col min="13576" max="13576" width="14.7109375" style="2" customWidth="1"/>
    <col min="13577" max="13577" width="12.140625" style="2" bestFit="1" customWidth="1"/>
    <col min="13578" max="13578" width="11.7109375" style="2" customWidth="1"/>
    <col min="13579" max="13579" width="11.7109375" style="2" bestFit="1" customWidth="1"/>
    <col min="13580" max="13582" width="11.5703125" style="2" bestFit="1" customWidth="1"/>
    <col min="13583" max="13583" width="9.85546875" style="2" bestFit="1" customWidth="1"/>
    <col min="13584" max="13584" width="12" style="2" bestFit="1" customWidth="1"/>
    <col min="13585" max="13585" width="49.85546875" style="2" customWidth="1"/>
    <col min="13586" max="13824" width="11.42578125" style="2"/>
    <col min="13825" max="13825" width="26" style="2" customWidth="1"/>
    <col min="13826" max="13826" width="15.5703125" style="2" bestFit="1" customWidth="1"/>
    <col min="13827" max="13827" width="12.7109375" style="2" bestFit="1" customWidth="1"/>
    <col min="13828" max="13828" width="12.140625" style="2" bestFit="1" customWidth="1"/>
    <col min="13829" max="13829" width="14" style="2" customWidth="1"/>
    <col min="13830" max="13830" width="12.42578125" style="2" bestFit="1" customWidth="1"/>
    <col min="13831" max="13831" width="12.5703125" style="2" customWidth="1"/>
    <col min="13832" max="13832" width="14.7109375" style="2" customWidth="1"/>
    <col min="13833" max="13833" width="12.140625" style="2" bestFit="1" customWidth="1"/>
    <col min="13834" max="13834" width="11.7109375" style="2" customWidth="1"/>
    <col min="13835" max="13835" width="11.7109375" style="2" bestFit="1" customWidth="1"/>
    <col min="13836" max="13838" width="11.5703125" style="2" bestFit="1" customWidth="1"/>
    <col min="13839" max="13839" width="9.85546875" style="2" bestFit="1" customWidth="1"/>
    <col min="13840" max="13840" width="12" style="2" bestFit="1" customWidth="1"/>
    <col min="13841" max="13841" width="49.85546875" style="2" customWidth="1"/>
    <col min="13842" max="14080" width="11.42578125" style="2"/>
    <col min="14081" max="14081" width="26" style="2" customWidth="1"/>
    <col min="14082" max="14082" width="15.5703125" style="2" bestFit="1" customWidth="1"/>
    <col min="14083" max="14083" width="12.7109375" style="2" bestFit="1" customWidth="1"/>
    <col min="14084" max="14084" width="12.140625" style="2" bestFit="1" customWidth="1"/>
    <col min="14085" max="14085" width="14" style="2" customWidth="1"/>
    <col min="14086" max="14086" width="12.42578125" style="2" bestFit="1" customWidth="1"/>
    <col min="14087" max="14087" width="12.5703125" style="2" customWidth="1"/>
    <col min="14088" max="14088" width="14.7109375" style="2" customWidth="1"/>
    <col min="14089" max="14089" width="12.140625" style="2" bestFit="1" customWidth="1"/>
    <col min="14090" max="14090" width="11.7109375" style="2" customWidth="1"/>
    <col min="14091" max="14091" width="11.7109375" style="2" bestFit="1" customWidth="1"/>
    <col min="14092" max="14094" width="11.5703125" style="2" bestFit="1" customWidth="1"/>
    <col min="14095" max="14095" width="9.85546875" style="2" bestFit="1" customWidth="1"/>
    <col min="14096" max="14096" width="12" style="2" bestFit="1" customWidth="1"/>
    <col min="14097" max="14097" width="49.85546875" style="2" customWidth="1"/>
    <col min="14098" max="14336" width="11.42578125" style="2"/>
    <col min="14337" max="14337" width="26" style="2" customWidth="1"/>
    <col min="14338" max="14338" width="15.5703125" style="2" bestFit="1" customWidth="1"/>
    <col min="14339" max="14339" width="12.7109375" style="2" bestFit="1" customWidth="1"/>
    <col min="14340" max="14340" width="12.140625" style="2" bestFit="1" customWidth="1"/>
    <col min="14341" max="14341" width="14" style="2" customWidth="1"/>
    <col min="14342" max="14342" width="12.42578125" style="2" bestFit="1" customWidth="1"/>
    <col min="14343" max="14343" width="12.5703125" style="2" customWidth="1"/>
    <col min="14344" max="14344" width="14.7109375" style="2" customWidth="1"/>
    <col min="14345" max="14345" width="12.140625" style="2" bestFit="1" customWidth="1"/>
    <col min="14346" max="14346" width="11.7109375" style="2" customWidth="1"/>
    <col min="14347" max="14347" width="11.7109375" style="2" bestFit="1" customWidth="1"/>
    <col min="14348" max="14350" width="11.5703125" style="2" bestFit="1" customWidth="1"/>
    <col min="14351" max="14351" width="9.85546875" style="2" bestFit="1" customWidth="1"/>
    <col min="14352" max="14352" width="12" style="2" bestFit="1" customWidth="1"/>
    <col min="14353" max="14353" width="49.85546875" style="2" customWidth="1"/>
    <col min="14354" max="14592" width="11.42578125" style="2"/>
    <col min="14593" max="14593" width="26" style="2" customWidth="1"/>
    <col min="14594" max="14594" width="15.5703125" style="2" bestFit="1" customWidth="1"/>
    <col min="14595" max="14595" width="12.7109375" style="2" bestFit="1" customWidth="1"/>
    <col min="14596" max="14596" width="12.140625" style="2" bestFit="1" customWidth="1"/>
    <col min="14597" max="14597" width="14" style="2" customWidth="1"/>
    <col min="14598" max="14598" width="12.42578125" style="2" bestFit="1" customWidth="1"/>
    <col min="14599" max="14599" width="12.5703125" style="2" customWidth="1"/>
    <col min="14600" max="14600" width="14.7109375" style="2" customWidth="1"/>
    <col min="14601" max="14601" width="12.140625" style="2" bestFit="1" customWidth="1"/>
    <col min="14602" max="14602" width="11.7109375" style="2" customWidth="1"/>
    <col min="14603" max="14603" width="11.7109375" style="2" bestFit="1" customWidth="1"/>
    <col min="14604" max="14606" width="11.5703125" style="2" bestFit="1" customWidth="1"/>
    <col min="14607" max="14607" width="9.85546875" style="2" bestFit="1" customWidth="1"/>
    <col min="14608" max="14608" width="12" style="2" bestFit="1" customWidth="1"/>
    <col min="14609" max="14609" width="49.85546875" style="2" customWidth="1"/>
    <col min="14610" max="14848" width="11.42578125" style="2"/>
    <col min="14849" max="14849" width="26" style="2" customWidth="1"/>
    <col min="14850" max="14850" width="15.5703125" style="2" bestFit="1" customWidth="1"/>
    <col min="14851" max="14851" width="12.7109375" style="2" bestFit="1" customWidth="1"/>
    <col min="14852" max="14852" width="12.140625" style="2" bestFit="1" customWidth="1"/>
    <col min="14853" max="14853" width="14" style="2" customWidth="1"/>
    <col min="14854" max="14854" width="12.42578125" style="2" bestFit="1" customWidth="1"/>
    <col min="14855" max="14855" width="12.5703125" style="2" customWidth="1"/>
    <col min="14856" max="14856" width="14.7109375" style="2" customWidth="1"/>
    <col min="14857" max="14857" width="12.140625" style="2" bestFit="1" customWidth="1"/>
    <col min="14858" max="14858" width="11.7109375" style="2" customWidth="1"/>
    <col min="14859" max="14859" width="11.7109375" style="2" bestFit="1" customWidth="1"/>
    <col min="14860" max="14862" width="11.5703125" style="2" bestFit="1" customWidth="1"/>
    <col min="14863" max="14863" width="9.85546875" style="2" bestFit="1" customWidth="1"/>
    <col min="14864" max="14864" width="12" style="2" bestFit="1" customWidth="1"/>
    <col min="14865" max="14865" width="49.85546875" style="2" customWidth="1"/>
    <col min="14866" max="15104" width="11.42578125" style="2"/>
    <col min="15105" max="15105" width="26" style="2" customWidth="1"/>
    <col min="15106" max="15106" width="15.5703125" style="2" bestFit="1" customWidth="1"/>
    <col min="15107" max="15107" width="12.7109375" style="2" bestFit="1" customWidth="1"/>
    <col min="15108" max="15108" width="12.140625" style="2" bestFit="1" customWidth="1"/>
    <col min="15109" max="15109" width="14" style="2" customWidth="1"/>
    <col min="15110" max="15110" width="12.42578125" style="2" bestFit="1" customWidth="1"/>
    <col min="15111" max="15111" width="12.5703125" style="2" customWidth="1"/>
    <col min="15112" max="15112" width="14.7109375" style="2" customWidth="1"/>
    <col min="15113" max="15113" width="12.140625" style="2" bestFit="1" customWidth="1"/>
    <col min="15114" max="15114" width="11.7109375" style="2" customWidth="1"/>
    <col min="15115" max="15115" width="11.7109375" style="2" bestFit="1" customWidth="1"/>
    <col min="15116" max="15118" width="11.5703125" style="2" bestFit="1" customWidth="1"/>
    <col min="15119" max="15119" width="9.85546875" style="2" bestFit="1" customWidth="1"/>
    <col min="15120" max="15120" width="12" style="2" bestFit="1" customWidth="1"/>
    <col min="15121" max="15121" width="49.85546875" style="2" customWidth="1"/>
    <col min="15122" max="15360" width="11.42578125" style="2"/>
    <col min="15361" max="15361" width="26" style="2" customWidth="1"/>
    <col min="15362" max="15362" width="15.5703125" style="2" bestFit="1" customWidth="1"/>
    <col min="15363" max="15363" width="12.7109375" style="2" bestFit="1" customWidth="1"/>
    <col min="15364" max="15364" width="12.140625" style="2" bestFit="1" customWidth="1"/>
    <col min="15365" max="15365" width="14" style="2" customWidth="1"/>
    <col min="15366" max="15366" width="12.42578125" style="2" bestFit="1" customWidth="1"/>
    <col min="15367" max="15367" width="12.5703125" style="2" customWidth="1"/>
    <col min="15368" max="15368" width="14.7109375" style="2" customWidth="1"/>
    <col min="15369" max="15369" width="12.140625" style="2" bestFit="1" customWidth="1"/>
    <col min="15370" max="15370" width="11.7109375" style="2" customWidth="1"/>
    <col min="15371" max="15371" width="11.7109375" style="2" bestFit="1" customWidth="1"/>
    <col min="15372" max="15374" width="11.5703125" style="2" bestFit="1" customWidth="1"/>
    <col min="15375" max="15375" width="9.85546875" style="2" bestFit="1" customWidth="1"/>
    <col min="15376" max="15376" width="12" style="2" bestFit="1" customWidth="1"/>
    <col min="15377" max="15377" width="49.85546875" style="2" customWidth="1"/>
    <col min="15378" max="15616" width="11.42578125" style="2"/>
    <col min="15617" max="15617" width="26" style="2" customWidth="1"/>
    <col min="15618" max="15618" width="15.5703125" style="2" bestFit="1" customWidth="1"/>
    <col min="15619" max="15619" width="12.7109375" style="2" bestFit="1" customWidth="1"/>
    <col min="15620" max="15620" width="12.140625" style="2" bestFit="1" customWidth="1"/>
    <col min="15621" max="15621" width="14" style="2" customWidth="1"/>
    <col min="15622" max="15622" width="12.42578125" style="2" bestFit="1" customWidth="1"/>
    <col min="15623" max="15623" width="12.5703125" style="2" customWidth="1"/>
    <col min="15624" max="15624" width="14.7109375" style="2" customWidth="1"/>
    <col min="15625" max="15625" width="12.140625" style="2" bestFit="1" customWidth="1"/>
    <col min="15626" max="15626" width="11.7109375" style="2" customWidth="1"/>
    <col min="15627" max="15627" width="11.7109375" style="2" bestFit="1" customWidth="1"/>
    <col min="15628" max="15630" width="11.5703125" style="2" bestFit="1" customWidth="1"/>
    <col min="15631" max="15631" width="9.85546875" style="2" bestFit="1" customWidth="1"/>
    <col min="15632" max="15632" width="12" style="2" bestFit="1" customWidth="1"/>
    <col min="15633" max="15633" width="49.85546875" style="2" customWidth="1"/>
    <col min="15634" max="15872" width="11.42578125" style="2"/>
    <col min="15873" max="15873" width="26" style="2" customWidth="1"/>
    <col min="15874" max="15874" width="15.5703125" style="2" bestFit="1" customWidth="1"/>
    <col min="15875" max="15875" width="12.7109375" style="2" bestFit="1" customWidth="1"/>
    <col min="15876" max="15876" width="12.140625" style="2" bestFit="1" customWidth="1"/>
    <col min="15877" max="15877" width="14" style="2" customWidth="1"/>
    <col min="15878" max="15878" width="12.42578125" style="2" bestFit="1" customWidth="1"/>
    <col min="15879" max="15879" width="12.5703125" style="2" customWidth="1"/>
    <col min="15880" max="15880" width="14.7109375" style="2" customWidth="1"/>
    <col min="15881" max="15881" width="12.140625" style="2" bestFit="1" customWidth="1"/>
    <col min="15882" max="15882" width="11.7109375" style="2" customWidth="1"/>
    <col min="15883" max="15883" width="11.7109375" style="2" bestFit="1" customWidth="1"/>
    <col min="15884" max="15886" width="11.5703125" style="2" bestFit="1" customWidth="1"/>
    <col min="15887" max="15887" width="9.85546875" style="2" bestFit="1" customWidth="1"/>
    <col min="15888" max="15888" width="12" style="2" bestFit="1" customWidth="1"/>
    <col min="15889" max="15889" width="49.85546875" style="2" customWidth="1"/>
    <col min="15890" max="16128" width="11.42578125" style="2"/>
    <col min="16129" max="16129" width="26" style="2" customWidth="1"/>
    <col min="16130" max="16130" width="15.5703125" style="2" bestFit="1" customWidth="1"/>
    <col min="16131" max="16131" width="12.7109375" style="2" bestFit="1" customWidth="1"/>
    <col min="16132" max="16132" width="12.140625" style="2" bestFit="1" customWidth="1"/>
    <col min="16133" max="16133" width="14" style="2" customWidth="1"/>
    <col min="16134" max="16134" width="12.42578125" style="2" bestFit="1" customWidth="1"/>
    <col min="16135" max="16135" width="12.5703125" style="2" customWidth="1"/>
    <col min="16136" max="16136" width="14.7109375" style="2" customWidth="1"/>
    <col min="16137" max="16137" width="12.140625" style="2" bestFit="1" customWidth="1"/>
    <col min="16138" max="16138" width="11.7109375" style="2" customWidth="1"/>
    <col min="16139" max="16139" width="11.7109375" style="2" bestFit="1" customWidth="1"/>
    <col min="16140" max="16142" width="11.5703125" style="2" bestFit="1" customWidth="1"/>
    <col min="16143" max="16143" width="9.85546875" style="2" bestFit="1" customWidth="1"/>
    <col min="16144" max="16144" width="12" style="2" bestFit="1" customWidth="1"/>
    <col min="16145" max="16145" width="49.85546875" style="2" customWidth="1"/>
    <col min="16146" max="16384" width="11.42578125" style="2"/>
  </cols>
  <sheetData>
    <row r="1" spans="1:17" ht="13.7" x14ac:dyDescent="0.25">
      <c r="A1" s="322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4"/>
      <c r="Q1" s="1"/>
    </row>
    <row r="2" spans="1:17" ht="14.25" thickBot="1" x14ac:dyDescent="0.3">
      <c r="A2" s="3" t="s">
        <v>66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6"/>
    </row>
    <row r="3" spans="1:17" ht="13.7" x14ac:dyDescent="0.25">
      <c r="A3" s="7" t="s">
        <v>2</v>
      </c>
      <c r="B3" s="8" t="s">
        <v>3</v>
      </c>
      <c r="C3" s="9"/>
      <c r="D3" s="10" t="s">
        <v>4</v>
      </c>
      <c r="E3" s="10"/>
      <c r="F3" s="10"/>
      <c r="G3" s="10"/>
      <c r="H3" s="11" t="s">
        <v>5</v>
      </c>
      <c r="I3" s="12" t="s">
        <v>6</v>
      </c>
      <c r="J3" s="13"/>
      <c r="K3" s="13"/>
      <c r="L3" s="13"/>
      <c r="M3" s="13"/>
      <c r="N3" s="13"/>
      <c r="O3" s="14" t="s">
        <v>5</v>
      </c>
      <c r="P3" s="15" t="s">
        <v>7</v>
      </c>
      <c r="Q3" s="16" t="s">
        <v>8</v>
      </c>
    </row>
    <row r="4" spans="1:17" ht="13.7" x14ac:dyDescent="0.25">
      <c r="A4" s="17"/>
      <c r="B4" s="18"/>
      <c r="C4" s="19"/>
      <c r="D4" s="20"/>
      <c r="E4" s="20"/>
      <c r="F4" s="325" t="s">
        <v>9</v>
      </c>
      <c r="G4" s="326"/>
      <c r="H4" s="21"/>
      <c r="I4" s="22"/>
      <c r="J4" s="23"/>
      <c r="K4" s="23"/>
      <c r="L4" s="23"/>
      <c r="M4" s="23"/>
      <c r="N4" s="23"/>
      <c r="O4" s="24"/>
      <c r="P4" s="25"/>
      <c r="Q4" s="26"/>
    </row>
    <row r="5" spans="1:17" ht="14.25" thickBot="1" x14ac:dyDescent="0.3">
      <c r="A5" s="27" t="s">
        <v>10</v>
      </c>
      <c r="B5" s="28" t="s">
        <v>11</v>
      </c>
      <c r="C5" s="29" t="s">
        <v>12</v>
      </c>
      <c r="D5" s="30" t="s">
        <v>13</v>
      </c>
      <c r="E5" s="30" t="s">
        <v>14</v>
      </c>
      <c r="F5" s="31" t="s">
        <v>12</v>
      </c>
      <c r="G5" s="31" t="s">
        <v>15</v>
      </c>
      <c r="H5" s="32" t="s">
        <v>16</v>
      </c>
      <c r="I5" s="33" t="s">
        <v>17</v>
      </c>
      <c r="J5" s="34" t="s">
        <v>18</v>
      </c>
      <c r="K5" s="35" t="s">
        <v>19</v>
      </c>
      <c r="L5" s="35" t="s">
        <v>20</v>
      </c>
      <c r="M5" s="35" t="s">
        <v>21</v>
      </c>
      <c r="N5" s="36" t="s">
        <v>22</v>
      </c>
      <c r="O5" s="37" t="s">
        <v>23</v>
      </c>
      <c r="P5" s="38" t="s">
        <v>24</v>
      </c>
      <c r="Q5" s="39" t="s">
        <v>25</v>
      </c>
    </row>
    <row r="6" spans="1:17" ht="27.2" x14ac:dyDescent="0.25">
      <c r="A6" s="40" t="s">
        <v>26</v>
      </c>
      <c r="B6" s="41">
        <v>3500000</v>
      </c>
      <c r="C6" s="42">
        <v>30</v>
      </c>
      <c r="D6" s="43">
        <f>+B6</f>
        <v>3500000</v>
      </c>
      <c r="E6" s="42"/>
      <c r="F6" s="44">
        <v>0</v>
      </c>
      <c r="G6" s="45">
        <v>0</v>
      </c>
      <c r="H6" s="43">
        <f t="shared" ref="H6:H12" si="0">+D6+E6+G6</f>
        <v>3500000</v>
      </c>
      <c r="I6" s="46">
        <v>0</v>
      </c>
      <c r="J6" s="46">
        <v>0</v>
      </c>
      <c r="K6" s="46"/>
      <c r="L6" s="46"/>
      <c r="M6" s="46"/>
      <c r="N6" s="46"/>
      <c r="O6" s="46">
        <f>SUM(I6:N6)</f>
        <v>0</v>
      </c>
      <c r="P6" s="47">
        <v>0</v>
      </c>
      <c r="Q6" s="48"/>
    </row>
    <row r="7" spans="1:17" ht="27.2" x14ac:dyDescent="0.25">
      <c r="A7" s="40" t="s">
        <v>27</v>
      </c>
      <c r="B7" s="41">
        <v>3500000</v>
      </c>
      <c r="C7" s="42">
        <v>30</v>
      </c>
      <c r="D7" s="43">
        <f>+B7</f>
        <v>3500000</v>
      </c>
      <c r="E7" s="42"/>
      <c r="F7" s="44">
        <v>0</v>
      </c>
      <c r="G7" s="45">
        <v>0</v>
      </c>
      <c r="H7" s="43">
        <f t="shared" si="0"/>
        <v>3500000</v>
      </c>
      <c r="I7" s="46">
        <v>0</v>
      </c>
      <c r="J7" s="46">
        <v>0</v>
      </c>
      <c r="K7" s="46"/>
      <c r="L7" s="46"/>
      <c r="M7" s="46"/>
      <c r="N7" s="46"/>
      <c r="O7" s="46">
        <f>SUM(I7:N7)</f>
        <v>0</v>
      </c>
      <c r="P7" s="47">
        <v>0</v>
      </c>
      <c r="Q7" s="48"/>
    </row>
    <row r="8" spans="1:17" s="56" customFormat="1" ht="27.2" x14ac:dyDescent="0.25">
      <c r="A8" s="49" t="s">
        <v>28</v>
      </c>
      <c r="B8" s="50">
        <v>730000</v>
      </c>
      <c r="C8" s="51">
        <v>15</v>
      </c>
      <c r="D8" s="50">
        <f>+B8/30*C8</f>
        <v>365000</v>
      </c>
      <c r="E8" s="51">
        <f>70500/30*C8</f>
        <v>35250</v>
      </c>
      <c r="F8" s="51">
        <v>0</v>
      </c>
      <c r="G8" s="52">
        <v>0</v>
      </c>
      <c r="H8" s="50">
        <f t="shared" si="0"/>
        <v>400250</v>
      </c>
      <c r="I8" s="53">
        <v>0</v>
      </c>
      <c r="J8" s="53">
        <v>0</v>
      </c>
      <c r="K8" s="50"/>
      <c r="L8" s="50"/>
      <c r="M8" s="50"/>
      <c r="N8" s="50"/>
      <c r="O8" s="53">
        <f>SUM(I8:N8)</f>
        <v>0</v>
      </c>
      <c r="P8" s="54">
        <f>+H8-O8</f>
        <v>400250</v>
      </c>
      <c r="Q8" s="55"/>
    </row>
    <row r="9" spans="1:17" s="56" customFormat="1" ht="13.7" x14ac:dyDescent="0.25">
      <c r="A9" s="57" t="s">
        <v>29</v>
      </c>
      <c r="B9" s="58">
        <v>650000</v>
      </c>
      <c r="C9" s="51">
        <v>15</v>
      </c>
      <c r="D9" s="50">
        <f>+B9/30*C9</f>
        <v>325000</v>
      </c>
      <c r="E9" s="51">
        <f>70500/30*C9</f>
        <v>35250</v>
      </c>
      <c r="F9" s="59"/>
      <c r="G9" s="52"/>
      <c r="H9" s="50">
        <f t="shared" si="0"/>
        <v>360250</v>
      </c>
      <c r="I9" s="53">
        <v>0</v>
      </c>
      <c r="J9" s="53">
        <v>0</v>
      </c>
      <c r="K9" s="58"/>
      <c r="L9" s="58"/>
      <c r="M9" s="58"/>
      <c r="N9" s="58"/>
      <c r="O9" s="53">
        <f>SUM(I9:N9)</f>
        <v>0</v>
      </c>
      <c r="P9" s="54">
        <f>+H9-O9</f>
        <v>360250</v>
      </c>
      <c r="Q9" s="55"/>
    </row>
    <row r="10" spans="1:17" ht="27.2" x14ac:dyDescent="0.25">
      <c r="A10" s="60" t="s">
        <v>30</v>
      </c>
      <c r="B10" s="61">
        <v>1500000</v>
      </c>
      <c r="C10" s="62">
        <v>30</v>
      </c>
      <c r="D10" s="43">
        <f>+B10</f>
        <v>1500000</v>
      </c>
      <c r="E10" s="62">
        <v>0</v>
      </c>
      <c r="F10" s="62">
        <v>0</v>
      </c>
      <c r="G10" s="45">
        <v>0</v>
      </c>
      <c r="H10" s="43">
        <f t="shared" si="0"/>
        <v>1500000</v>
      </c>
      <c r="I10" s="46">
        <v>0</v>
      </c>
      <c r="J10" s="46">
        <v>0</v>
      </c>
      <c r="K10" s="63"/>
      <c r="L10" s="63"/>
      <c r="M10" s="63"/>
      <c r="N10" s="63"/>
      <c r="O10" s="46">
        <f>SUM(I10:N10)</f>
        <v>0</v>
      </c>
      <c r="P10" s="47">
        <v>0</v>
      </c>
      <c r="Q10" s="48"/>
    </row>
    <row r="11" spans="1:17" ht="13.7" x14ac:dyDescent="0.25">
      <c r="A11" s="40" t="s">
        <v>31</v>
      </c>
      <c r="B11" s="41">
        <v>1500000</v>
      </c>
      <c r="C11" s="62">
        <v>30</v>
      </c>
      <c r="D11" s="43">
        <f>+B11</f>
        <v>1500000</v>
      </c>
      <c r="E11" s="62"/>
      <c r="F11" s="62"/>
      <c r="G11" s="64"/>
      <c r="H11" s="43">
        <f t="shared" si="0"/>
        <v>1500000</v>
      </c>
      <c r="I11" s="65"/>
      <c r="J11" s="65"/>
      <c r="K11" s="63"/>
      <c r="L11" s="63"/>
      <c r="M11" s="63"/>
      <c r="N11" s="63"/>
      <c r="O11" s="43"/>
      <c r="P11" s="47">
        <v>0</v>
      </c>
      <c r="Q11" s="48"/>
    </row>
    <row r="12" spans="1:17" ht="13.7" x14ac:dyDescent="0.25">
      <c r="A12" s="60" t="s">
        <v>32</v>
      </c>
      <c r="B12" s="61">
        <v>1500000</v>
      </c>
      <c r="C12" s="62">
        <v>30</v>
      </c>
      <c r="D12" s="43">
        <f>+B12</f>
        <v>1500000</v>
      </c>
      <c r="E12" s="62"/>
      <c r="F12" s="62"/>
      <c r="G12" s="64"/>
      <c r="H12" s="43">
        <f t="shared" si="0"/>
        <v>1500000</v>
      </c>
      <c r="I12" s="65"/>
      <c r="J12" s="65"/>
      <c r="K12" s="63"/>
      <c r="L12" s="63"/>
      <c r="M12" s="63"/>
      <c r="N12" s="63"/>
      <c r="O12" s="65"/>
      <c r="P12" s="47">
        <v>0</v>
      </c>
      <c r="Q12" s="48"/>
    </row>
    <row r="13" spans="1:17" ht="14.25" thickBot="1" x14ac:dyDescent="0.3">
      <c r="A13" s="66" t="s">
        <v>33</v>
      </c>
      <c r="B13" s="67">
        <f>SUM(B6:B12)</f>
        <v>12880000</v>
      </c>
      <c r="C13" s="67"/>
      <c r="D13" s="67">
        <f>SUM(D6:D12)</f>
        <v>12190000</v>
      </c>
      <c r="E13" s="67">
        <f>SUM(E6:E12)</f>
        <v>70500</v>
      </c>
      <c r="F13" s="67"/>
      <c r="G13" s="67">
        <f t="shared" ref="G13:P13" si="1">SUM(G6:G12)</f>
        <v>0</v>
      </c>
      <c r="H13" s="67">
        <f t="shared" si="1"/>
        <v>12260500</v>
      </c>
      <c r="I13" s="67">
        <f t="shared" si="1"/>
        <v>0</v>
      </c>
      <c r="J13" s="67">
        <f t="shared" si="1"/>
        <v>0</v>
      </c>
      <c r="K13" s="67">
        <f t="shared" si="1"/>
        <v>0</v>
      </c>
      <c r="L13" s="67">
        <f t="shared" si="1"/>
        <v>0</v>
      </c>
      <c r="M13" s="67">
        <f t="shared" si="1"/>
        <v>0</v>
      </c>
      <c r="N13" s="67">
        <f t="shared" si="1"/>
        <v>0</v>
      </c>
      <c r="O13" s="67">
        <f t="shared" si="1"/>
        <v>0</v>
      </c>
      <c r="P13" s="67">
        <f t="shared" si="1"/>
        <v>760500</v>
      </c>
      <c r="Q13" s="68"/>
    </row>
    <row r="14" spans="1:17" ht="13.7" x14ac:dyDescent="0.25">
      <c r="A14" s="6"/>
      <c r="B14" s="69"/>
      <c r="C14" s="6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6"/>
    </row>
    <row r="15" spans="1:17" ht="14.25" thickBot="1" x14ac:dyDescent="0.3"/>
    <row r="16" spans="1:17" ht="15" thickBot="1" x14ac:dyDescent="0.3">
      <c r="A16" s="71"/>
      <c r="B16" s="72">
        <v>2013</v>
      </c>
      <c r="C16" s="73">
        <v>0.06</v>
      </c>
    </row>
    <row r="17" spans="1:9" ht="14.25" x14ac:dyDescent="0.25">
      <c r="A17" s="71"/>
      <c r="B17" s="74" t="s">
        <v>34</v>
      </c>
      <c r="C17" s="75" t="s">
        <v>35</v>
      </c>
    </row>
    <row r="18" spans="1:9" ht="27.2" x14ac:dyDescent="0.25">
      <c r="A18" s="76" t="s">
        <v>27</v>
      </c>
      <c r="B18" s="77">
        <v>3500000</v>
      </c>
      <c r="C18" s="78">
        <v>0</v>
      </c>
    </row>
    <row r="19" spans="1:9" ht="27.2" x14ac:dyDescent="0.25">
      <c r="A19" s="76" t="s">
        <v>26</v>
      </c>
      <c r="B19" s="77">
        <v>3500000</v>
      </c>
      <c r="C19" s="78">
        <v>0</v>
      </c>
    </row>
    <row r="20" spans="1:9" ht="27.2" x14ac:dyDescent="0.25">
      <c r="A20" s="76" t="s">
        <v>28</v>
      </c>
      <c r="B20" s="79">
        <v>730000</v>
      </c>
      <c r="C20" s="80">
        <v>70500</v>
      </c>
      <c r="I20" s="2" t="s">
        <v>36</v>
      </c>
    </row>
    <row r="21" spans="1:9" ht="15" x14ac:dyDescent="0.25">
      <c r="A21" s="76" t="s">
        <v>29</v>
      </c>
      <c r="B21" s="79">
        <v>650000</v>
      </c>
      <c r="C21" s="80">
        <v>70500</v>
      </c>
    </row>
    <row r="22" spans="1:9" ht="15" x14ac:dyDescent="0.25">
      <c r="A22" s="76" t="s">
        <v>37</v>
      </c>
      <c r="B22" s="79">
        <v>1500000</v>
      </c>
      <c r="C22" s="80"/>
    </row>
    <row r="23" spans="1:9" ht="25.5" x14ac:dyDescent="0.25">
      <c r="A23" s="76" t="s">
        <v>30</v>
      </c>
      <c r="B23" s="79">
        <v>1500000</v>
      </c>
      <c r="C23" s="80"/>
    </row>
    <row r="24" spans="1:9" ht="15.75" thickBot="1" x14ac:dyDescent="0.3">
      <c r="A24" s="2" t="s">
        <v>59</v>
      </c>
      <c r="B24" s="81">
        <v>1500000</v>
      </c>
      <c r="C24" s="82">
        <v>0</v>
      </c>
    </row>
    <row r="25" spans="1:9" x14ac:dyDescent="0.2">
      <c r="F25" s="83"/>
    </row>
  </sheetData>
  <mergeCells count="2">
    <mergeCell ref="A1:P1"/>
    <mergeCell ref="F4:G4"/>
  </mergeCells>
  <pageMargins left="7.874015748031496E-2" right="0.11811023622047245" top="0.78740157480314965" bottom="0.98425196850393704" header="0" footer="0"/>
  <pageSetup scale="5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6"/>
  <sheetViews>
    <sheetView topLeftCell="A2" zoomScale="75" workbookViewId="0">
      <selection activeCell="J30" sqref="J30"/>
    </sheetView>
  </sheetViews>
  <sheetFormatPr defaultColWidth="11.42578125" defaultRowHeight="12.75" x14ac:dyDescent="0.2"/>
  <cols>
    <col min="1" max="1" width="19.42578125" style="2" customWidth="1"/>
    <col min="2" max="2" width="16.5703125" style="2" bestFit="1" customWidth="1"/>
    <col min="3" max="3" width="12.28515625" style="2" customWidth="1"/>
    <col min="4" max="4" width="14.85546875" style="2" customWidth="1"/>
    <col min="5" max="5" width="12.140625" style="2" customWidth="1"/>
    <col min="6" max="6" width="10.7109375" style="2" bestFit="1" customWidth="1"/>
    <col min="7" max="7" width="11.140625" style="2" bestFit="1" customWidth="1"/>
    <col min="8" max="8" width="13.140625" style="2" bestFit="1" customWidth="1"/>
    <col min="9" max="9" width="16.42578125" style="2" bestFit="1" customWidth="1"/>
    <col min="10" max="10" width="12.7109375" style="2" bestFit="1" customWidth="1"/>
    <col min="11" max="11" width="16.5703125" style="2" bestFit="1" customWidth="1"/>
    <col min="12" max="12" width="13.140625" style="2" bestFit="1" customWidth="1"/>
    <col min="13" max="13" width="11.5703125" style="2" bestFit="1" customWidth="1"/>
    <col min="14" max="14" width="11.140625" style="2" customWidth="1"/>
    <col min="15" max="15" width="11.5703125" style="2" bestFit="1" customWidth="1"/>
    <col min="16" max="16" width="11.140625" style="2" bestFit="1" customWidth="1"/>
    <col min="17" max="17" width="13.28515625" style="2" bestFit="1" customWidth="1"/>
    <col min="18" max="18" width="49.85546875" style="2" customWidth="1"/>
    <col min="19" max="256" width="11.42578125" style="2"/>
    <col min="257" max="257" width="19.42578125" style="2" customWidth="1"/>
    <col min="258" max="258" width="16.5703125" style="2" bestFit="1" customWidth="1"/>
    <col min="259" max="259" width="12.28515625" style="2" customWidth="1"/>
    <col min="260" max="260" width="14.85546875" style="2" customWidth="1"/>
    <col min="261" max="261" width="12.140625" style="2" customWidth="1"/>
    <col min="262" max="262" width="10.7109375" style="2" bestFit="1" customWidth="1"/>
    <col min="263" max="263" width="11.140625" style="2" bestFit="1" customWidth="1"/>
    <col min="264" max="264" width="13.140625" style="2" bestFit="1" customWidth="1"/>
    <col min="265" max="265" width="13.7109375" style="2" customWidth="1"/>
    <col min="266" max="266" width="12.7109375" style="2" bestFit="1" customWidth="1"/>
    <col min="267" max="267" width="14.42578125" style="2" bestFit="1" customWidth="1"/>
    <col min="268" max="268" width="9.140625" style="2" bestFit="1" customWidth="1"/>
    <col min="269" max="269" width="11.5703125" style="2" bestFit="1" customWidth="1"/>
    <col min="270" max="270" width="11.140625" style="2" customWidth="1"/>
    <col min="271" max="271" width="11.5703125" style="2" bestFit="1" customWidth="1"/>
    <col min="272" max="272" width="11.140625" style="2" bestFit="1" customWidth="1"/>
    <col min="273" max="273" width="13.28515625" style="2" bestFit="1" customWidth="1"/>
    <col min="274" max="274" width="49.85546875" style="2" customWidth="1"/>
    <col min="275" max="512" width="11.42578125" style="2"/>
    <col min="513" max="513" width="19.42578125" style="2" customWidth="1"/>
    <col min="514" max="514" width="16.5703125" style="2" bestFit="1" customWidth="1"/>
    <col min="515" max="515" width="12.28515625" style="2" customWidth="1"/>
    <col min="516" max="516" width="14.85546875" style="2" customWidth="1"/>
    <col min="517" max="517" width="12.140625" style="2" customWidth="1"/>
    <col min="518" max="518" width="10.7109375" style="2" bestFit="1" customWidth="1"/>
    <col min="519" max="519" width="11.140625" style="2" bestFit="1" customWidth="1"/>
    <col min="520" max="520" width="13.140625" style="2" bestFit="1" customWidth="1"/>
    <col min="521" max="521" width="13.7109375" style="2" customWidth="1"/>
    <col min="522" max="522" width="12.7109375" style="2" bestFit="1" customWidth="1"/>
    <col min="523" max="523" width="14.42578125" style="2" bestFit="1" customWidth="1"/>
    <col min="524" max="524" width="9.140625" style="2" bestFit="1" customWidth="1"/>
    <col min="525" max="525" width="11.5703125" style="2" bestFit="1" customWidth="1"/>
    <col min="526" max="526" width="11.140625" style="2" customWidth="1"/>
    <col min="527" max="527" width="11.5703125" style="2" bestFit="1" customWidth="1"/>
    <col min="528" max="528" width="11.140625" style="2" bestFit="1" customWidth="1"/>
    <col min="529" max="529" width="13.28515625" style="2" bestFit="1" customWidth="1"/>
    <col min="530" max="530" width="49.85546875" style="2" customWidth="1"/>
    <col min="531" max="768" width="11.42578125" style="2"/>
    <col min="769" max="769" width="19.42578125" style="2" customWidth="1"/>
    <col min="770" max="770" width="16.5703125" style="2" bestFit="1" customWidth="1"/>
    <col min="771" max="771" width="12.28515625" style="2" customWidth="1"/>
    <col min="772" max="772" width="14.85546875" style="2" customWidth="1"/>
    <col min="773" max="773" width="12.140625" style="2" customWidth="1"/>
    <col min="774" max="774" width="10.7109375" style="2" bestFit="1" customWidth="1"/>
    <col min="775" max="775" width="11.140625" style="2" bestFit="1" customWidth="1"/>
    <col min="776" max="776" width="13.140625" style="2" bestFit="1" customWidth="1"/>
    <col min="777" max="777" width="13.7109375" style="2" customWidth="1"/>
    <col min="778" max="778" width="12.7109375" style="2" bestFit="1" customWidth="1"/>
    <col min="779" max="779" width="14.42578125" style="2" bestFit="1" customWidth="1"/>
    <col min="780" max="780" width="9.140625" style="2" bestFit="1" customWidth="1"/>
    <col min="781" max="781" width="11.5703125" style="2" bestFit="1" customWidth="1"/>
    <col min="782" max="782" width="11.140625" style="2" customWidth="1"/>
    <col min="783" max="783" width="11.5703125" style="2" bestFit="1" customWidth="1"/>
    <col min="784" max="784" width="11.140625" style="2" bestFit="1" customWidth="1"/>
    <col min="785" max="785" width="13.28515625" style="2" bestFit="1" customWidth="1"/>
    <col min="786" max="786" width="49.85546875" style="2" customWidth="1"/>
    <col min="787" max="1024" width="11.42578125" style="2"/>
    <col min="1025" max="1025" width="19.42578125" style="2" customWidth="1"/>
    <col min="1026" max="1026" width="16.5703125" style="2" bestFit="1" customWidth="1"/>
    <col min="1027" max="1027" width="12.28515625" style="2" customWidth="1"/>
    <col min="1028" max="1028" width="14.85546875" style="2" customWidth="1"/>
    <col min="1029" max="1029" width="12.140625" style="2" customWidth="1"/>
    <col min="1030" max="1030" width="10.7109375" style="2" bestFit="1" customWidth="1"/>
    <col min="1031" max="1031" width="11.140625" style="2" bestFit="1" customWidth="1"/>
    <col min="1032" max="1032" width="13.140625" style="2" bestFit="1" customWidth="1"/>
    <col min="1033" max="1033" width="13.7109375" style="2" customWidth="1"/>
    <col min="1034" max="1034" width="12.7109375" style="2" bestFit="1" customWidth="1"/>
    <col min="1035" max="1035" width="14.42578125" style="2" bestFit="1" customWidth="1"/>
    <col min="1036" max="1036" width="9.140625" style="2" bestFit="1" customWidth="1"/>
    <col min="1037" max="1037" width="11.5703125" style="2" bestFit="1" customWidth="1"/>
    <col min="1038" max="1038" width="11.140625" style="2" customWidth="1"/>
    <col min="1039" max="1039" width="11.5703125" style="2" bestFit="1" customWidth="1"/>
    <col min="1040" max="1040" width="11.140625" style="2" bestFit="1" customWidth="1"/>
    <col min="1041" max="1041" width="13.28515625" style="2" bestFit="1" customWidth="1"/>
    <col min="1042" max="1042" width="49.85546875" style="2" customWidth="1"/>
    <col min="1043" max="1280" width="11.42578125" style="2"/>
    <col min="1281" max="1281" width="19.42578125" style="2" customWidth="1"/>
    <col min="1282" max="1282" width="16.5703125" style="2" bestFit="1" customWidth="1"/>
    <col min="1283" max="1283" width="12.28515625" style="2" customWidth="1"/>
    <col min="1284" max="1284" width="14.85546875" style="2" customWidth="1"/>
    <col min="1285" max="1285" width="12.140625" style="2" customWidth="1"/>
    <col min="1286" max="1286" width="10.7109375" style="2" bestFit="1" customWidth="1"/>
    <col min="1287" max="1287" width="11.140625" style="2" bestFit="1" customWidth="1"/>
    <col min="1288" max="1288" width="13.140625" style="2" bestFit="1" customWidth="1"/>
    <col min="1289" max="1289" width="13.7109375" style="2" customWidth="1"/>
    <col min="1290" max="1290" width="12.7109375" style="2" bestFit="1" customWidth="1"/>
    <col min="1291" max="1291" width="14.42578125" style="2" bestFit="1" customWidth="1"/>
    <col min="1292" max="1292" width="9.140625" style="2" bestFit="1" customWidth="1"/>
    <col min="1293" max="1293" width="11.5703125" style="2" bestFit="1" customWidth="1"/>
    <col min="1294" max="1294" width="11.140625" style="2" customWidth="1"/>
    <col min="1295" max="1295" width="11.5703125" style="2" bestFit="1" customWidth="1"/>
    <col min="1296" max="1296" width="11.140625" style="2" bestFit="1" customWidth="1"/>
    <col min="1297" max="1297" width="13.28515625" style="2" bestFit="1" customWidth="1"/>
    <col min="1298" max="1298" width="49.85546875" style="2" customWidth="1"/>
    <col min="1299" max="1536" width="11.42578125" style="2"/>
    <col min="1537" max="1537" width="19.42578125" style="2" customWidth="1"/>
    <col min="1538" max="1538" width="16.5703125" style="2" bestFit="1" customWidth="1"/>
    <col min="1539" max="1539" width="12.28515625" style="2" customWidth="1"/>
    <col min="1540" max="1540" width="14.85546875" style="2" customWidth="1"/>
    <col min="1541" max="1541" width="12.140625" style="2" customWidth="1"/>
    <col min="1542" max="1542" width="10.7109375" style="2" bestFit="1" customWidth="1"/>
    <col min="1543" max="1543" width="11.140625" style="2" bestFit="1" customWidth="1"/>
    <col min="1544" max="1544" width="13.140625" style="2" bestFit="1" customWidth="1"/>
    <col min="1545" max="1545" width="13.7109375" style="2" customWidth="1"/>
    <col min="1546" max="1546" width="12.7109375" style="2" bestFit="1" customWidth="1"/>
    <col min="1547" max="1547" width="14.42578125" style="2" bestFit="1" customWidth="1"/>
    <col min="1548" max="1548" width="9.140625" style="2" bestFit="1" customWidth="1"/>
    <col min="1549" max="1549" width="11.5703125" style="2" bestFit="1" customWidth="1"/>
    <col min="1550" max="1550" width="11.140625" style="2" customWidth="1"/>
    <col min="1551" max="1551" width="11.5703125" style="2" bestFit="1" customWidth="1"/>
    <col min="1552" max="1552" width="11.140625" style="2" bestFit="1" customWidth="1"/>
    <col min="1553" max="1553" width="13.28515625" style="2" bestFit="1" customWidth="1"/>
    <col min="1554" max="1554" width="49.85546875" style="2" customWidth="1"/>
    <col min="1555" max="1792" width="11.42578125" style="2"/>
    <col min="1793" max="1793" width="19.42578125" style="2" customWidth="1"/>
    <col min="1794" max="1794" width="16.5703125" style="2" bestFit="1" customWidth="1"/>
    <col min="1795" max="1795" width="12.28515625" style="2" customWidth="1"/>
    <col min="1796" max="1796" width="14.85546875" style="2" customWidth="1"/>
    <col min="1797" max="1797" width="12.140625" style="2" customWidth="1"/>
    <col min="1798" max="1798" width="10.7109375" style="2" bestFit="1" customWidth="1"/>
    <col min="1799" max="1799" width="11.140625" style="2" bestFit="1" customWidth="1"/>
    <col min="1800" max="1800" width="13.140625" style="2" bestFit="1" customWidth="1"/>
    <col min="1801" max="1801" width="13.7109375" style="2" customWidth="1"/>
    <col min="1802" max="1802" width="12.7109375" style="2" bestFit="1" customWidth="1"/>
    <col min="1803" max="1803" width="14.42578125" style="2" bestFit="1" customWidth="1"/>
    <col min="1804" max="1804" width="9.140625" style="2" bestFit="1" customWidth="1"/>
    <col min="1805" max="1805" width="11.5703125" style="2" bestFit="1" customWidth="1"/>
    <col min="1806" max="1806" width="11.140625" style="2" customWidth="1"/>
    <col min="1807" max="1807" width="11.5703125" style="2" bestFit="1" customWidth="1"/>
    <col min="1808" max="1808" width="11.140625" style="2" bestFit="1" customWidth="1"/>
    <col min="1809" max="1809" width="13.28515625" style="2" bestFit="1" customWidth="1"/>
    <col min="1810" max="1810" width="49.85546875" style="2" customWidth="1"/>
    <col min="1811" max="2048" width="11.42578125" style="2"/>
    <col min="2049" max="2049" width="19.42578125" style="2" customWidth="1"/>
    <col min="2050" max="2050" width="16.5703125" style="2" bestFit="1" customWidth="1"/>
    <col min="2051" max="2051" width="12.28515625" style="2" customWidth="1"/>
    <col min="2052" max="2052" width="14.85546875" style="2" customWidth="1"/>
    <col min="2053" max="2053" width="12.140625" style="2" customWidth="1"/>
    <col min="2054" max="2054" width="10.7109375" style="2" bestFit="1" customWidth="1"/>
    <col min="2055" max="2055" width="11.140625" style="2" bestFit="1" customWidth="1"/>
    <col min="2056" max="2056" width="13.140625" style="2" bestFit="1" customWidth="1"/>
    <col min="2057" max="2057" width="13.7109375" style="2" customWidth="1"/>
    <col min="2058" max="2058" width="12.7109375" style="2" bestFit="1" customWidth="1"/>
    <col min="2059" max="2059" width="14.42578125" style="2" bestFit="1" customWidth="1"/>
    <col min="2060" max="2060" width="9.140625" style="2" bestFit="1" customWidth="1"/>
    <col min="2061" max="2061" width="11.5703125" style="2" bestFit="1" customWidth="1"/>
    <col min="2062" max="2062" width="11.140625" style="2" customWidth="1"/>
    <col min="2063" max="2063" width="11.5703125" style="2" bestFit="1" customWidth="1"/>
    <col min="2064" max="2064" width="11.140625" style="2" bestFit="1" customWidth="1"/>
    <col min="2065" max="2065" width="13.28515625" style="2" bestFit="1" customWidth="1"/>
    <col min="2066" max="2066" width="49.85546875" style="2" customWidth="1"/>
    <col min="2067" max="2304" width="11.42578125" style="2"/>
    <col min="2305" max="2305" width="19.42578125" style="2" customWidth="1"/>
    <col min="2306" max="2306" width="16.5703125" style="2" bestFit="1" customWidth="1"/>
    <col min="2307" max="2307" width="12.28515625" style="2" customWidth="1"/>
    <col min="2308" max="2308" width="14.85546875" style="2" customWidth="1"/>
    <col min="2309" max="2309" width="12.140625" style="2" customWidth="1"/>
    <col min="2310" max="2310" width="10.7109375" style="2" bestFit="1" customWidth="1"/>
    <col min="2311" max="2311" width="11.140625" style="2" bestFit="1" customWidth="1"/>
    <col min="2312" max="2312" width="13.140625" style="2" bestFit="1" customWidth="1"/>
    <col min="2313" max="2313" width="13.7109375" style="2" customWidth="1"/>
    <col min="2314" max="2314" width="12.7109375" style="2" bestFit="1" customWidth="1"/>
    <col min="2315" max="2315" width="14.42578125" style="2" bestFit="1" customWidth="1"/>
    <col min="2316" max="2316" width="9.140625" style="2" bestFit="1" customWidth="1"/>
    <col min="2317" max="2317" width="11.5703125" style="2" bestFit="1" customWidth="1"/>
    <col min="2318" max="2318" width="11.140625" style="2" customWidth="1"/>
    <col min="2319" max="2319" width="11.5703125" style="2" bestFit="1" customWidth="1"/>
    <col min="2320" max="2320" width="11.140625" style="2" bestFit="1" customWidth="1"/>
    <col min="2321" max="2321" width="13.28515625" style="2" bestFit="1" customWidth="1"/>
    <col min="2322" max="2322" width="49.85546875" style="2" customWidth="1"/>
    <col min="2323" max="2560" width="11.42578125" style="2"/>
    <col min="2561" max="2561" width="19.42578125" style="2" customWidth="1"/>
    <col min="2562" max="2562" width="16.5703125" style="2" bestFit="1" customWidth="1"/>
    <col min="2563" max="2563" width="12.28515625" style="2" customWidth="1"/>
    <col min="2564" max="2564" width="14.85546875" style="2" customWidth="1"/>
    <col min="2565" max="2565" width="12.140625" style="2" customWidth="1"/>
    <col min="2566" max="2566" width="10.7109375" style="2" bestFit="1" customWidth="1"/>
    <col min="2567" max="2567" width="11.140625" style="2" bestFit="1" customWidth="1"/>
    <col min="2568" max="2568" width="13.140625" style="2" bestFit="1" customWidth="1"/>
    <col min="2569" max="2569" width="13.7109375" style="2" customWidth="1"/>
    <col min="2570" max="2570" width="12.7109375" style="2" bestFit="1" customWidth="1"/>
    <col min="2571" max="2571" width="14.42578125" style="2" bestFit="1" customWidth="1"/>
    <col min="2572" max="2572" width="9.140625" style="2" bestFit="1" customWidth="1"/>
    <col min="2573" max="2573" width="11.5703125" style="2" bestFit="1" customWidth="1"/>
    <col min="2574" max="2574" width="11.140625" style="2" customWidth="1"/>
    <col min="2575" max="2575" width="11.5703125" style="2" bestFit="1" customWidth="1"/>
    <col min="2576" max="2576" width="11.140625" style="2" bestFit="1" customWidth="1"/>
    <col min="2577" max="2577" width="13.28515625" style="2" bestFit="1" customWidth="1"/>
    <col min="2578" max="2578" width="49.85546875" style="2" customWidth="1"/>
    <col min="2579" max="2816" width="11.42578125" style="2"/>
    <col min="2817" max="2817" width="19.42578125" style="2" customWidth="1"/>
    <col min="2818" max="2818" width="16.5703125" style="2" bestFit="1" customWidth="1"/>
    <col min="2819" max="2819" width="12.28515625" style="2" customWidth="1"/>
    <col min="2820" max="2820" width="14.85546875" style="2" customWidth="1"/>
    <col min="2821" max="2821" width="12.140625" style="2" customWidth="1"/>
    <col min="2822" max="2822" width="10.7109375" style="2" bestFit="1" customWidth="1"/>
    <col min="2823" max="2823" width="11.140625" style="2" bestFit="1" customWidth="1"/>
    <col min="2824" max="2824" width="13.140625" style="2" bestFit="1" customWidth="1"/>
    <col min="2825" max="2825" width="13.7109375" style="2" customWidth="1"/>
    <col min="2826" max="2826" width="12.7109375" style="2" bestFit="1" customWidth="1"/>
    <col min="2827" max="2827" width="14.42578125" style="2" bestFit="1" customWidth="1"/>
    <col min="2828" max="2828" width="9.140625" style="2" bestFit="1" customWidth="1"/>
    <col min="2829" max="2829" width="11.5703125" style="2" bestFit="1" customWidth="1"/>
    <col min="2830" max="2830" width="11.140625" style="2" customWidth="1"/>
    <col min="2831" max="2831" width="11.5703125" style="2" bestFit="1" customWidth="1"/>
    <col min="2832" max="2832" width="11.140625" style="2" bestFit="1" customWidth="1"/>
    <col min="2833" max="2833" width="13.28515625" style="2" bestFit="1" customWidth="1"/>
    <col min="2834" max="2834" width="49.85546875" style="2" customWidth="1"/>
    <col min="2835" max="3072" width="11.42578125" style="2"/>
    <col min="3073" max="3073" width="19.42578125" style="2" customWidth="1"/>
    <col min="3074" max="3074" width="16.5703125" style="2" bestFit="1" customWidth="1"/>
    <col min="3075" max="3075" width="12.28515625" style="2" customWidth="1"/>
    <col min="3076" max="3076" width="14.85546875" style="2" customWidth="1"/>
    <col min="3077" max="3077" width="12.140625" style="2" customWidth="1"/>
    <col min="3078" max="3078" width="10.7109375" style="2" bestFit="1" customWidth="1"/>
    <col min="3079" max="3079" width="11.140625" style="2" bestFit="1" customWidth="1"/>
    <col min="3080" max="3080" width="13.140625" style="2" bestFit="1" customWidth="1"/>
    <col min="3081" max="3081" width="13.7109375" style="2" customWidth="1"/>
    <col min="3082" max="3082" width="12.7109375" style="2" bestFit="1" customWidth="1"/>
    <col min="3083" max="3083" width="14.42578125" style="2" bestFit="1" customWidth="1"/>
    <col min="3084" max="3084" width="9.140625" style="2" bestFit="1" customWidth="1"/>
    <col min="3085" max="3085" width="11.5703125" style="2" bestFit="1" customWidth="1"/>
    <col min="3086" max="3086" width="11.140625" style="2" customWidth="1"/>
    <col min="3087" max="3087" width="11.5703125" style="2" bestFit="1" customWidth="1"/>
    <col min="3088" max="3088" width="11.140625" style="2" bestFit="1" customWidth="1"/>
    <col min="3089" max="3089" width="13.28515625" style="2" bestFit="1" customWidth="1"/>
    <col min="3090" max="3090" width="49.85546875" style="2" customWidth="1"/>
    <col min="3091" max="3328" width="11.42578125" style="2"/>
    <col min="3329" max="3329" width="19.42578125" style="2" customWidth="1"/>
    <col min="3330" max="3330" width="16.5703125" style="2" bestFit="1" customWidth="1"/>
    <col min="3331" max="3331" width="12.28515625" style="2" customWidth="1"/>
    <col min="3332" max="3332" width="14.85546875" style="2" customWidth="1"/>
    <col min="3333" max="3333" width="12.140625" style="2" customWidth="1"/>
    <col min="3334" max="3334" width="10.7109375" style="2" bestFit="1" customWidth="1"/>
    <col min="3335" max="3335" width="11.140625" style="2" bestFit="1" customWidth="1"/>
    <col min="3336" max="3336" width="13.140625" style="2" bestFit="1" customWidth="1"/>
    <col min="3337" max="3337" width="13.7109375" style="2" customWidth="1"/>
    <col min="3338" max="3338" width="12.7109375" style="2" bestFit="1" customWidth="1"/>
    <col min="3339" max="3339" width="14.42578125" style="2" bestFit="1" customWidth="1"/>
    <col min="3340" max="3340" width="9.140625" style="2" bestFit="1" customWidth="1"/>
    <col min="3341" max="3341" width="11.5703125" style="2" bestFit="1" customWidth="1"/>
    <col min="3342" max="3342" width="11.140625" style="2" customWidth="1"/>
    <col min="3343" max="3343" width="11.5703125" style="2" bestFit="1" customWidth="1"/>
    <col min="3344" max="3344" width="11.140625" style="2" bestFit="1" customWidth="1"/>
    <col min="3345" max="3345" width="13.28515625" style="2" bestFit="1" customWidth="1"/>
    <col min="3346" max="3346" width="49.85546875" style="2" customWidth="1"/>
    <col min="3347" max="3584" width="11.42578125" style="2"/>
    <col min="3585" max="3585" width="19.42578125" style="2" customWidth="1"/>
    <col min="3586" max="3586" width="16.5703125" style="2" bestFit="1" customWidth="1"/>
    <col min="3587" max="3587" width="12.28515625" style="2" customWidth="1"/>
    <col min="3588" max="3588" width="14.85546875" style="2" customWidth="1"/>
    <col min="3589" max="3589" width="12.140625" style="2" customWidth="1"/>
    <col min="3590" max="3590" width="10.7109375" style="2" bestFit="1" customWidth="1"/>
    <col min="3591" max="3591" width="11.140625" style="2" bestFit="1" customWidth="1"/>
    <col min="3592" max="3592" width="13.140625" style="2" bestFit="1" customWidth="1"/>
    <col min="3593" max="3593" width="13.7109375" style="2" customWidth="1"/>
    <col min="3594" max="3594" width="12.7109375" style="2" bestFit="1" customWidth="1"/>
    <col min="3595" max="3595" width="14.42578125" style="2" bestFit="1" customWidth="1"/>
    <col min="3596" max="3596" width="9.140625" style="2" bestFit="1" customWidth="1"/>
    <col min="3597" max="3597" width="11.5703125" style="2" bestFit="1" customWidth="1"/>
    <col min="3598" max="3598" width="11.140625" style="2" customWidth="1"/>
    <col min="3599" max="3599" width="11.5703125" style="2" bestFit="1" customWidth="1"/>
    <col min="3600" max="3600" width="11.140625" style="2" bestFit="1" customWidth="1"/>
    <col min="3601" max="3601" width="13.28515625" style="2" bestFit="1" customWidth="1"/>
    <col min="3602" max="3602" width="49.85546875" style="2" customWidth="1"/>
    <col min="3603" max="3840" width="11.42578125" style="2"/>
    <col min="3841" max="3841" width="19.42578125" style="2" customWidth="1"/>
    <col min="3842" max="3842" width="16.5703125" style="2" bestFit="1" customWidth="1"/>
    <col min="3843" max="3843" width="12.28515625" style="2" customWidth="1"/>
    <col min="3844" max="3844" width="14.85546875" style="2" customWidth="1"/>
    <col min="3845" max="3845" width="12.140625" style="2" customWidth="1"/>
    <col min="3846" max="3846" width="10.7109375" style="2" bestFit="1" customWidth="1"/>
    <col min="3847" max="3847" width="11.140625" style="2" bestFit="1" customWidth="1"/>
    <col min="3848" max="3848" width="13.140625" style="2" bestFit="1" customWidth="1"/>
    <col min="3849" max="3849" width="13.7109375" style="2" customWidth="1"/>
    <col min="3850" max="3850" width="12.7109375" style="2" bestFit="1" customWidth="1"/>
    <col min="3851" max="3851" width="14.42578125" style="2" bestFit="1" customWidth="1"/>
    <col min="3852" max="3852" width="9.140625" style="2" bestFit="1" customWidth="1"/>
    <col min="3853" max="3853" width="11.5703125" style="2" bestFit="1" customWidth="1"/>
    <col min="3854" max="3854" width="11.140625" style="2" customWidth="1"/>
    <col min="3855" max="3855" width="11.5703125" style="2" bestFit="1" customWidth="1"/>
    <col min="3856" max="3856" width="11.140625" style="2" bestFit="1" customWidth="1"/>
    <col min="3857" max="3857" width="13.28515625" style="2" bestFit="1" customWidth="1"/>
    <col min="3858" max="3858" width="49.85546875" style="2" customWidth="1"/>
    <col min="3859" max="4096" width="11.42578125" style="2"/>
    <col min="4097" max="4097" width="19.42578125" style="2" customWidth="1"/>
    <col min="4098" max="4098" width="16.5703125" style="2" bestFit="1" customWidth="1"/>
    <col min="4099" max="4099" width="12.28515625" style="2" customWidth="1"/>
    <col min="4100" max="4100" width="14.85546875" style="2" customWidth="1"/>
    <col min="4101" max="4101" width="12.140625" style="2" customWidth="1"/>
    <col min="4102" max="4102" width="10.7109375" style="2" bestFit="1" customWidth="1"/>
    <col min="4103" max="4103" width="11.140625" style="2" bestFit="1" customWidth="1"/>
    <col min="4104" max="4104" width="13.140625" style="2" bestFit="1" customWidth="1"/>
    <col min="4105" max="4105" width="13.7109375" style="2" customWidth="1"/>
    <col min="4106" max="4106" width="12.7109375" style="2" bestFit="1" customWidth="1"/>
    <col min="4107" max="4107" width="14.42578125" style="2" bestFit="1" customWidth="1"/>
    <col min="4108" max="4108" width="9.140625" style="2" bestFit="1" customWidth="1"/>
    <col min="4109" max="4109" width="11.5703125" style="2" bestFit="1" customWidth="1"/>
    <col min="4110" max="4110" width="11.140625" style="2" customWidth="1"/>
    <col min="4111" max="4111" width="11.5703125" style="2" bestFit="1" customWidth="1"/>
    <col min="4112" max="4112" width="11.140625" style="2" bestFit="1" customWidth="1"/>
    <col min="4113" max="4113" width="13.28515625" style="2" bestFit="1" customWidth="1"/>
    <col min="4114" max="4114" width="49.85546875" style="2" customWidth="1"/>
    <col min="4115" max="4352" width="11.42578125" style="2"/>
    <col min="4353" max="4353" width="19.42578125" style="2" customWidth="1"/>
    <col min="4354" max="4354" width="16.5703125" style="2" bestFit="1" customWidth="1"/>
    <col min="4355" max="4355" width="12.28515625" style="2" customWidth="1"/>
    <col min="4356" max="4356" width="14.85546875" style="2" customWidth="1"/>
    <col min="4357" max="4357" width="12.140625" style="2" customWidth="1"/>
    <col min="4358" max="4358" width="10.7109375" style="2" bestFit="1" customWidth="1"/>
    <col min="4359" max="4359" width="11.140625" style="2" bestFit="1" customWidth="1"/>
    <col min="4360" max="4360" width="13.140625" style="2" bestFit="1" customWidth="1"/>
    <col min="4361" max="4361" width="13.7109375" style="2" customWidth="1"/>
    <col min="4362" max="4362" width="12.7109375" style="2" bestFit="1" customWidth="1"/>
    <col min="4363" max="4363" width="14.42578125" style="2" bestFit="1" customWidth="1"/>
    <col min="4364" max="4364" width="9.140625" style="2" bestFit="1" customWidth="1"/>
    <col min="4365" max="4365" width="11.5703125" style="2" bestFit="1" customWidth="1"/>
    <col min="4366" max="4366" width="11.140625" style="2" customWidth="1"/>
    <col min="4367" max="4367" width="11.5703125" style="2" bestFit="1" customWidth="1"/>
    <col min="4368" max="4368" width="11.140625" style="2" bestFit="1" customWidth="1"/>
    <col min="4369" max="4369" width="13.28515625" style="2" bestFit="1" customWidth="1"/>
    <col min="4370" max="4370" width="49.85546875" style="2" customWidth="1"/>
    <col min="4371" max="4608" width="11.42578125" style="2"/>
    <col min="4609" max="4609" width="19.42578125" style="2" customWidth="1"/>
    <col min="4610" max="4610" width="16.5703125" style="2" bestFit="1" customWidth="1"/>
    <col min="4611" max="4611" width="12.28515625" style="2" customWidth="1"/>
    <col min="4612" max="4612" width="14.85546875" style="2" customWidth="1"/>
    <col min="4613" max="4613" width="12.140625" style="2" customWidth="1"/>
    <col min="4614" max="4614" width="10.7109375" style="2" bestFit="1" customWidth="1"/>
    <col min="4615" max="4615" width="11.140625" style="2" bestFit="1" customWidth="1"/>
    <col min="4616" max="4616" width="13.140625" style="2" bestFit="1" customWidth="1"/>
    <col min="4617" max="4617" width="13.7109375" style="2" customWidth="1"/>
    <col min="4618" max="4618" width="12.7109375" style="2" bestFit="1" customWidth="1"/>
    <col min="4619" max="4619" width="14.42578125" style="2" bestFit="1" customWidth="1"/>
    <col min="4620" max="4620" width="9.140625" style="2" bestFit="1" customWidth="1"/>
    <col min="4621" max="4621" width="11.5703125" style="2" bestFit="1" customWidth="1"/>
    <col min="4622" max="4622" width="11.140625" style="2" customWidth="1"/>
    <col min="4623" max="4623" width="11.5703125" style="2" bestFit="1" customWidth="1"/>
    <col min="4624" max="4624" width="11.140625" style="2" bestFit="1" customWidth="1"/>
    <col min="4625" max="4625" width="13.28515625" style="2" bestFit="1" customWidth="1"/>
    <col min="4626" max="4626" width="49.85546875" style="2" customWidth="1"/>
    <col min="4627" max="4864" width="11.42578125" style="2"/>
    <col min="4865" max="4865" width="19.42578125" style="2" customWidth="1"/>
    <col min="4866" max="4866" width="16.5703125" style="2" bestFit="1" customWidth="1"/>
    <col min="4867" max="4867" width="12.28515625" style="2" customWidth="1"/>
    <col min="4868" max="4868" width="14.85546875" style="2" customWidth="1"/>
    <col min="4869" max="4869" width="12.140625" style="2" customWidth="1"/>
    <col min="4870" max="4870" width="10.7109375" style="2" bestFit="1" customWidth="1"/>
    <col min="4871" max="4871" width="11.140625" style="2" bestFit="1" customWidth="1"/>
    <col min="4872" max="4872" width="13.140625" style="2" bestFit="1" customWidth="1"/>
    <col min="4873" max="4873" width="13.7109375" style="2" customWidth="1"/>
    <col min="4874" max="4874" width="12.7109375" style="2" bestFit="1" customWidth="1"/>
    <col min="4875" max="4875" width="14.42578125" style="2" bestFit="1" customWidth="1"/>
    <col min="4876" max="4876" width="9.140625" style="2" bestFit="1" customWidth="1"/>
    <col min="4877" max="4877" width="11.5703125" style="2" bestFit="1" customWidth="1"/>
    <col min="4878" max="4878" width="11.140625" style="2" customWidth="1"/>
    <col min="4879" max="4879" width="11.5703125" style="2" bestFit="1" customWidth="1"/>
    <col min="4880" max="4880" width="11.140625" style="2" bestFit="1" customWidth="1"/>
    <col min="4881" max="4881" width="13.28515625" style="2" bestFit="1" customWidth="1"/>
    <col min="4882" max="4882" width="49.85546875" style="2" customWidth="1"/>
    <col min="4883" max="5120" width="11.42578125" style="2"/>
    <col min="5121" max="5121" width="19.42578125" style="2" customWidth="1"/>
    <col min="5122" max="5122" width="16.5703125" style="2" bestFit="1" customWidth="1"/>
    <col min="5123" max="5123" width="12.28515625" style="2" customWidth="1"/>
    <col min="5124" max="5124" width="14.85546875" style="2" customWidth="1"/>
    <col min="5125" max="5125" width="12.140625" style="2" customWidth="1"/>
    <col min="5126" max="5126" width="10.7109375" style="2" bestFit="1" customWidth="1"/>
    <col min="5127" max="5127" width="11.140625" style="2" bestFit="1" customWidth="1"/>
    <col min="5128" max="5128" width="13.140625" style="2" bestFit="1" customWidth="1"/>
    <col min="5129" max="5129" width="13.7109375" style="2" customWidth="1"/>
    <col min="5130" max="5130" width="12.7109375" style="2" bestFit="1" customWidth="1"/>
    <col min="5131" max="5131" width="14.42578125" style="2" bestFit="1" customWidth="1"/>
    <col min="5132" max="5132" width="9.140625" style="2" bestFit="1" customWidth="1"/>
    <col min="5133" max="5133" width="11.5703125" style="2" bestFit="1" customWidth="1"/>
    <col min="5134" max="5134" width="11.140625" style="2" customWidth="1"/>
    <col min="5135" max="5135" width="11.5703125" style="2" bestFit="1" customWidth="1"/>
    <col min="5136" max="5136" width="11.140625" style="2" bestFit="1" customWidth="1"/>
    <col min="5137" max="5137" width="13.28515625" style="2" bestFit="1" customWidth="1"/>
    <col min="5138" max="5138" width="49.85546875" style="2" customWidth="1"/>
    <col min="5139" max="5376" width="11.42578125" style="2"/>
    <col min="5377" max="5377" width="19.42578125" style="2" customWidth="1"/>
    <col min="5378" max="5378" width="16.5703125" style="2" bestFit="1" customWidth="1"/>
    <col min="5379" max="5379" width="12.28515625" style="2" customWidth="1"/>
    <col min="5380" max="5380" width="14.85546875" style="2" customWidth="1"/>
    <col min="5381" max="5381" width="12.140625" style="2" customWidth="1"/>
    <col min="5382" max="5382" width="10.7109375" style="2" bestFit="1" customWidth="1"/>
    <col min="5383" max="5383" width="11.140625" style="2" bestFit="1" customWidth="1"/>
    <col min="5384" max="5384" width="13.140625" style="2" bestFit="1" customWidth="1"/>
    <col min="5385" max="5385" width="13.7109375" style="2" customWidth="1"/>
    <col min="5386" max="5386" width="12.7109375" style="2" bestFit="1" customWidth="1"/>
    <col min="5387" max="5387" width="14.42578125" style="2" bestFit="1" customWidth="1"/>
    <col min="5388" max="5388" width="9.140625" style="2" bestFit="1" customWidth="1"/>
    <col min="5389" max="5389" width="11.5703125" style="2" bestFit="1" customWidth="1"/>
    <col min="5390" max="5390" width="11.140625" style="2" customWidth="1"/>
    <col min="5391" max="5391" width="11.5703125" style="2" bestFit="1" customWidth="1"/>
    <col min="5392" max="5392" width="11.140625" style="2" bestFit="1" customWidth="1"/>
    <col min="5393" max="5393" width="13.28515625" style="2" bestFit="1" customWidth="1"/>
    <col min="5394" max="5394" width="49.85546875" style="2" customWidth="1"/>
    <col min="5395" max="5632" width="11.42578125" style="2"/>
    <col min="5633" max="5633" width="19.42578125" style="2" customWidth="1"/>
    <col min="5634" max="5634" width="16.5703125" style="2" bestFit="1" customWidth="1"/>
    <col min="5635" max="5635" width="12.28515625" style="2" customWidth="1"/>
    <col min="5636" max="5636" width="14.85546875" style="2" customWidth="1"/>
    <col min="5637" max="5637" width="12.140625" style="2" customWidth="1"/>
    <col min="5638" max="5638" width="10.7109375" style="2" bestFit="1" customWidth="1"/>
    <col min="5639" max="5639" width="11.140625" style="2" bestFit="1" customWidth="1"/>
    <col min="5640" max="5640" width="13.140625" style="2" bestFit="1" customWidth="1"/>
    <col min="5641" max="5641" width="13.7109375" style="2" customWidth="1"/>
    <col min="5642" max="5642" width="12.7109375" style="2" bestFit="1" customWidth="1"/>
    <col min="5643" max="5643" width="14.42578125" style="2" bestFit="1" customWidth="1"/>
    <col min="5644" max="5644" width="9.140625" style="2" bestFit="1" customWidth="1"/>
    <col min="5645" max="5645" width="11.5703125" style="2" bestFit="1" customWidth="1"/>
    <col min="5646" max="5646" width="11.140625" style="2" customWidth="1"/>
    <col min="5647" max="5647" width="11.5703125" style="2" bestFit="1" customWidth="1"/>
    <col min="5648" max="5648" width="11.140625" style="2" bestFit="1" customWidth="1"/>
    <col min="5649" max="5649" width="13.28515625" style="2" bestFit="1" customWidth="1"/>
    <col min="5650" max="5650" width="49.85546875" style="2" customWidth="1"/>
    <col min="5651" max="5888" width="11.42578125" style="2"/>
    <col min="5889" max="5889" width="19.42578125" style="2" customWidth="1"/>
    <col min="5890" max="5890" width="16.5703125" style="2" bestFit="1" customWidth="1"/>
    <col min="5891" max="5891" width="12.28515625" style="2" customWidth="1"/>
    <col min="5892" max="5892" width="14.85546875" style="2" customWidth="1"/>
    <col min="5893" max="5893" width="12.140625" style="2" customWidth="1"/>
    <col min="5894" max="5894" width="10.7109375" style="2" bestFit="1" customWidth="1"/>
    <col min="5895" max="5895" width="11.140625" style="2" bestFit="1" customWidth="1"/>
    <col min="5896" max="5896" width="13.140625" style="2" bestFit="1" customWidth="1"/>
    <col min="5897" max="5897" width="13.7109375" style="2" customWidth="1"/>
    <col min="5898" max="5898" width="12.7109375" style="2" bestFit="1" customWidth="1"/>
    <col min="5899" max="5899" width="14.42578125" style="2" bestFit="1" customWidth="1"/>
    <col min="5900" max="5900" width="9.140625" style="2" bestFit="1" customWidth="1"/>
    <col min="5901" max="5901" width="11.5703125" style="2" bestFit="1" customWidth="1"/>
    <col min="5902" max="5902" width="11.140625" style="2" customWidth="1"/>
    <col min="5903" max="5903" width="11.5703125" style="2" bestFit="1" customWidth="1"/>
    <col min="5904" max="5904" width="11.140625" style="2" bestFit="1" customWidth="1"/>
    <col min="5905" max="5905" width="13.28515625" style="2" bestFit="1" customWidth="1"/>
    <col min="5906" max="5906" width="49.85546875" style="2" customWidth="1"/>
    <col min="5907" max="6144" width="11.42578125" style="2"/>
    <col min="6145" max="6145" width="19.42578125" style="2" customWidth="1"/>
    <col min="6146" max="6146" width="16.5703125" style="2" bestFit="1" customWidth="1"/>
    <col min="6147" max="6147" width="12.28515625" style="2" customWidth="1"/>
    <col min="6148" max="6148" width="14.85546875" style="2" customWidth="1"/>
    <col min="6149" max="6149" width="12.140625" style="2" customWidth="1"/>
    <col min="6150" max="6150" width="10.7109375" style="2" bestFit="1" customWidth="1"/>
    <col min="6151" max="6151" width="11.140625" style="2" bestFit="1" customWidth="1"/>
    <col min="6152" max="6152" width="13.140625" style="2" bestFit="1" customWidth="1"/>
    <col min="6153" max="6153" width="13.7109375" style="2" customWidth="1"/>
    <col min="6154" max="6154" width="12.7109375" style="2" bestFit="1" customWidth="1"/>
    <col min="6155" max="6155" width="14.42578125" style="2" bestFit="1" customWidth="1"/>
    <col min="6156" max="6156" width="9.140625" style="2" bestFit="1" customWidth="1"/>
    <col min="6157" max="6157" width="11.5703125" style="2" bestFit="1" customWidth="1"/>
    <col min="6158" max="6158" width="11.140625" style="2" customWidth="1"/>
    <col min="6159" max="6159" width="11.5703125" style="2" bestFit="1" customWidth="1"/>
    <col min="6160" max="6160" width="11.140625" style="2" bestFit="1" customWidth="1"/>
    <col min="6161" max="6161" width="13.28515625" style="2" bestFit="1" customWidth="1"/>
    <col min="6162" max="6162" width="49.85546875" style="2" customWidth="1"/>
    <col min="6163" max="6400" width="11.42578125" style="2"/>
    <col min="6401" max="6401" width="19.42578125" style="2" customWidth="1"/>
    <col min="6402" max="6402" width="16.5703125" style="2" bestFit="1" customWidth="1"/>
    <col min="6403" max="6403" width="12.28515625" style="2" customWidth="1"/>
    <col min="6404" max="6404" width="14.85546875" style="2" customWidth="1"/>
    <col min="6405" max="6405" width="12.140625" style="2" customWidth="1"/>
    <col min="6406" max="6406" width="10.7109375" style="2" bestFit="1" customWidth="1"/>
    <col min="6407" max="6407" width="11.140625" style="2" bestFit="1" customWidth="1"/>
    <col min="6408" max="6408" width="13.140625" style="2" bestFit="1" customWidth="1"/>
    <col min="6409" max="6409" width="13.7109375" style="2" customWidth="1"/>
    <col min="6410" max="6410" width="12.7109375" style="2" bestFit="1" customWidth="1"/>
    <col min="6411" max="6411" width="14.42578125" style="2" bestFit="1" customWidth="1"/>
    <col min="6412" max="6412" width="9.140625" style="2" bestFit="1" customWidth="1"/>
    <col min="6413" max="6413" width="11.5703125" style="2" bestFit="1" customWidth="1"/>
    <col min="6414" max="6414" width="11.140625" style="2" customWidth="1"/>
    <col min="6415" max="6415" width="11.5703125" style="2" bestFit="1" customWidth="1"/>
    <col min="6416" max="6416" width="11.140625" style="2" bestFit="1" customWidth="1"/>
    <col min="6417" max="6417" width="13.28515625" style="2" bestFit="1" customWidth="1"/>
    <col min="6418" max="6418" width="49.85546875" style="2" customWidth="1"/>
    <col min="6419" max="6656" width="11.42578125" style="2"/>
    <col min="6657" max="6657" width="19.42578125" style="2" customWidth="1"/>
    <col min="6658" max="6658" width="16.5703125" style="2" bestFit="1" customWidth="1"/>
    <col min="6659" max="6659" width="12.28515625" style="2" customWidth="1"/>
    <col min="6660" max="6660" width="14.85546875" style="2" customWidth="1"/>
    <col min="6661" max="6661" width="12.140625" style="2" customWidth="1"/>
    <col min="6662" max="6662" width="10.7109375" style="2" bestFit="1" customWidth="1"/>
    <col min="6663" max="6663" width="11.140625" style="2" bestFit="1" customWidth="1"/>
    <col min="6664" max="6664" width="13.140625" style="2" bestFit="1" customWidth="1"/>
    <col min="6665" max="6665" width="13.7109375" style="2" customWidth="1"/>
    <col min="6666" max="6666" width="12.7109375" style="2" bestFit="1" customWidth="1"/>
    <col min="6667" max="6667" width="14.42578125" style="2" bestFit="1" customWidth="1"/>
    <col min="6668" max="6668" width="9.140625" style="2" bestFit="1" customWidth="1"/>
    <col min="6669" max="6669" width="11.5703125" style="2" bestFit="1" customWidth="1"/>
    <col min="6670" max="6670" width="11.140625" style="2" customWidth="1"/>
    <col min="6671" max="6671" width="11.5703125" style="2" bestFit="1" customWidth="1"/>
    <col min="6672" max="6672" width="11.140625" style="2" bestFit="1" customWidth="1"/>
    <col min="6673" max="6673" width="13.28515625" style="2" bestFit="1" customWidth="1"/>
    <col min="6674" max="6674" width="49.85546875" style="2" customWidth="1"/>
    <col min="6675" max="6912" width="11.42578125" style="2"/>
    <col min="6913" max="6913" width="19.42578125" style="2" customWidth="1"/>
    <col min="6914" max="6914" width="16.5703125" style="2" bestFit="1" customWidth="1"/>
    <col min="6915" max="6915" width="12.28515625" style="2" customWidth="1"/>
    <col min="6916" max="6916" width="14.85546875" style="2" customWidth="1"/>
    <col min="6917" max="6917" width="12.140625" style="2" customWidth="1"/>
    <col min="6918" max="6918" width="10.7109375" style="2" bestFit="1" customWidth="1"/>
    <col min="6919" max="6919" width="11.140625" style="2" bestFit="1" customWidth="1"/>
    <col min="6920" max="6920" width="13.140625" style="2" bestFit="1" customWidth="1"/>
    <col min="6921" max="6921" width="13.7109375" style="2" customWidth="1"/>
    <col min="6922" max="6922" width="12.7109375" style="2" bestFit="1" customWidth="1"/>
    <col min="6923" max="6923" width="14.42578125" style="2" bestFit="1" customWidth="1"/>
    <col min="6924" max="6924" width="9.140625" style="2" bestFit="1" customWidth="1"/>
    <col min="6925" max="6925" width="11.5703125" style="2" bestFit="1" customWidth="1"/>
    <col min="6926" max="6926" width="11.140625" style="2" customWidth="1"/>
    <col min="6927" max="6927" width="11.5703125" style="2" bestFit="1" customWidth="1"/>
    <col min="6928" max="6928" width="11.140625" style="2" bestFit="1" customWidth="1"/>
    <col min="6929" max="6929" width="13.28515625" style="2" bestFit="1" customWidth="1"/>
    <col min="6930" max="6930" width="49.85546875" style="2" customWidth="1"/>
    <col min="6931" max="7168" width="11.42578125" style="2"/>
    <col min="7169" max="7169" width="19.42578125" style="2" customWidth="1"/>
    <col min="7170" max="7170" width="16.5703125" style="2" bestFit="1" customWidth="1"/>
    <col min="7171" max="7171" width="12.28515625" style="2" customWidth="1"/>
    <col min="7172" max="7172" width="14.85546875" style="2" customWidth="1"/>
    <col min="7173" max="7173" width="12.140625" style="2" customWidth="1"/>
    <col min="7174" max="7174" width="10.7109375" style="2" bestFit="1" customWidth="1"/>
    <col min="7175" max="7175" width="11.140625" style="2" bestFit="1" customWidth="1"/>
    <col min="7176" max="7176" width="13.140625" style="2" bestFit="1" customWidth="1"/>
    <col min="7177" max="7177" width="13.7109375" style="2" customWidth="1"/>
    <col min="7178" max="7178" width="12.7109375" style="2" bestFit="1" customWidth="1"/>
    <col min="7179" max="7179" width="14.42578125" style="2" bestFit="1" customWidth="1"/>
    <col min="7180" max="7180" width="9.140625" style="2" bestFit="1" customWidth="1"/>
    <col min="7181" max="7181" width="11.5703125" style="2" bestFit="1" customWidth="1"/>
    <col min="7182" max="7182" width="11.140625" style="2" customWidth="1"/>
    <col min="7183" max="7183" width="11.5703125" style="2" bestFit="1" customWidth="1"/>
    <col min="7184" max="7184" width="11.140625" style="2" bestFit="1" customWidth="1"/>
    <col min="7185" max="7185" width="13.28515625" style="2" bestFit="1" customWidth="1"/>
    <col min="7186" max="7186" width="49.85546875" style="2" customWidth="1"/>
    <col min="7187" max="7424" width="11.42578125" style="2"/>
    <col min="7425" max="7425" width="19.42578125" style="2" customWidth="1"/>
    <col min="7426" max="7426" width="16.5703125" style="2" bestFit="1" customWidth="1"/>
    <col min="7427" max="7427" width="12.28515625" style="2" customWidth="1"/>
    <col min="7428" max="7428" width="14.85546875" style="2" customWidth="1"/>
    <col min="7429" max="7429" width="12.140625" style="2" customWidth="1"/>
    <col min="7430" max="7430" width="10.7109375" style="2" bestFit="1" customWidth="1"/>
    <col min="7431" max="7431" width="11.140625" style="2" bestFit="1" customWidth="1"/>
    <col min="7432" max="7432" width="13.140625" style="2" bestFit="1" customWidth="1"/>
    <col min="7433" max="7433" width="13.7109375" style="2" customWidth="1"/>
    <col min="7434" max="7434" width="12.7109375" style="2" bestFit="1" customWidth="1"/>
    <col min="7435" max="7435" width="14.42578125" style="2" bestFit="1" customWidth="1"/>
    <col min="7436" max="7436" width="9.140625" style="2" bestFit="1" customWidth="1"/>
    <col min="7437" max="7437" width="11.5703125" style="2" bestFit="1" customWidth="1"/>
    <col min="7438" max="7438" width="11.140625" style="2" customWidth="1"/>
    <col min="7439" max="7439" width="11.5703125" style="2" bestFit="1" customWidth="1"/>
    <col min="7440" max="7440" width="11.140625" style="2" bestFit="1" customWidth="1"/>
    <col min="7441" max="7441" width="13.28515625" style="2" bestFit="1" customWidth="1"/>
    <col min="7442" max="7442" width="49.85546875" style="2" customWidth="1"/>
    <col min="7443" max="7680" width="11.42578125" style="2"/>
    <col min="7681" max="7681" width="19.42578125" style="2" customWidth="1"/>
    <col min="7682" max="7682" width="16.5703125" style="2" bestFit="1" customWidth="1"/>
    <col min="7683" max="7683" width="12.28515625" style="2" customWidth="1"/>
    <col min="7684" max="7684" width="14.85546875" style="2" customWidth="1"/>
    <col min="7685" max="7685" width="12.140625" style="2" customWidth="1"/>
    <col min="7686" max="7686" width="10.7109375" style="2" bestFit="1" customWidth="1"/>
    <col min="7687" max="7687" width="11.140625" style="2" bestFit="1" customWidth="1"/>
    <col min="7688" max="7688" width="13.140625" style="2" bestFit="1" customWidth="1"/>
    <col min="7689" max="7689" width="13.7109375" style="2" customWidth="1"/>
    <col min="7690" max="7690" width="12.7109375" style="2" bestFit="1" customWidth="1"/>
    <col min="7691" max="7691" width="14.42578125" style="2" bestFit="1" customWidth="1"/>
    <col min="7692" max="7692" width="9.140625" style="2" bestFit="1" customWidth="1"/>
    <col min="7693" max="7693" width="11.5703125" style="2" bestFit="1" customWidth="1"/>
    <col min="7694" max="7694" width="11.140625" style="2" customWidth="1"/>
    <col min="7695" max="7695" width="11.5703125" style="2" bestFit="1" customWidth="1"/>
    <col min="7696" max="7696" width="11.140625" style="2" bestFit="1" customWidth="1"/>
    <col min="7697" max="7697" width="13.28515625" style="2" bestFit="1" customWidth="1"/>
    <col min="7698" max="7698" width="49.85546875" style="2" customWidth="1"/>
    <col min="7699" max="7936" width="11.42578125" style="2"/>
    <col min="7937" max="7937" width="19.42578125" style="2" customWidth="1"/>
    <col min="7938" max="7938" width="16.5703125" style="2" bestFit="1" customWidth="1"/>
    <col min="7939" max="7939" width="12.28515625" style="2" customWidth="1"/>
    <col min="7940" max="7940" width="14.85546875" style="2" customWidth="1"/>
    <col min="7941" max="7941" width="12.140625" style="2" customWidth="1"/>
    <col min="7942" max="7942" width="10.7109375" style="2" bestFit="1" customWidth="1"/>
    <col min="7943" max="7943" width="11.140625" style="2" bestFit="1" customWidth="1"/>
    <col min="7944" max="7944" width="13.140625" style="2" bestFit="1" customWidth="1"/>
    <col min="7945" max="7945" width="13.7109375" style="2" customWidth="1"/>
    <col min="7946" max="7946" width="12.7109375" style="2" bestFit="1" customWidth="1"/>
    <col min="7947" max="7947" width="14.42578125" style="2" bestFit="1" customWidth="1"/>
    <col min="7948" max="7948" width="9.140625" style="2" bestFit="1" customWidth="1"/>
    <col min="7949" max="7949" width="11.5703125" style="2" bestFit="1" customWidth="1"/>
    <col min="7950" max="7950" width="11.140625" style="2" customWidth="1"/>
    <col min="7951" max="7951" width="11.5703125" style="2" bestFit="1" customWidth="1"/>
    <col min="7952" max="7952" width="11.140625" style="2" bestFit="1" customWidth="1"/>
    <col min="7953" max="7953" width="13.28515625" style="2" bestFit="1" customWidth="1"/>
    <col min="7954" max="7954" width="49.85546875" style="2" customWidth="1"/>
    <col min="7955" max="8192" width="11.42578125" style="2"/>
    <col min="8193" max="8193" width="19.42578125" style="2" customWidth="1"/>
    <col min="8194" max="8194" width="16.5703125" style="2" bestFit="1" customWidth="1"/>
    <col min="8195" max="8195" width="12.28515625" style="2" customWidth="1"/>
    <col min="8196" max="8196" width="14.85546875" style="2" customWidth="1"/>
    <col min="8197" max="8197" width="12.140625" style="2" customWidth="1"/>
    <col min="8198" max="8198" width="10.7109375" style="2" bestFit="1" customWidth="1"/>
    <col min="8199" max="8199" width="11.140625" style="2" bestFit="1" customWidth="1"/>
    <col min="8200" max="8200" width="13.140625" style="2" bestFit="1" customWidth="1"/>
    <col min="8201" max="8201" width="13.7109375" style="2" customWidth="1"/>
    <col min="8202" max="8202" width="12.7109375" style="2" bestFit="1" customWidth="1"/>
    <col min="8203" max="8203" width="14.42578125" style="2" bestFit="1" customWidth="1"/>
    <col min="8204" max="8204" width="9.140625" style="2" bestFit="1" customWidth="1"/>
    <col min="8205" max="8205" width="11.5703125" style="2" bestFit="1" customWidth="1"/>
    <col min="8206" max="8206" width="11.140625" style="2" customWidth="1"/>
    <col min="8207" max="8207" width="11.5703125" style="2" bestFit="1" customWidth="1"/>
    <col min="8208" max="8208" width="11.140625" style="2" bestFit="1" customWidth="1"/>
    <col min="8209" max="8209" width="13.28515625" style="2" bestFit="1" customWidth="1"/>
    <col min="8210" max="8210" width="49.85546875" style="2" customWidth="1"/>
    <col min="8211" max="8448" width="11.42578125" style="2"/>
    <col min="8449" max="8449" width="19.42578125" style="2" customWidth="1"/>
    <col min="8450" max="8450" width="16.5703125" style="2" bestFit="1" customWidth="1"/>
    <col min="8451" max="8451" width="12.28515625" style="2" customWidth="1"/>
    <col min="8452" max="8452" width="14.85546875" style="2" customWidth="1"/>
    <col min="8453" max="8453" width="12.140625" style="2" customWidth="1"/>
    <col min="8454" max="8454" width="10.7109375" style="2" bestFit="1" customWidth="1"/>
    <col min="8455" max="8455" width="11.140625" style="2" bestFit="1" customWidth="1"/>
    <col min="8456" max="8456" width="13.140625" style="2" bestFit="1" customWidth="1"/>
    <col min="8457" max="8457" width="13.7109375" style="2" customWidth="1"/>
    <col min="8458" max="8458" width="12.7109375" style="2" bestFit="1" customWidth="1"/>
    <col min="8459" max="8459" width="14.42578125" style="2" bestFit="1" customWidth="1"/>
    <col min="8460" max="8460" width="9.140625" style="2" bestFit="1" customWidth="1"/>
    <col min="8461" max="8461" width="11.5703125" style="2" bestFit="1" customWidth="1"/>
    <col min="8462" max="8462" width="11.140625" style="2" customWidth="1"/>
    <col min="8463" max="8463" width="11.5703125" style="2" bestFit="1" customWidth="1"/>
    <col min="8464" max="8464" width="11.140625" style="2" bestFit="1" customWidth="1"/>
    <col min="8465" max="8465" width="13.28515625" style="2" bestFit="1" customWidth="1"/>
    <col min="8466" max="8466" width="49.85546875" style="2" customWidth="1"/>
    <col min="8467" max="8704" width="11.42578125" style="2"/>
    <col min="8705" max="8705" width="19.42578125" style="2" customWidth="1"/>
    <col min="8706" max="8706" width="16.5703125" style="2" bestFit="1" customWidth="1"/>
    <col min="8707" max="8707" width="12.28515625" style="2" customWidth="1"/>
    <col min="8708" max="8708" width="14.85546875" style="2" customWidth="1"/>
    <col min="8709" max="8709" width="12.140625" style="2" customWidth="1"/>
    <col min="8710" max="8710" width="10.7109375" style="2" bestFit="1" customWidth="1"/>
    <col min="8711" max="8711" width="11.140625" style="2" bestFit="1" customWidth="1"/>
    <col min="8712" max="8712" width="13.140625" style="2" bestFit="1" customWidth="1"/>
    <col min="8713" max="8713" width="13.7109375" style="2" customWidth="1"/>
    <col min="8714" max="8714" width="12.7109375" style="2" bestFit="1" customWidth="1"/>
    <col min="8715" max="8715" width="14.42578125" style="2" bestFit="1" customWidth="1"/>
    <col min="8716" max="8716" width="9.140625" style="2" bestFit="1" customWidth="1"/>
    <col min="8717" max="8717" width="11.5703125" style="2" bestFit="1" customWidth="1"/>
    <col min="8718" max="8718" width="11.140625" style="2" customWidth="1"/>
    <col min="8719" max="8719" width="11.5703125" style="2" bestFit="1" customWidth="1"/>
    <col min="8720" max="8720" width="11.140625" style="2" bestFit="1" customWidth="1"/>
    <col min="8721" max="8721" width="13.28515625" style="2" bestFit="1" customWidth="1"/>
    <col min="8722" max="8722" width="49.85546875" style="2" customWidth="1"/>
    <col min="8723" max="8960" width="11.42578125" style="2"/>
    <col min="8961" max="8961" width="19.42578125" style="2" customWidth="1"/>
    <col min="8962" max="8962" width="16.5703125" style="2" bestFit="1" customWidth="1"/>
    <col min="8963" max="8963" width="12.28515625" style="2" customWidth="1"/>
    <col min="8964" max="8964" width="14.85546875" style="2" customWidth="1"/>
    <col min="8965" max="8965" width="12.140625" style="2" customWidth="1"/>
    <col min="8966" max="8966" width="10.7109375" style="2" bestFit="1" customWidth="1"/>
    <col min="8967" max="8967" width="11.140625" style="2" bestFit="1" customWidth="1"/>
    <col min="8968" max="8968" width="13.140625" style="2" bestFit="1" customWidth="1"/>
    <col min="8969" max="8969" width="13.7109375" style="2" customWidth="1"/>
    <col min="8970" max="8970" width="12.7109375" style="2" bestFit="1" customWidth="1"/>
    <col min="8971" max="8971" width="14.42578125" style="2" bestFit="1" customWidth="1"/>
    <col min="8972" max="8972" width="9.140625" style="2" bestFit="1" customWidth="1"/>
    <col min="8973" max="8973" width="11.5703125" style="2" bestFit="1" customWidth="1"/>
    <col min="8974" max="8974" width="11.140625" style="2" customWidth="1"/>
    <col min="8975" max="8975" width="11.5703125" style="2" bestFit="1" customWidth="1"/>
    <col min="8976" max="8976" width="11.140625" style="2" bestFit="1" customWidth="1"/>
    <col min="8977" max="8977" width="13.28515625" style="2" bestFit="1" customWidth="1"/>
    <col min="8978" max="8978" width="49.85546875" style="2" customWidth="1"/>
    <col min="8979" max="9216" width="11.42578125" style="2"/>
    <col min="9217" max="9217" width="19.42578125" style="2" customWidth="1"/>
    <col min="9218" max="9218" width="16.5703125" style="2" bestFit="1" customWidth="1"/>
    <col min="9219" max="9219" width="12.28515625" style="2" customWidth="1"/>
    <col min="9220" max="9220" width="14.85546875" style="2" customWidth="1"/>
    <col min="9221" max="9221" width="12.140625" style="2" customWidth="1"/>
    <col min="9222" max="9222" width="10.7109375" style="2" bestFit="1" customWidth="1"/>
    <col min="9223" max="9223" width="11.140625" style="2" bestFit="1" customWidth="1"/>
    <col min="9224" max="9224" width="13.140625" style="2" bestFit="1" customWidth="1"/>
    <col min="9225" max="9225" width="13.7109375" style="2" customWidth="1"/>
    <col min="9226" max="9226" width="12.7109375" style="2" bestFit="1" customWidth="1"/>
    <col min="9227" max="9227" width="14.42578125" style="2" bestFit="1" customWidth="1"/>
    <col min="9228" max="9228" width="9.140625" style="2" bestFit="1" customWidth="1"/>
    <col min="9229" max="9229" width="11.5703125" style="2" bestFit="1" customWidth="1"/>
    <col min="9230" max="9230" width="11.140625" style="2" customWidth="1"/>
    <col min="9231" max="9231" width="11.5703125" style="2" bestFit="1" customWidth="1"/>
    <col min="9232" max="9232" width="11.140625" style="2" bestFit="1" customWidth="1"/>
    <col min="9233" max="9233" width="13.28515625" style="2" bestFit="1" customWidth="1"/>
    <col min="9234" max="9234" width="49.85546875" style="2" customWidth="1"/>
    <col min="9235" max="9472" width="11.42578125" style="2"/>
    <col min="9473" max="9473" width="19.42578125" style="2" customWidth="1"/>
    <col min="9474" max="9474" width="16.5703125" style="2" bestFit="1" customWidth="1"/>
    <col min="9475" max="9475" width="12.28515625" style="2" customWidth="1"/>
    <col min="9476" max="9476" width="14.85546875" style="2" customWidth="1"/>
    <col min="9477" max="9477" width="12.140625" style="2" customWidth="1"/>
    <col min="9478" max="9478" width="10.7109375" style="2" bestFit="1" customWidth="1"/>
    <col min="9479" max="9479" width="11.140625" style="2" bestFit="1" customWidth="1"/>
    <col min="9480" max="9480" width="13.140625" style="2" bestFit="1" customWidth="1"/>
    <col min="9481" max="9481" width="13.7109375" style="2" customWidth="1"/>
    <col min="9482" max="9482" width="12.7109375" style="2" bestFit="1" customWidth="1"/>
    <col min="9483" max="9483" width="14.42578125" style="2" bestFit="1" customWidth="1"/>
    <col min="9484" max="9484" width="9.140625" style="2" bestFit="1" customWidth="1"/>
    <col min="9485" max="9485" width="11.5703125" style="2" bestFit="1" customWidth="1"/>
    <col min="9486" max="9486" width="11.140625" style="2" customWidth="1"/>
    <col min="9487" max="9487" width="11.5703125" style="2" bestFit="1" customWidth="1"/>
    <col min="9488" max="9488" width="11.140625" style="2" bestFit="1" customWidth="1"/>
    <col min="9489" max="9489" width="13.28515625" style="2" bestFit="1" customWidth="1"/>
    <col min="9490" max="9490" width="49.85546875" style="2" customWidth="1"/>
    <col min="9491" max="9728" width="11.42578125" style="2"/>
    <col min="9729" max="9729" width="19.42578125" style="2" customWidth="1"/>
    <col min="9730" max="9730" width="16.5703125" style="2" bestFit="1" customWidth="1"/>
    <col min="9731" max="9731" width="12.28515625" style="2" customWidth="1"/>
    <col min="9732" max="9732" width="14.85546875" style="2" customWidth="1"/>
    <col min="9733" max="9733" width="12.140625" style="2" customWidth="1"/>
    <col min="9734" max="9734" width="10.7109375" style="2" bestFit="1" customWidth="1"/>
    <col min="9735" max="9735" width="11.140625" style="2" bestFit="1" customWidth="1"/>
    <col min="9736" max="9736" width="13.140625" style="2" bestFit="1" customWidth="1"/>
    <col min="9737" max="9737" width="13.7109375" style="2" customWidth="1"/>
    <col min="9738" max="9738" width="12.7109375" style="2" bestFit="1" customWidth="1"/>
    <col min="9739" max="9739" width="14.42578125" style="2" bestFit="1" customWidth="1"/>
    <col min="9740" max="9740" width="9.140625" style="2" bestFit="1" customWidth="1"/>
    <col min="9741" max="9741" width="11.5703125" style="2" bestFit="1" customWidth="1"/>
    <col min="9742" max="9742" width="11.140625" style="2" customWidth="1"/>
    <col min="9743" max="9743" width="11.5703125" style="2" bestFit="1" customWidth="1"/>
    <col min="9744" max="9744" width="11.140625" style="2" bestFit="1" customWidth="1"/>
    <col min="9745" max="9745" width="13.28515625" style="2" bestFit="1" customWidth="1"/>
    <col min="9746" max="9746" width="49.85546875" style="2" customWidth="1"/>
    <col min="9747" max="9984" width="11.42578125" style="2"/>
    <col min="9985" max="9985" width="19.42578125" style="2" customWidth="1"/>
    <col min="9986" max="9986" width="16.5703125" style="2" bestFit="1" customWidth="1"/>
    <col min="9987" max="9987" width="12.28515625" style="2" customWidth="1"/>
    <col min="9988" max="9988" width="14.85546875" style="2" customWidth="1"/>
    <col min="9989" max="9989" width="12.140625" style="2" customWidth="1"/>
    <col min="9990" max="9990" width="10.7109375" style="2" bestFit="1" customWidth="1"/>
    <col min="9991" max="9991" width="11.140625" style="2" bestFit="1" customWidth="1"/>
    <col min="9992" max="9992" width="13.140625" style="2" bestFit="1" customWidth="1"/>
    <col min="9993" max="9993" width="13.7109375" style="2" customWidth="1"/>
    <col min="9994" max="9994" width="12.7109375" style="2" bestFit="1" customWidth="1"/>
    <col min="9995" max="9995" width="14.42578125" style="2" bestFit="1" customWidth="1"/>
    <col min="9996" max="9996" width="9.140625" style="2" bestFit="1" customWidth="1"/>
    <col min="9997" max="9997" width="11.5703125" style="2" bestFit="1" customWidth="1"/>
    <col min="9998" max="9998" width="11.140625" style="2" customWidth="1"/>
    <col min="9999" max="9999" width="11.5703125" style="2" bestFit="1" customWidth="1"/>
    <col min="10000" max="10000" width="11.140625" style="2" bestFit="1" customWidth="1"/>
    <col min="10001" max="10001" width="13.28515625" style="2" bestFit="1" customWidth="1"/>
    <col min="10002" max="10002" width="49.85546875" style="2" customWidth="1"/>
    <col min="10003" max="10240" width="11.42578125" style="2"/>
    <col min="10241" max="10241" width="19.42578125" style="2" customWidth="1"/>
    <col min="10242" max="10242" width="16.5703125" style="2" bestFit="1" customWidth="1"/>
    <col min="10243" max="10243" width="12.28515625" style="2" customWidth="1"/>
    <col min="10244" max="10244" width="14.85546875" style="2" customWidth="1"/>
    <col min="10245" max="10245" width="12.140625" style="2" customWidth="1"/>
    <col min="10246" max="10246" width="10.7109375" style="2" bestFit="1" customWidth="1"/>
    <col min="10247" max="10247" width="11.140625" style="2" bestFit="1" customWidth="1"/>
    <col min="10248" max="10248" width="13.140625" style="2" bestFit="1" customWidth="1"/>
    <col min="10249" max="10249" width="13.7109375" style="2" customWidth="1"/>
    <col min="10250" max="10250" width="12.7109375" style="2" bestFit="1" customWidth="1"/>
    <col min="10251" max="10251" width="14.42578125" style="2" bestFit="1" customWidth="1"/>
    <col min="10252" max="10252" width="9.140625" style="2" bestFit="1" customWidth="1"/>
    <col min="10253" max="10253" width="11.5703125" style="2" bestFit="1" customWidth="1"/>
    <col min="10254" max="10254" width="11.140625" style="2" customWidth="1"/>
    <col min="10255" max="10255" width="11.5703125" style="2" bestFit="1" customWidth="1"/>
    <col min="10256" max="10256" width="11.140625" style="2" bestFit="1" customWidth="1"/>
    <col min="10257" max="10257" width="13.28515625" style="2" bestFit="1" customWidth="1"/>
    <col min="10258" max="10258" width="49.85546875" style="2" customWidth="1"/>
    <col min="10259" max="10496" width="11.42578125" style="2"/>
    <col min="10497" max="10497" width="19.42578125" style="2" customWidth="1"/>
    <col min="10498" max="10498" width="16.5703125" style="2" bestFit="1" customWidth="1"/>
    <col min="10499" max="10499" width="12.28515625" style="2" customWidth="1"/>
    <col min="10500" max="10500" width="14.85546875" style="2" customWidth="1"/>
    <col min="10501" max="10501" width="12.140625" style="2" customWidth="1"/>
    <col min="10502" max="10502" width="10.7109375" style="2" bestFit="1" customWidth="1"/>
    <col min="10503" max="10503" width="11.140625" style="2" bestFit="1" customWidth="1"/>
    <col min="10504" max="10504" width="13.140625" style="2" bestFit="1" customWidth="1"/>
    <col min="10505" max="10505" width="13.7109375" style="2" customWidth="1"/>
    <col min="10506" max="10506" width="12.7109375" style="2" bestFit="1" customWidth="1"/>
    <col min="10507" max="10507" width="14.42578125" style="2" bestFit="1" customWidth="1"/>
    <col min="10508" max="10508" width="9.140625" style="2" bestFit="1" customWidth="1"/>
    <col min="10509" max="10509" width="11.5703125" style="2" bestFit="1" customWidth="1"/>
    <col min="10510" max="10510" width="11.140625" style="2" customWidth="1"/>
    <col min="10511" max="10511" width="11.5703125" style="2" bestFit="1" customWidth="1"/>
    <col min="10512" max="10512" width="11.140625" style="2" bestFit="1" customWidth="1"/>
    <col min="10513" max="10513" width="13.28515625" style="2" bestFit="1" customWidth="1"/>
    <col min="10514" max="10514" width="49.85546875" style="2" customWidth="1"/>
    <col min="10515" max="10752" width="11.42578125" style="2"/>
    <col min="10753" max="10753" width="19.42578125" style="2" customWidth="1"/>
    <col min="10754" max="10754" width="16.5703125" style="2" bestFit="1" customWidth="1"/>
    <col min="10755" max="10755" width="12.28515625" style="2" customWidth="1"/>
    <col min="10756" max="10756" width="14.85546875" style="2" customWidth="1"/>
    <col min="10757" max="10757" width="12.140625" style="2" customWidth="1"/>
    <col min="10758" max="10758" width="10.7109375" style="2" bestFit="1" customWidth="1"/>
    <col min="10759" max="10759" width="11.140625" style="2" bestFit="1" customWidth="1"/>
    <col min="10760" max="10760" width="13.140625" style="2" bestFit="1" customWidth="1"/>
    <col min="10761" max="10761" width="13.7109375" style="2" customWidth="1"/>
    <col min="10762" max="10762" width="12.7109375" style="2" bestFit="1" customWidth="1"/>
    <col min="10763" max="10763" width="14.42578125" style="2" bestFit="1" customWidth="1"/>
    <col min="10764" max="10764" width="9.140625" style="2" bestFit="1" customWidth="1"/>
    <col min="10765" max="10765" width="11.5703125" style="2" bestFit="1" customWidth="1"/>
    <col min="10766" max="10766" width="11.140625" style="2" customWidth="1"/>
    <col min="10767" max="10767" width="11.5703125" style="2" bestFit="1" customWidth="1"/>
    <col min="10768" max="10768" width="11.140625" style="2" bestFit="1" customWidth="1"/>
    <col min="10769" max="10769" width="13.28515625" style="2" bestFit="1" customWidth="1"/>
    <col min="10770" max="10770" width="49.85546875" style="2" customWidth="1"/>
    <col min="10771" max="11008" width="11.42578125" style="2"/>
    <col min="11009" max="11009" width="19.42578125" style="2" customWidth="1"/>
    <col min="11010" max="11010" width="16.5703125" style="2" bestFit="1" customWidth="1"/>
    <col min="11011" max="11011" width="12.28515625" style="2" customWidth="1"/>
    <col min="11012" max="11012" width="14.85546875" style="2" customWidth="1"/>
    <col min="11013" max="11013" width="12.140625" style="2" customWidth="1"/>
    <col min="11014" max="11014" width="10.7109375" style="2" bestFit="1" customWidth="1"/>
    <col min="11015" max="11015" width="11.140625" style="2" bestFit="1" customWidth="1"/>
    <col min="11016" max="11016" width="13.140625" style="2" bestFit="1" customWidth="1"/>
    <col min="11017" max="11017" width="13.7109375" style="2" customWidth="1"/>
    <col min="11018" max="11018" width="12.7109375" style="2" bestFit="1" customWidth="1"/>
    <col min="11019" max="11019" width="14.42578125" style="2" bestFit="1" customWidth="1"/>
    <col min="11020" max="11020" width="9.140625" style="2" bestFit="1" customWidth="1"/>
    <col min="11021" max="11021" width="11.5703125" style="2" bestFit="1" customWidth="1"/>
    <col min="11022" max="11022" width="11.140625" style="2" customWidth="1"/>
    <col min="11023" max="11023" width="11.5703125" style="2" bestFit="1" customWidth="1"/>
    <col min="11024" max="11024" width="11.140625" style="2" bestFit="1" customWidth="1"/>
    <col min="11025" max="11025" width="13.28515625" style="2" bestFit="1" customWidth="1"/>
    <col min="11026" max="11026" width="49.85546875" style="2" customWidth="1"/>
    <col min="11027" max="11264" width="11.42578125" style="2"/>
    <col min="11265" max="11265" width="19.42578125" style="2" customWidth="1"/>
    <col min="11266" max="11266" width="16.5703125" style="2" bestFit="1" customWidth="1"/>
    <col min="11267" max="11267" width="12.28515625" style="2" customWidth="1"/>
    <col min="11268" max="11268" width="14.85546875" style="2" customWidth="1"/>
    <col min="11269" max="11269" width="12.140625" style="2" customWidth="1"/>
    <col min="11270" max="11270" width="10.7109375" style="2" bestFit="1" customWidth="1"/>
    <col min="11271" max="11271" width="11.140625" style="2" bestFit="1" customWidth="1"/>
    <col min="11272" max="11272" width="13.140625" style="2" bestFit="1" customWidth="1"/>
    <col min="11273" max="11273" width="13.7109375" style="2" customWidth="1"/>
    <col min="11274" max="11274" width="12.7109375" style="2" bestFit="1" customWidth="1"/>
    <col min="11275" max="11275" width="14.42578125" style="2" bestFit="1" customWidth="1"/>
    <col min="11276" max="11276" width="9.140625" style="2" bestFit="1" customWidth="1"/>
    <col min="11277" max="11277" width="11.5703125" style="2" bestFit="1" customWidth="1"/>
    <col min="11278" max="11278" width="11.140625" style="2" customWidth="1"/>
    <col min="11279" max="11279" width="11.5703125" style="2" bestFit="1" customWidth="1"/>
    <col min="11280" max="11280" width="11.140625" style="2" bestFit="1" customWidth="1"/>
    <col min="11281" max="11281" width="13.28515625" style="2" bestFit="1" customWidth="1"/>
    <col min="11282" max="11282" width="49.85546875" style="2" customWidth="1"/>
    <col min="11283" max="11520" width="11.42578125" style="2"/>
    <col min="11521" max="11521" width="19.42578125" style="2" customWidth="1"/>
    <col min="11522" max="11522" width="16.5703125" style="2" bestFit="1" customWidth="1"/>
    <col min="11523" max="11523" width="12.28515625" style="2" customWidth="1"/>
    <col min="11524" max="11524" width="14.85546875" style="2" customWidth="1"/>
    <col min="11525" max="11525" width="12.140625" style="2" customWidth="1"/>
    <col min="11526" max="11526" width="10.7109375" style="2" bestFit="1" customWidth="1"/>
    <col min="11527" max="11527" width="11.140625" style="2" bestFit="1" customWidth="1"/>
    <col min="11528" max="11528" width="13.140625" style="2" bestFit="1" customWidth="1"/>
    <col min="11529" max="11529" width="13.7109375" style="2" customWidth="1"/>
    <col min="11530" max="11530" width="12.7109375" style="2" bestFit="1" customWidth="1"/>
    <col min="11531" max="11531" width="14.42578125" style="2" bestFit="1" customWidth="1"/>
    <col min="11532" max="11532" width="9.140625" style="2" bestFit="1" customWidth="1"/>
    <col min="11533" max="11533" width="11.5703125" style="2" bestFit="1" customWidth="1"/>
    <col min="11534" max="11534" width="11.140625" style="2" customWidth="1"/>
    <col min="11535" max="11535" width="11.5703125" style="2" bestFit="1" customWidth="1"/>
    <col min="11536" max="11536" width="11.140625" style="2" bestFit="1" customWidth="1"/>
    <col min="11537" max="11537" width="13.28515625" style="2" bestFit="1" customWidth="1"/>
    <col min="11538" max="11538" width="49.85546875" style="2" customWidth="1"/>
    <col min="11539" max="11776" width="11.42578125" style="2"/>
    <col min="11777" max="11777" width="19.42578125" style="2" customWidth="1"/>
    <col min="11778" max="11778" width="16.5703125" style="2" bestFit="1" customWidth="1"/>
    <col min="11779" max="11779" width="12.28515625" style="2" customWidth="1"/>
    <col min="11780" max="11780" width="14.85546875" style="2" customWidth="1"/>
    <col min="11781" max="11781" width="12.140625" style="2" customWidth="1"/>
    <col min="11782" max="11782" width="10.7109375" style="2" bestFit="1" customWidth="1"/>
    <col min="11783" max="11783" width="11.140625" style="2" bestFit="1" customWidth="1"/>
    <col min="11784" max="11784" width="13.140625" style="2" bestFit="1" customWidth="1"/>
    <col min="11785" max="11785" width="13.7109375" style="2" customWidth="1"/>
    <col min="11786" max="11786" width="12.7109375" style="2" bestFit="1" customWidth="1"/>
    <col min="11787" max="11787" width="14.42578125" style="2" bestFit="1" customWidth="1"/>
    <col min="11788" max="11788" width="9.140625" style="2" bestFit="1" customWidth="1"/>
    <col min="11789" max="11789" width="11.5703125" style="2" bestFit="1" customWidth="1"/>
    <col min="11790" max="11790" width="11.140625" style="2" customWidth="1"/>
    <col min="11791" max="11791" width="11.5703125" style="2" bestFit="1" customWidth="1"/>
    <col min="11792" max="11792" width="11.140625" style="2" bestFit="1" customWidth="1"/>
    <col min="11793" max="11793" width="13.28515625" style="2" bestFit="1" customWidth="1"/>
    <col min="11794" max="11794" width="49.85546875" style="2" customWidth="1"/>
    <col min="11795" max="12032" width="11.42578125" style="2"/>
    <col min="12033" max="12033" width="19.42578125" style="2" customWidth="1"/>
    <col min="12034" max="12034" width="16.5703125" style="2" bestFit="1" customWidth="1"/>
    <col min="12035" max="12035" width="12.28515625" style="2" customWidth="1"/>
    <col min="12036" max="12036" width="14.85546875" style="2" customWidth="1"/>
    <col min="12037" max="12037" width="12.140625" style="2" customWidth="1"/>
    <col min="12038" max="12038" width="10.7109375" style="2" bestFit="1" customWidth="1"/>
    <col min="12039" max="12039" width="11.140625" style="2" bestFit="1" customWidth="1"/>
    <col min="12040" max="12040" width="13.140625" style="2" bestFit="1" customWidth="1"/>
    <col min="12041" max="12041" width="13.7109375" style="2" customWidth="1"/>
    <col min="12042" max="12042" width="12.7109375" style="2" bestFit="1" customWidth="1"/>
    <col min="12043" max="12043" width="14.42578125" style="2" bestFit="1" customWidth="1"/>
    <col min="12044" max="12044" width="9.140625" style="2" bestFit="1" customWidth="1"/>
    <col min="12045" max="12045" width="11.5703125" style="2" bestFit="1" customWidth="1"/>
    <col min="12046" max="12046" width="11.140625" style="2" customWidth="1"/>
    <col min="12047" max="12047" width="11.5703125" style="2" bestFit="1" customWidth="1"/>
    <col min="12048" max="12048" width="11.140625" style="2" bestFit="1" customWidth="1"/>
    <col min="12049" max="12049" width="13.28515625" style="2" bestFit="1" customWidth="1"/>
    <col min="12050" max="12050" width="49.85546875" style="2" customWidth="1"/>
    <col min="12051" max="12288" width="11.42578125" style="2"/>
    <col min="12289" max="12289" width="19.42578125" style="2" customWidth="1"/>
    <col min="12290" max="12290" width="16.5703125" style="2" bestFit="1" customWidth="1"/>
    <col min="12291" max="12291" width="12.28515625" style="2" customWidth="1"/>
    <col min="12292" max="12292" width="14.85546875" style="2" customWidth="1"/>
    <col min="12293" max="12293" width="12.140625" style="2" customWidth="1"/>
    <col min="12294" max="12294" width="10.7109375" style="2" bestFit="1" customWidth="1"/>
    <col min="12295" max="12295" width="11.140625" style="2" bestFit="1" customWidth="1"/>
    <col min="12296" max="12296" width="13.140625" style="2" bestFit="1" customWidth="1"/>
    <col min="12297" max="12297" width="13.7109375" style="2" customWidth="1"/>
    <col min="12298" max="12298" width="12.7109375" style="2" bestFit="1" customWidth="1"/>
    <col min="12299" max="12299" width="14.42578125" style="2" bestFit="1" customWidth="1"/>
    <col min="12300" max="12300" width="9.140625" style="2" bestFit="1" customWidth="1"/>
    <col min="12301" max="12301" width="11.5703125" style="2" bestFit="1" customWidth="1"/>
    <col min="12302" max="12302" width="11.140625" style="2" customWidth="1"/>
    <col min="12303" max="12303" width="11.5703125" style="2" bestFit="1" customWidth="1"/>
    <col min="12304" max="12304" width="11.140625" style="2" bestFit="1" customWidth="1"/>
    <col min="12305" max="12305" width="13.28515625" style="2" bestFit="1" customWidth="1"/>
    <col min="12306" max="12306" width="49.85546875" style="2" customWidth="1"/>
    <col min="12307" max="12544" width="11.42578125" style="2"/>
    <col min="12545" max="12545" width="19.42578125" style="2" customWidth="1"/>
    <col min="12546" max="12546" width="16.5703125" style="2" bestFit="1" customWidth="1"/>
    <col min="12547" max="12547" width="12.28515625" style="2" customWidth="1"/>
    <col min="12548" max="12548" width="14.85546875" style="2" customWidth="1"/>
    <col min="12549" max="12549" width="12.140625" style="2" customWidth="1"/>
    <col min="12550" max="12550" width="10.7109375" style="2" bestFit="1" customWidth="1"/>
    <col min="12551" max="12551" width="11.140625" style="2" bestFit="1" customWidth="1"/>
    <col min="12552" max="12552" width="13.140625" style="2" bestFit="1" customWidth="1"/>
    <col min="12553" max="12553" width="13.7109375" style="2" customWidth="1"/>
    <col min="12554" max="12554" width="12.7109375" style="2" bestFit="1" customWidth="1"/>
    <col min="12555" max="12555" width="14.42578125" style="2" bestFit="1" customWidth="1"/>
    <col min="12556" max="12556" width="9.140625" style="2" bestFit="1" customWidth="1"/>
    <col min="12557" max="12557" width="11.5703125" style="2" bestFit="1" customWidth="1"/>
    <col min="12558" max="12558" width="11.140625" style="2" customWidth="1"/>
    <col min="12559" max="12559" width="11.5703125" style="2" bestFit="1" customWidth="1"/>
    <col min="12560" max="12560" width="11.140625" style="2" bestFit="1" customWidth="1"/>
    <col min="12561" max="12561" width="13.28515625" style="2" bestFit="1" customWidth="1"/>
    <col min="12562" max="12562" width="49.85546875" style="2" customWidth="1"/>
    <col min="12563" max="12800" width="11.42578125" style="2"/>
    <col min="12801" max="12801" width="19.42578125" style="2" customWidth="1"/>
    <col min="12802" max="12802" width="16.5703125" style="2" bestFit="1" customWidth="1"/>
    <col min="12803" max="12803" width="12.28515625" style="2" customWidth="1"/>
    <col min="12804" max="12804" width="14.85546875" style="2" customWidth="1"/>
    <col min="12805" max="12805" width="12.140625" style="2" customWidth="1"/>
    <col min="12806" max="12806" width="10.7109375" style="2" bestFit="1" customWidth="1"/>
    <col min="12807" max="12807" width="11.140625" style="2" bestFit="1" customWidth="1"/>
    <col min="12808" max="12808" width="13.140625" style="2" bestFit="1" customWidth="1"/>
    <col min="12809" max="12809" width="13.7109375" style="2" customWidth="1"/>
    <col min="12810" max="12810" width="12.7109375" style="2" bestFit="1" customWidth="1"/>
    <col min="12811" max="12811" width="14.42578125" style="2" bestFit="1" customWidth="1"/>
    <col min="12812" max="12812" width="9.140625" style="2" bestFit="1" customWidth="1"/>
    <col min="12813" max="12813" width="11.5703125" style="2" bestFit="1" customWidth="1"/>
    <col min="12814" max="12814" width="11.140625" style="2" customWidth="1"/>
    <col min="12815" max="12815" width="11.5703125" style="2" bestFit="1" customWidth="1"/>
    <col min="12816" max="12816" width="11.140625" style="2" bestFit="1" customWidth="1"/>
    <col min="12817" max="12817" width="13.28515625" style="2" bestFit="1" customWidth="1"/>
    <col min="12818" max="12818" width="49.85546875" style="2" customWidth="1"/>
    <col min="12819" max="13056" width="11.42578125" style="2"/>
    <col min="13057" max="13057" width="19.42578125" style="2" customWidth="1"/>
    <col min="13058" max="13058" width="16.5703125" style="2" bestFit="1" customWidth="1"/>
    <col min="13059" max="13059" width="12.28515625" style="2" customWidth="1"/>
    <col min="13060" max="13060" width="14.85546875" style="2" customWidth="1"/>
    <col min="13061" max="13061" width="12.140625" style="2" customWidth="1"/>
    <col min="13062" max="13062" width="10.7109375" style="2" bestFit="1" customWidth="1"/>
    <col min="13063" max="13063" width="11.140625" style="2" bestFit="1" customWidth="1"/>
    <col min="13064" max="13064" width="13.140625" style="2" bestFit="1" customWidth="1"/>
    <col min="13065" max="13065" width="13.7109375" style="2" customWidth="1"/>
    <col min="13066" max="13066" width="12.7109375" style="2" bestFit="1" customWidth="1"/>
    <col min="13067" max="13067" width="14.42578125" style="2" bestFit="1" customWidth="1"/>
    <col min="13068" max="13068" width="9.140625" style="2" bestFit="1" customWidth="1"/>
    <col min="13069" max="13069" width="11.5703125" style="2" bestFit="1" customWidth="1"/>
    <col min="13070" max="13070" width="11.140625" style="2" customWidth="1"/>
    <col min="13071" max="13071" width="11.5703125" style="2" bestFit="1" customWidth="1"/>
    <col min="13072" max="13072" width="11.140625" style="2" bestFit="1" customWidth="1"/>
    <col min="13073" max="13073" width="13.28515625" style="2" bestFit="1" customWidth="1"/>
    <col min="13074" max="13074" width="49.85546875" style="2" customWidth="1"/>
    <col min="13075" max="13312" width="11.42578125" style="2"/>
    <col min="13313" max="13313" width="19.42578125" style="2" customWidth="1"/>
    <col min="13314" max="13314" width="16.5703125" style="2" bestFit="1" customWidth="1"/>
    <col min="13315" max="13315" width="12.28515625" style="2" customWidth="1"/>
    <col min="13316" max="13316" width="14.85546875" style="2" customWidth="1"/>
    <col min="13317" max="13317" width="12.140625" style="2" customWidth="1"/>
    <col min="13318" max="13318" width="10.7109375" style="2" bestFit="1" customWidth="1"/>
    <col min="13319" max="13319" width="11.140625" style="2" bestFit="1" customWidth="1"/>
    <col min="13320" max="13320" width="13.140625" style="2" bestFit="1" customWidth="1"/>
    <col min="13321" max="13321" width="13.7109375" style="2" customWidth="1"/>
    <col min="13322" max="13322" width="12.7109375" style="2" bestFit="1" customWidth="1"/>
    <col min="13323" max="13323" width="14.42578125" style="2" bestFit="1" customWidth="1"/>
    <col min="13324" max="13324" width="9.140625" style="2" bestFit="1" customWidth="1"/>
    <col min="13325" max="13325" width="11.5703125" style="2" bestFit="1" customWidth="1"/>
    <col min="13326" max="13326" width="11.140625" style="2" customWidth="1"/>
    <col min="13327" max="13327" width="11.5703125" style="2" bestFit="1" customWidth="1"/>
    <col min="13328" max="13328" width="11.140625" style="2" bestFit="1" customWidth="1"/>
    <col min="13329" max="13329" width="13.28515625" style="2" bestFit="1" customWidth="1"/>
    <col min="13330" max="13330" width="49.85546875" style="2" customWidth="1"/>
    <col min="13331" max="13568" width="11.42578125" style="2"/>
    <col min="13569" max="13569" width="19.42578125" style="2" customWidth="1"/>
    <col min="13570" max="13570" width="16.5703125" style="2" bestFit="1" customWidth="1"/>
    <col min="13571" max="13571" width="12.28515625" style="2" customWidth="1"/>
    <col min="13572" max="13572" width="14.85546875" style="2" customWidth="1"/>
    <col min="13573" max="13573" width="12.140625" style="2" customWidth="1"/>
    <col min="13574" max="13574" width="10.7109375" style="2" bestFit="1" customWidth="1"/>
    <col min="13575" max="13575" width="11.140625" style="2" bestFit="1" customWidth="1"/>
    <col min="13576" max="13576" width="13.140625" style="2" bestFit="1" customWidth="1"/>
    <col min="13577" max="13577" width="13.7109375" style="2" customWidth="1"/>
    <col min="13578" max="13578" width="12.7109375" style="2" bestFit="1" customWidth="1"/>
    <col min="13579" max="13579" width="14.42578125" style="2" bestFit="1" customWidth="1"/>
    <col min="13580" max="13580" width="9.140625" style="2" bestFit="1" customWidth="1"/>
    <col min="13581" max="13581" width="11.5703125" style="2" bestFit="1" customWidth="1"/>
    <col min="13582" max="13582" width="11.140625" style="2" customWidth="1"/>
    <col min="13583" max="13583" width="11.5703125" style="2" bestFit="1" customWidth="1"/>
    <col min="13584" max="13584" width="11.140625" style="2" bestFit="1" customWidth="1"/>
    <col min="13585" max="13585" width="13.28515625" style="2" bestFit="1" customWidth="1"/>
    <col min="13586" max="13586" width="49.85546875" style="2" customWidth="1"/>
    <col min="13587" max="13824" width="11.42578125" style="2"/>
    <col min="13825" max="13825" width="19.42578125" style="2" customWidth="1"/>
    <col min="13826" max="13826" width="16.5703125" style="2" bestFit="1" customWidth="1"/>
    <col min="13827" max="13827" width="12.28515625" style="2" customWidth="1"/>
    <col min="13828" max="13828" width="14.85546875" style="2" customWidth="1"/>
    <col min="13829" max="13829" width="12.140625" style="2" customWidth="1"/>
    <col min="13830" max="13830" width="10.7109375" style="2" bestFit="1" customWidth="1"/>
    <col min="13831" max="13831" width="11.140625" style="2" bestFit="1" customWidth="1"/>
    <col min="13832" max="13832" width="13.140625" style="2" bestFit="1" customWidth="1"/>
    <col min="13833" max="13833" width="13.7109375" style="2" customWidth="1"/>
    <col min="13834" max="13834" width="12.7109375" style="2" bestFit="1" customWidth="1"/>
    <col min="13835" max="13835" width="14.42578125" style="2" bestFit="1" customWidth="1"/>
    <col min="13836" max="13836" width="9.140625" style="2" bestFit="1" customWidth="1"/>
    <col min="13837" max="13837" width="11.5703125" style="2" bestFit="1" customWidth="1"/>
    <col min="13838" max="13838" width="11.140625" style="2" customWidth="1"/>
    <col min="13839" max="13839" width="11.5703125" style="2" bestFit="1" customWidth="1"/>
    <col min="13840" max="13840" width="11.140625" style="2" bestFit="1" customWidth="1"/>
    <col min="13841" max="13841" width="13.28515625" style="2" bestFit="1" customWidth="1"/>
    <col min="13842" max="13842" width="49.85546875" style="2" customWidth="1"/>
    <col min="13843" max="14080" width="11.42578125" style="2"/>
    <col min="14081" max="14081" width="19.42578125" style="2" customWidth="1"/>
    <col min="14082" max="14082" width="16.5703125" style="2" bestFit="1" customWidth="1"/>
    <col min="14083" max="14083" width="12.28515625" style="2" customWidth="1"/>
    <col min="14084" max="14084" width="14.85546875" style="2" customWidth="1"/>
    <col min="14085" max="14085" width="12.140625" style="2" customWidth="1"/>
    <col min="14086" max="14086" width="10.7109375" style="2" bestFit="1" customWidth="1"/>
    <col min="14087" max="14087" width="11.140625" style="2" bestFit="1" customWidth="1"/>
    <col min="14088" max="14088" width="13.140625" style="2" bestFit="1" customWidth="1"/>
    <col min="14089" max="14089" width="13.7109375" style="2" customWidth="1"/>
    <col min="14090" max="14090" width="12.7109375" style="2" bestFit="1" customWidth="1"/>
    <col min="14091" max="14091" width="14.42578125" style="2" bestFit="1" customWidth="1"/>
    <col min="14092" max="14092" width="9.140625" style="2" bestFit="1" customWidth="1"/>
    <col min="14093" max="14093" width="11.5703125" style="2" bestFit="1" customWidth="1"/>
    <col min="14094" max="14094" width="11.140625" style="2" customWidth="1"/>
    <col min="14095" max="14095" width="11.5703125" style="2" bestFit="1" customWidth="1"/>
    <col min="14096" max="14096" width="11.140625" style="2" bestFit="1" customWidth="1"/>
    <col min="14097" max="14097" width="13.28515625" style="2" bestFit="1" customWidth="1"/>
    <col min="14098" max="14098" width="49.85546875" style="2" customWidth="1"/>
    <col min="14099" max="14336" width="11.42578125" style="2"/>
    <col min="14337" max="14337" width="19.42578125" style="2" customWidth="1"/>
    <col min="14338" max="14338" width="16.5703125" style="2" bestFit="1" customWidth="1"/>
    <col min="14339" max="14339" width="12.28515625" style="2" customWidth="1"/>
    <col min="14340" max="14340" width="14.85546875" style="2" customWidth="1"/>
    <col min="14341" max="14341" width="12.140625" style="2" customWidth="1"/>
    <col min="14342" max="14342" width="10.7109375" style="2" bestFit="1" customWidth="1"/>
    <col min="14343" max="14343" width="11.140625" style="2" bestFit="1" customWidth="1"/>
    <col min="14344" max="14344" width="13.140625" style="2" bestFit="1" customWidth="1"/>
    <col min="14345" max="14345" width="13.7109375" style="2" customWidth="1"/>
    <col min="14346" max="14346" width="12.7109375" style="2" bestFit="1" customWidth="1"/>
    <col min="14347" max="14347" width="14.42578125" style="2" bestFit="1" customWidth="1"/>
    <col min="14348" max="14348" width="9.140625" style="2" bestFit="1" customWidth="1"/>
    <col min="14349" max="14349" width="11.5703125" style="2" bestFit="1" customWidth="1"/>
    <col min="14350" max="14350" width="11.140625" style="2" customWidth="1"/>
    <col min="14351" max="14351" width="11.5703125" style="2" bestFit="1" customWidth="1"/>
    <col min="14352" max="14352" width="11.140625" style="2" bestFit="1" customWidth="1"/>
    <col min="14353" max="14353" width="13.28515625" style="2" bestFit="1" customWidth="1"/>
    <col min="14354" max="14354" width="49.85546875" style="2" customWidth="1"/>
    <col min="14355" max="14592" width="11.42578125" style="2"/>
    <col min="14593" max="14593" width="19.42578125" style="2" customWidth="1"/>
    <col min="14594" max="14594" width="16.5703125" style="2" bestFit="1" customWidth="1"/>
    <col min="14595" max="14595" width="12.28515625" style="2" customWidth="1"/>
    <col min="14596" max="14596" width="14.85546875" style="2" customWidth="1"/>
    <col min="14597" max="14597" width="12.140625" style="2" customWidth="1"/>
    <col min="14598" max="14598" width="10.7109375" style="2" bestFit="1" customWidth="1"/>
    <col min="14599" max="14599" width="11.140625" style="2" bestFit="1" customWidth="1"/>
    <col min="14600" max="14600" width="13.140625" style="2" bestFit="1" customWidth="1"/>
    <col min="14601" max="14601" width="13.7109375" style="2" customWidth="1"/>
    <col min="14602" max="14602" width="12.7109375" style="2" bestFit="1" customWidth="1"/>
    <col min="14603" max="14603" width="14.42578125" style="2" bestFit="1" customWidth="1"/>
    <col min="14604" max="14604" width="9.140625" style="2" bestFit="1" customWidth="1"/>
    <col min="14605" max="14605" width="11.5703125" style="2" bestFit="1" customWidth="1"/>
    <col min="14606" max="14606" width="11.140625" style="2" customWidth="1"/>
    <col min="14607" max="14607" width="11.5703125" style="2" bestFit="1" customWidth="1"/>
    <col min="14608" max="14608" width="11.140625" style="2" bestFit="1" customWidth="1"/>
    <col min="14609" max="14609" width="13.28515625" style="2" bestFit="1" customWidth="1"/>
    <col min="14610" max="14610" width="49.85546875" style="2" customWidth="1"/>
    <col min="14611" max="14848" width="11.42578125" style="2"/>
    <col min="14849" max="14849" width="19.42578125" style="2" customWidth="1"/>
    <col min="14850" max="14850" width="16.5703125" style="2" bestFit="1" customWidth="1"/>
    <col min="14851" max="14851" width="12.28515625" style="2" customWidth="1"/>
    <col min="14852" max="14852" width="14.85546875" style="2" customWidth="1"/>
    <col min="14853" max="14853" width="12.140625" style="2" customWidth="1"/>
    <col min="14854" max="14854" width="10.7109375" style="2" bestFit="1" customWidth="1"/>
    <col min="14855" max="14855" width="11.140625" style="2" bestFit="1" customWidth="1"/>
    <col min="14856" max="14856" width="13.140625" style="2" bestFit="1" customWidth="1"/>
    <col min="14857" max="14857" width="13.7109375" style="2" customWidth="1"/>
    <col min="14858" max="14858" width="12.7109375" style="2" bestFit="1" customWidth="1"/>
    <col min="14859" max="14859" width="14.42578125" style="2" bestFit="1" customWidth="1"/>
    <col min="14860" max="14860" width="9.140625" style="2" bestFit="1" customWidth="1"/>
    <col min="14861" max="14861" width="11.5703125" style="2" bestFit="1" customWidth="1"/>
    <col min="14862" max="14862" width="11.140625" style="2" customWidth="1"/>
    <col min="14863" max="14863" width="11.5703125" style="2" bestFit="1" customWidth="1"/>
    <col min="14864" max="14864" width="11.140625" style="2" bestFit="1" customWidth="1"/>
    <col min="14865" max="14865" width="13.28515625" style="2" bestFit="1" customWidth="1"/>
    <col min="14866" max="14866" width="49.85546875" style="2" customWidth="1"/>
    <col min="14867" max="15104" width="11.42578125" style="2"/>
    <col min="15105" max="15105" width="19.42578125" style="2" customWidth="1"/>
    <col min="15106" max="15106" width="16.5703125" style="2" bestFit="1" customWidth="1"/>
    <col min="15107" max="15107" width="12.28515625" style="2" customWidth="1"/>
    <col min="15108" max="15108" width="14.85546875" style="2" customWidth="1"/>
    <col min="15109" max="15109" width="12.140625" style="2" customWidth="1"/>
    <col min="15110" max="15110" width="10.7109375" style="2" bestFit="1" customWidth="1"/>
    <col min="15111" max="15111" width="11.140625" style="2" bestFit="1" customWidth="1"/>
    <col min="15112" max="15112" width="13.140625" style="2" bestFit="1" customWidth="1"/>
    <col min="15113" max="15113" width="13.7109375" style="2" customWidth="1"/>
    <col min="15114" max="15114" width="12.7109375" style="2" bestFit="1" customWidth="1"/>
    <col min="15115" max="15115" width="14.42578125" style="2" bestFit="1" customWidth="1"/>
    <col min="15116" max="15116" width="9.140625" style="2" bestFit="1" customWidth="1"/>
    <col min="15117" max="15117" width="11.5703125" style="2" bestFit="1" customWidth="1"/>
    <col min="15118" max="15118" width="11.140625" style="2" customWidth="1"/>
    <col min="15119" max="15119" width="11.5703125" style="2" bestFit="1" customWidth="1"/>
    <col min="15120" max="15120" width="11.140625" style="2" bestFit="1" customWidth="1"/>
    <col min="15121" max="15121" width="13.28515625" style="2" bestFit="1" customWidth="1"/>
    <col min="15122" max="15122" width="49.85546875" style="2" customWidth="1"/>
    <col min="15123" max="15360" width="11.42578125" style="2"/>
    <col min="15361" max="15361" width="19.42578125" style="2" customWidth="1"/>
    <col min="15362" max="15362" width="16.5703125" style="2" bestFit="1" customWidth="1"/>
    <col min="15363" max="15363" width="12.28515625" style="2" customWidth="1"/>
    <col min="15364" max="15364" width="14.85546875" style="2" customWidth="1"/>
    <col min="15365" max="15365" width="12.140625" style="2" customWidth="1"/>
    <col min="15366" max="15366" width="10.7109375" style="2" bestFit="1" customWidth="1"/>
    <col min="15367" max="15367" width="11.140625" style="2" bestFit="1" customWidth="1"/>
    <col min="15368" max="15368" width="13.140625" style="2" bestFit="1" customWidth="1"/>
    <col min="15369" max="15369" width="13.7109375" style="2" customWidth="1"/>
    <col min="15370" max="15370" width="12.7109375" style="2" bestFit="1" customWidth="1"/>
    <col min="15371" max="15371" width="14.42578125" style="2" bestFit="1" customWidth="1"/>
    <col min="15372" max="15372" width="9.140625" style="2" bestFit="1" customWidth="1"/>
    <col min="15373" max="15373" width="11.5703125" style="2" bestFit="1" customWidth="1"/>
    <col min="15374" max="15374" width="11.140625" style="2" customWidth="1"/>
    <col min="15375" max="15375" width="11.5703125" style="2" bestFit="1" customWidth="1"/>
    <col min="15376" max="15376" width="11.140625" style="2" bestFit="1" customWidth="1"/>
    <col min="15377" max="15377" width="13.28515625" style="2" bestFit="1" customWidth="1"/>
    <col min="15378" max="15378" width="49.85546875" style="2" customWidth="1"/>
    <col min="15379" max="15616" width="11.42578125" style="2"/>
    <col min="15617" max="15617" width="19.42578125" style="2" customWidth="1"/>
    <col min="15618" max="15618" width="16.5703125" style="2" bestFit="1" customWidth="1"/>
    <col min="15619" max="15619" width="12.28515625" style="2" customWidth="1"/>
    <col min="15620" max="15620" width="14.85546875" style="2" customWidth="1"/>
    <col min="15621" max="15621" width="12.140625" style="2" customWidth="1"/>
    <col min="15622" max="15622" width="10.7109375" style="2" bestFit="1" customWidth="1"/>
    <col min="15623" max="15623" width="11.140625" style="2" bestFit="1" customWidth="1"/>
    <col min="15624" max="15624" width="13.140625" style="2" bestFit="1" customWidth="1"/>
    <col min="15625" max="15625" width="13.7109375" style="2" customWidth="1"/>
    <col min="15626" max="15626" width="12.7109375" style="2" bestFit="1" customWidth="1"/>
    <col min="15627" max="15627" width="14.42578125" style="2" bestFit="1" customWidth="1"/>
    <col min="15628" max="15628" width="9.140625" style="2" bestFit="1" customWidth="1"/>
    <col min="15629" max="15629" width="11.5703125" style="2" bestFit="1" customWidth="1"/>
    <col min="15630" max="15630" width="11.140625" style="2" customWidth="1"/>
    <col min="15631" max="15631" width="11.5703125" style="2" bestFit="1" customWidth="1"/>
    <col min="15632" max="15632" width="11.140625" style="2" bestFit="1" customWidth="1"/>
    <col min="15633" max="15633" width="13.28515625" style="2" bestFit="1" customWidth="1"/>
    <col min="15634" max="15634" width="49.85546875" style="2" customWidth="1"/>
    <col min="15635" max="15872" width="11.42578125" style="2"/>
    <col min="15873" max="15873" width="19.42578125" style="2" customWidth="1"/>
    <col min="15874" max="15874" width="16.5703125" style="2" bestFit="1" customWidth="1"/>
    <col min="15875" max="15875" width="12.28515625" style="2" customWidth="1"/>
    <col min="15876" max="15876" width="14.85546875" style="2" customWidth="1"/>
    <col min="15877" max="15877" width="12.140625" style="2" customWidth="1"/>
    <col min="15878" max="15878" width="10.7109375" style="2" bestFit="1" customWidth="1"/>
    <col min="15879" max="15879" width="11.140625" style="2" bestFit="1" customWidth="1"/>
    <col min="15880" max="15880" width="13.140625" style="2" bestFit="1" customWidth="1"/>
    <col min="15881" max="15881" width="13.7109375" style="2" customWidth="1"/>
    <col min="15882" max="15882" width="12.7109375" style="2" bestFit="1" customWidth="1"/>
    <col min="15883" max="15883" width="14.42578125" style="2" bestFit="1" customWidth="1"/>
    <col min="15884" max="15884" width="9.140625" style="2" bestFit="1" customWidth="1"/>
    <col min="15885" max="15885" width="11.5703125" style="2" bestFit="1" customWidth="1"/>
    <col min="15886" max="15886" width="11.140625" style="2" customWidth="1"/>
    <col min="15887" max="15887" width="11.5703125" style="2" bestFit="1" customWidth="1"/>
    <col min="15888" max="15888" width="11.140625" style="2" bestFit="1" customWidth="1"/>
    <col min="15889" max="15889" width="13.28515625" style="2" bestFit="1" customWidth="1"/>
    <col min="15890" max="15890" width="49.85546875" style="2" customWidth="1"/>
    <col min="15891" max="16128" width="11.42578125" style="2"/>
    <col min="16129" max="16129" width="19.42578125" style="2" customWidth="1"/>
    <col min="16130" max="16130" width="16.5703125" style="2" bestFit="1" customWidth="1"/>
    <col min="16131" max="16131" width="12.28515625" style="2" customWidth="1"/>
    <col min="16132" max="16132" width="14.85546875" style="2" customWidth="1"/>
    <col min="16133" max="16133" width="12.140625" style="2" customWidth="1"/>
    <col min="16134" max="16134" width="10.7109375" style="2" bestFit="1" customWidth="1"/>
    <col min="16135" max="16135" width="11.140625" style="2" bestFit="1" customWidth="1"/>
    <col min="16136" max="16136" width="13.140625" style="2" bestFit="1" customWidth="1"/>
    <col min="16137" max="16137" width="13.7109375" style="2" customWidth="1"/>
    <col min="16138" max="16138" width="12.7109375" style="2" bestFit="1" customWidth="1"/>
    <col min="16139" max="16139" width="14.42578125" style="2" bestFit="1" customWidth="1"/>
    <col min="16140" max="16140" width="9.140625" style="2" bestFit="1" customWidth="1"/>
    <col min="16141" max="16141" width="11.5703125" style="2" bestFit="1" customWidth="1"/>
    <col min="16142" max="16142" width="11.140625" style="2" customWidth="1"/>
    <col min="16143" max="16143" width="11.5703125" style="2" bestFit="1" customWidth="1"/>
    <col min="16144" max="16144" width="11.140625" style="2" bestFit="1" customWidth="1"/>
    <col min="16145" max="16145" width="13.28515625" style="2" bestFit="1" customWidth="1"/>
    <col min="16146" max="16146" width="49.85546875" style="2" customWidth="1"/>
    <col min="16147" max="16384" width="11.42578125" style="2"/>
  </cols>
  <sheetData>
    <row r="1" spans="1:18" ht="13.7" x14ac:dyDescent="0.25">
      <c r="A1" s="327" t="s">
        <v>64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9"/>
      <c r="R1" s="1"/>
    </row>
    <row r="2" spans="1:18" ht="14.25" thickBot="1" x14ac:dyDescent="0.3">
      <c r="A2" s="3" t="s">
        <v>67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6"/>
    </row>
    <row r="3" spans="1:18" ht="13.7" x14ac:dyDescent="0.25">
      <c r="A3" s="7" t="s">
        <v>2</v>
      </c>
      <c r="B3" s="8" t="s">
        <v>3</v>
      </c>
      <c r="C3" s="9"/>
      <c r="D3" s="10" t="s">
        <v>4</v>
      </c>
      <c r="E3" s="10"/>
      <c r="F3" s="10"/>
      <c r="G3" s="10"/>
      <c r="H3" s="10"/>
      <c r="I3" s="11" t="s">
        <v>5</v>
      </c>
      <c r="J3" s="12" t="s">
        <v>6</v>
      </c>
      <c r="K3" s="13"/>
      <c r="L3" s="13"/>
      <c r="M3" s="13"/>
      <c r="N3" s="13"/>
      <c r="O3" s="13"/>
      <c r="P3" s="14" t="s">
        <v>5</v>
      </c>
      <c r="Q3" s="15" t="s">
        <v>7</v>
      </c>
      <c r="R3" s="16" t="s">
        <v>8</v>
      </c>
    </row>
    <row r="4" spans="1:18" ht="12.75" customHeight="1" x14ac:dyDescent="0.25">
      <c r="A4" s="17"/>
      <c r="B4" s="18"/>
      <c r="C4" s="19"/>
      <c r="D4" s="20"/>
      <c r="E4" s="84" t="s">
        <v>40</v>
      </c>
      <c r="F4" s="330" t="s">
        <v>41</v>
      </c>
      <c r="G4" s="331"/>
      <c r="H4" s="118" t="s">
        <v>63</v>
      </c>
      <c r="I4" s="21"/>
      <c r="J4" s="22"/>
      <c r="K4" s="23"/>
      <c r="L4" s="23"/>
      <c r="M4" s="23"/>
      <c r="N4" s="23"/>
      <c r="O4" s="23"/>
      <c r="P4" s="24"/>
      <c r="Q4" s="25"/>
      <c r="R4" s="26"/>
    </row>
    <row r="5" spans="1:18" ht="14.25" thickBot="1" x14ac:dyDescent="0.3">
      <c r="A5" s="27" t="s">
        <v>10</v>
      </c>
      <c r="B5" s="28" t="s">
        <v>11</v>
      </c>
      <c r="C5" s="29" t="s">
        <v>12</v>
      </c>
      <c r="D5" s="30" t="s">
        <v>13</v>
      </c>
      <c r="E5" s="30" t="s">
        <v>42</v>
      </c>
      <c r="F5" s="86" t="s">
        <v>12</v>
      </c>
      <c r="G5" s="87" t="s">
        <v>15</v>
      </c>
      <c r="H5" s="119"/>
      <c r="I5" s="32" t="s">
        <v>16</v>
      </c>
      <c r="J5" s="33" t="s">
        <v>17</v>
      </c>
      <c r="K5" s="34" t="s">
        <v>18</v>
      </c>
      <c r="L5" s="35" t="s">
        <v>19</v>
      </c>
      <c r="M5" s="35" t="s">
        <v>20</v>
      </c>
      <c r="N5" s="35" t="s">
        <v>21</v>
      </c>
      <c r="O5" s="36" t="s">
        <v>22</v>
      </c>
      <c r="P5" s="37" t="s">
        <v>23</v>
      </c>
      <c r="Q5" s="38" t="s">
        <v>24</v>
      </c>
      <c r="R5" s="39" t="s">
        <v>25</v>
      </c>
    </row>
    <row r="6" spans="1:18" ht="27.2" x14ac:dyDescent="0.25">
      <c r="A6" s="40" t="s">
        <v>26</v>
      </c>
      <c r="B6" s="41">
        <v>3500000</v>
      </c>
      <c r="C6" s="42">
        <v>30</v>
      </c>
      <c r="D6" s="43">
        <f>+B6/30*C6</f>
        <v>3500000</v>
      </c>
      <c r="E6" s="43"/>
      <c r="F6" s="44"/>
      <c r="G6" s="87"/>
      <c r="H6" s="120">
        <v>0</v>
      </c>
      <c r="I6" s="43">
        <f t="shared" ref="I6:I12" si="0">D6+E6+G6+H6</f>
        <v>3500000</v>
      </c>
      <c r="J6" s="46">
        <f>(B6*0.04)</f>
        <v>140000</v>
      </c>
      <c r="K6" s="46">
        <f>(B6*0.04)</f>
        <v>140000</v>
      </c>
      <c r="L6" s="46"/>
      <c r="M6" s="46"/>
      <c r="N6" s="46"/>
      <c r="O6" s="46"/>
      <c r="P6" s="46">
        <f t="shared" ref="P6:P12" si="1">SUM(J6:O6)</f>
        <v>280000</v>
      </c>
      <c r="Q6" s="47">
        <f t="shared" ref="Q6:Q12" si="2">+I6-P6</f>
        <v>3220000</v>
      </c>
      <c r="R6" s="48"/>
    </row>
    <row r="7" spans="1:18" ht="27.2" x14ac:dyDescent="0.25">
      <c r="A7" s="40" t="s">
        <v>27</v>
      </c>
      <c r="B7" s="41">
        <v>3500000</v>
      </c>
      <c r="C7" s="42">
        <v>30</v>
      </c>
      <c r="D7" s="43">
        <f t="shared" ref="D7:D12" si="3">+B7/30*C7</f>
        <v>3500000</v>
      </c>
      <c r="E7" s="43"/>
      <c r="F7" s="42"/>
      <c r="G7" s="44"/>
      <c r="H7" s="120">
        <v>0</v>
      </c>
      <c r="I7" s="43">
        <f t="shared" si="0"/>
        <v>3500000</v>
      </c>
      <c r="J7" s="46">
        <f t="shared" ref="J7:J12" si="4">(B7*0.04)</f>
        <v>140000</v>
      </c>
      <c r="K7" s="46">
        <f>(B7*0.04)</f>
        <v>140000</v>
      </c>
      <c r="L7" s="46"/>
      <c r="M7" s="46"/>
      <c r="N7" s="46"/>
      <c r="O7" s="46"/>
      <c r="P7" s="46">
        <f t="shared" si="1"/>
        <v>280000</v>
      </c>
      <c r="Q7" s="47">
        <f t="shared" si="2"/>
        <v>3220000</v>
      </c>
      <c r="R7" s="48"/>
    </row>
    <row r="8" spans="1:18" ht="27.2" x14ac:dyDescent="0.25">
      <c r="A8" s="40" t="s">
        <v>28</v>
      </c>
      <c r="B8" s="41">
        <v>730000</v>
      </c>
      <c r="C8" s="42">
        <v>15</v>
      </c>
      <c r="D8" s="43">
        <f t="shared" si="3"/>
        <v>365000</v>
      </c>
      <c r="E8" s="43"/>
      <c r="F8" s="42"/>
      <c r="G8" s="42">
        <f>70500/30*15</f>
        <v>35250</v>
      </c>
      <c r="H8" s="120">
        <v>0</v>
      </c>
      <c r="I8" s="43">
        <f t="shared" si="0"/>
        <v>400250</v>
      </c>
      <c r="J8" s="46">
        <f t="shared" si="4"/>
        <v>29200</v>
      </c>
      <c r="K8" s="46">
        <f>(B8*0.04)</f>
        <v>29200</v>
      </c>
      <c r="L8" s="43"/>
      <c r="M8" s="43"/>
      <c r="N8" s="43"/>
      <c r="O8" s="43"/>
      <c r="P8" s="46">
        <f t="shared" si="1"/>
        <v>58400</v>
      </c>
      <c r="Q8" s="47">
        <f t="shared" si="2"/>
        <v>341850</v>
      </c>
      <c r="R8" s="48"/>
    </row>
    <row r="9" spans="1:18" ht="13.7" x14ac:dyDescent="0.25">
      <c r="A9" s="60" t="s">
        <v>29</v>
      </c>
      <c r="B9" s="61">
        <v>650000</v>
      </c>
      <c r="C9" s="42">
        <v>15</v>
      </c>
      <c r="D9" s="43">
        <f t="shared" si="3"/>
        <v>325000</v>
      </c>
      <c r="E9" s="43"/>
      <c r="F9" s="42"/>
      <c r="G9" s="42">
        <f>70500/30*15</f>
        <v>35250</v>
      </c>
      <c r="H9" s="120">
        <v>0</v>
      </c>
      <c r="I9" s="43">
        <f t="shared" si="0"/>
        <v>360250</v>
      </c>
      <c r="J9" s="46">
        <f t="shared" si="4"/>
        <v>26000</v>
      </c>
      <c r="K9" s="46">
        <f>(B9*0.04)</f>
        <v>26000</v>
      </c>
      <c r="L9" s="43"/>
      <c r="M9" s="43"/>
      <c r="N9" s="43"/>
      <c r="O9" s="43"/>
      <c r="P9" s="46">
        <f t="shared" si="1"/>
        <v>52000</v>
      </c>
      <c r="Q9" s="47">
        <f t="shared" si="2"/>
        <v>308250</v>
      </c>
      <c r="R9" s="48"/>
    </row>
    <row r="10" spans="1:18" ht="27.2" x14ac:dyDescent="0.25">
      <c r="A10" s="60" t="s">
        <v>30</v>
      </c>
      <c r="B10" s="61">
        <v>1500000</v>
      </c>
      <c r="C10" s="42">
        <v>30</v>
      </c>
      <c r="D10" s="43">
        <f t="shared" si="3"/>
        <v>1500000</v>
      </c>
      <c r="E10" s="63"/>
      <c r="F10" s="62"/>
      <c r="G10" s="62"/>
      <c r="H10" s="120">
        <v>0</v>
      </c>
      <c r="I10" s="43">
        <f t="shared" si="0"/>
        <v>1500000</v>
      </c>
      <c r="J10" s="46">
        <f t="shared" si="4"/>
        <v>60000</v>
      </c>
      <c r="K10" s="46">
        <v>0</v>
      </c>
      <c r="L10" s="63"/>
      <c r="M10" s="63"/>
      <c r="N10" s="63"/>
      <c r="O10" s="63"/>
      <c r="P10" s="46">
        <f t="shared" si="1"/>
        <v>60000</v>
      </c>
      <c r="Q10" s="47">
        <f t="shared" si="2"/>
        <v>1440000</v>
      </c>
      <c r="R10" s="48"/>
    </row>
    <row r="11" spans="1:18" ht="27.2" x14ac:dyDescent="0.25">
      <c r="A11" s="40" t="s">
        <v>31</v>
      </c>
      <c r="B11" s="41">
        <v>1500000</v>
      </c>
      <c r="C11" s="42">
        <v>30</v>
      </c>
      <c r="D11" s="43">
        <f>+B11/30*C11</f>
        <v>1500000</v>
      </c>
      <c r="E11" s="43"/>
      <c r="F11" s="42"/>
      <c r="G11" s="42"/>
      <c r="H11" s="120">
        <v>0</v>
      </c>
      <c r="I11" s="43">
        <f t="shared" si="0"/>
        <v>1500000</v>
      </c>
      <c r="J11" s="46">
        <f t="shared" si="4"/>
        <v>60000</v>
      </c>
      <c r="K11" s="46">
        <v>0</v>
      </c>
      <c r="L11" s="43"/>
      <c r="M11" s="43"/>
      <c r="N11" s="90"/>
      <c r="O11" s="43"/>
      <c r="P11" s="46">
        <f t="shared" si="1"/>
        <v>60000</v>
      </c>
      <c r="Q11" s="47">
        <f t="shared" si="2"/>
        <v>1440000</v>
      </c>
    </row>
    <row r="12" spans="1:18" ht="27.2" x14ac:dyDescent="0.25">
      <c r="A12" s="60" t="s">
        <v>59</v>
      </c>
      <c r="B12" s="61">
        <v>1500000</v>
      </c>
      <c r="C12" s="62">
        <v>30</v>
      </c>
      <c r="D12" s="43">
        <f t="shared" si="3"/>
        <v>1500000</v>
      </c>
      <c r="E12" s="63"/>
      <c r="F12" s="62"/>
      <c r="G12" s="62"/>
      <c r="H12" s="121">
        <v>0</v>
      </c>
      <c r="I12" s="43">
        <f t="shared" si="0"/>
        <v>1500000</v>
      </c>
      <c r="J12" s="65">
        <f t="shared" si="4"/>
        <v>60000</v>
      </c>
      <c r="K12" s="46">
        <f>(B12*0.04)</f>
        <v>60000</v>
      </c>
      <c r="L12" s="63"/>
      <c r="M12" s="63"/>
      <c r="N12" s="92"/>
      <c r="O12" s="63"/>
      <c r="P12" s="46">
        <f t="shared" si="1"/>
        <v>120000</v>
      </c>
      <c r="Q12" s="47">
        <f t="shared" si="2"/>
        <v>1380000</v>
      </c>
    </row>
    <row r="13" spans="1:18" ht="14.25" thickBot="1" x14ac:dyDescent="0.3">
      <c r="A13" s="66" t="s">
        <v>33</v>
      </c>
      <c r="B13" s="67">
        <f>SUM(B6:B12)</f>
        <v>12880000</v>
      </c>
      <c r="C13" s="67"/>
      <c r="D13" s="67">
        <f>SUM(D6:D12)</f>
        <v>12190000</v>
      </c>
      <c r="E13" s="67">
        <f>SUM(E6:E12)</f>
        <v>0</v>
      </c>
      <c r="F13" s="67">
        <f>SUM(F6:F11)</f>
        <v>0</v>
      </c>
      <c r="G13" s="67">
        <f t="shared" ref="G13:Q13" si="5">SUM(G6:G12)</f>
        <v>70500</v>
      </c>
      <c r="H13" s="67">
        <f t="shared" si="5"/>
        <v>0</v>
      </c>
      <c r="I13" s="67">
        <f t="shared" si="5"/>
        <v>12260500</v>
      </c>
      <c r="J13" s="67">
        <f t="shared" si="5"/>
        <v>515200</v>
      </c>
      <c r="K13" s="67">
        <f t="shared" si="5"/>
        <v>395200</v>
      </c>
      <c r="L13" s="67">
        <f t="shared" si="5"/>
        <v>0</v>
      </c>
      <c r="M13" s="67">
        <f t="shared" si="5"/>
        <v>0</v>
      </c>
      <c r="N13" s="67">
        <f t="shared" si="5"/>
        <v>0</v>
      </c>
      <c r="O13" s="67">
        <f t="shared" si="5"/>
        <v>0</v>
      </c>
      <c r="P13" s="67">
        <f t="shared" si="5"/>
        <v>910400</v>
      </c>
      <c r="Q13" s="67">
        <f t="shared" si="5"/>
        <v>11350100</v>
      </c>
      <c r="R13" s="68"/>
    </row>
    <row r="14" spans="1:18" s="93" customFormat="1" ht="13.7" x14ac:dyDescent="0.25"/>
    <row r="15" spans="1:18" s="93" customFormat="1" ht="13.7" x14ac:dyDescent="0.25">
      <c r="A15" s="136" t="s">
        <v>68</v>
      </c>
      <c r="C15" s="101">
        <v>70500</v>
      </c>
    </row>
    <row r="16" spans="1:18" s="93" customFormat="1" ht="13.7" x14ac:dyDescent="0.25"/>
    <row r="17" spans="1:15" s="93" customFormat="1" ht="16.350000000000001" x14ac:dyDescent="0.3">
      <c r="A17" s="94" t="s">
        <v>44</v>
      </c>
      <c r="B17" s="95" t="s">
        <v>45</v>
      </c>
      <c r="C17" s="95" t="s">
        <v>46</v>
      </c>
      <c r="D17" s="95" t="s">
        <v>47</v>
      </c>
      <c r="E17" s="95" t="s">
        <v>5</v>
      </c>
      <c r="G17" s="126"/>
      <c r="H17" s="95" t="s">
        <v>34</v>
      </c>
      <c r="I17" s="95" t="s">
        <v>35</v>
      </c>
      <c r="J17" s="2"/>
      <c r="K17" s="2"/>
    </row>
    <row r="18" spans="1:15" s="93" customFormat="1" ht="27.2" x14ac:dyDescent="0.25">
      <c r="A18" s="96" t="s">
        <v>26</v>
      </c>
      <c r="B18" s="97" t="s">
        <v>48</v>
      </c>
      <c r="C18" s="98">
        <v>100000</v>
      </c>
      <c r="D18" s="98">
        <v>200000</v>
      </c>
      <c r="E18" s="99">
        <f t="shared" ref="E18:E24" si="6">+C18+D18</f>
        <v>300000</v>
      </c>
      <c r="G18" s="76"/>
      <c r="H18" s="128">
        <v>3500000</v>
      </c>
      <c r="I18" s="129">
        <v>0</v>
      </c>
      <c r="J18" s="2"/>
      <c r="K18" s="2"/>
    </row>
    <row r="19" spans="1:15" s="93" customFormat="1" ht="27.2" x14ac:dyDescent="0.25">
      <c r="A19" s="96" t="s">
        <v>27</v>
      </c>
      <c r="B19" s="97" t="s">
        <v>50</v>
      </c>
      <c r="C19" s="98">
        <v>100000</v>
      </c>
      <c r="D19" s="98">
        <v>200000</v>
      </c>
      <c r="E19" s="99">
        <f t="shared" si="6"/>
        <v>300000</v>
      </c>
      <c r="G19" s="76"/>
      <c r="H19" s="128">
        <v>3500000</v>
      </c>
      <c r="I19" s="129">
        <v>0</v>
      </c>
      <c r="J19" s="2"/>
      <c r="K19" s="2"/>
    </row>
    <row r="20" spans="1:15" s="93" customFormat="1" ht="25.5" x14ac:dyDescent="0.25">
      <c r="A20" s="96" t="s">
        <v>28</v>
      </c>
      <c r="B20" s="102" t="s">
        <v>51</v>
      </c>
      <c r="C20" s="98"/>
      <c r="D20" s="98">
        <v>140000</v>
      </c>
      <c r="E20" s="99">
        <f t="shared" si="6"/>
        <v>140000</v>
      </c>
      <c r="G20" s="76"/>
      <c r="H20" s="130">
        <v>730000</v>
      </c>
      <c r="I20" s="131">
        <v>70500</v>
      </c>
      <c r="J20" s="2"/>
      <c r="K20" s="2"/>
    </row>
    <row r="21" spans="1:15" s="93" customFormat="1" ht="15" x14ac:dyDescent="0.25">
      <c r="A21" s="103" t="s">
        <v>29</v>
      </c>
      <c r="B21" s="102" t="s">
        <v>52</v>
      </c>
      <c r="C21" s="98"/>
      <c r="D21" s="98"/>
      <c r="E21" s="99">
        <f t="shared" si="6"/>
        <v>0</v>
      </c>
      <c r="G21" s="76"/>
      <c r="H21" s="130">
        <v>650000</v>
      </c>
      <c r="I21" s="131">
        <v>70500</v>
      </c>
      <c r="J21" s="2" t="s">
        <v>57</v>
      </c>
      <c r="K21" s="112">
        <v>41183</v>
      </c>
      <c r="O21" s="114"/>
    </row>
    <row r="22" spans="1:15" s="93" customFormat="1" ht="25.5" x14ac:dyDescent="0.25">
      <c r="A22" s="103" t="s">
        <v>30</v>
      </c>
      <c r="B22" s="97" t="s">
        <v>53</v>
      </c>
      <c r="C22" s="98">
        <v>600000</v>
      </c>
      <c r="D22" s="98">
        <v>200000</v>
      </c>
      <c r="E22" s="99">
        <f t="shared" si="6"/>
        <v>800000</v>
      </c>
      <c r="G22" s="76"/>
      <c r="H22" s="132">
        <v>1500000</v>
      </c>
      <c r="I22" s="133"/>
      <c r="J22" s="2"/>
      <c r="K22" s="112"/>
      <c r="O22" s="114"/>
    </row>
    <row r="23" spans="1:15" s="93" customFormat="1" ht="25.5" x14ac:dyDescent="0.25">
      <c r="A23" s="103" t="s">
        <v>65</v>
      </c>
      <c r="B23" s="97" t="s">
        <v>55</v>
      </c>
      <c r="C23" s="98">
        <v>200000</v>
      </c>
      <c r="D23" s="98"/>
      <c r="E23" s="99">
        <f t="shared" si="6"/>
        <v>200000</v>
      </c>
      <c r="G23" s="76"/>
      <c r="H23" s="132">
        <v>1500000</v>
      </c>
      <c r="I23" s="133"/>
      <c r="J23" s="2" t="s">
        <v>57</v>
      </c>
      <c r="K23" s="112">
        <v>41219</v>
      </c>
      <c r="O23" s="114"/>
    </row>
    <row r="24" spans="1:15" s="93" customFormat="1" ht="26.25" thickBot="1" x14ac:dyDescent="0.3">
      <c r="A24" s="96" t="s">
        <v>31</v>
      </c>
      <c r="B24" s="97" t="s">
        <v>56</v>
      </c>
      <c r="C24" s="98">
        <v>400000</v>
      </c>
      <c r="D24" s="98">
        <v>400000</v>
      </c>
      <c r="E24" s="99">
        <f t="shared" si="6"/>
        <v>800000</v>
      </c>
      <c r="G24" s="127"/>
      <c r="H24" s="134">
        <v>1500000</v>
      </c>
      <c r="I24" s="135"/>
      <c r="J24" s="2" t="s">
        <v>57</v>
      </c>
      <c r="K24" s="112">
        <v>41061</v>
      </c>
      <c r="O24" s="114"/>
    </row>
    <row r="25" spans="1:15" s="93" customFormat="1" ht="15" x14ac:dyDescent="0.25">
      <c r="A25" s="71"/>
      <c r="B25" s="123" t="s">
        <v>5</v>
      </c>
      <c r="C25" s="124">
        <f>SUM(C18:C24)</f>
        <v>1400000</v>
      </c>
      <c r="D25" s="124">
        <f>SUM(D18:D24)</f>
        <v>1140000</v>
      </c>
      <c r="E25" s="124">
        <f>SUM(E18:E24)</f>
        <v>2540000</v>
      </c>
      <c r="G25" s="123" t="s">
        <v>5</v>
      </c>
      <c r="H25" s="125">
        <f>SUM(H18:H24)</f>
        <v>12880000</v>
      </c>
      <c r="I25" s="125">
        <f>SUM(I18:I24)</f>
        <v>141000</v>
      </c>
      <c r="O25" s="114"/>
    </row>
    <row r="26" spans="1:15" s="93" customFormat="1" x14ac:dyDescent="0.2">
      <c r="J26" s="76"/>
      <c r="K26" s="122"/>
      <c r="L26" s="113"/>
      <c r="M26" s="114"/>
      <c r="N26" s="110"/>
      <c r="O26" s="114"/>
    </row>
    <row r="27" spans="1:15" s="93" customFormat="1" x14ac:dyDescent="0.2">
      <c r="J27" s="76"/>
      <c r="K27" s="122"/>
      <c r="L27" s="113"/>
      <c r="M27" s="114"/>
      <c r="N27" s="110"/>
      <c r="O27" s="114"/>
    </row>
    <row r="28" spans="1:15" s="93" customFormat="1" x14ac:dyDescent="0.2">
      <c r="O28" s="110"/>
    </row>
    <row r="29" spans="1:15" s="93" customFormat="1" x14ac:dyDescent="0.2"/>
    <row r="30" spans="1:15" s="93" customFormat="1" x14ac:dyDescent="0.2"/>
    <row r="31" spans="1:15" s="93" customFormat="1" x14ac:dyDescent="0.2"/>
    <row r="32" spans="1:15" s="93" customFormat="1" x14ac:dyDescent="0.2">
      <c r="K32" s="108"/>
    </row>
    <row r="33" spans="6:11" s="93" customFormat="1" x14ac:dyDescent="0.2">
      <c r="F33" s="109"/>
      <c r="K33" s="108"/>
    </row>
    <row r="34" spans="6:11" s="93" customFormat="1" x14ac:dyDescent="0.2">
      <c r="F34" s="109"/>
      <c r="K34" s="108"/>
    </row>
    <row r="35" spans="6:11" s="93" customFormat="1" x14ac:dyDescent="0.2">
      <c r="F35" s="109"/>
      <c r="K35" s="108"/>
    </row>
    <row r="36" spans="6:11" s="93" customFormat="1" x14ac:dyDescent="0.2">
      <c r="F36" s="109"/>
      <c r="K36" s="108"/>
    </row>
    <row r="37" spans="6:11" s="93" customFormat="1" x14ac:dyDescent="0.2">
      <c r="K37" s="108"/>
    </row>
    <row r="38" spans="6:11" s="93" customFormat="1" x14ac:dyDescent="0.2">
      <c r="F38" s="109"/>
      <c r="K38" s="108"/>
    </row>
    <row r="39" spans="6:11" s="93" customFormat="1" x14ac:dyDescent="0.2">
      <c r="K39" s="111"/>
    </row>
    <row r="40" spans="6:11" s="93" customFormat="1" x14ac:dyDescent="0.2"/>
    <row r="41" spans="6:11" s="93" customFormat="1" x14ac:dyDescent="0.2"/>
    <row r="42" spans="6:11" s="93" customFormat="1" x14ac:dyDescent="0.2"/>
    <row r="43" spans="6:11" s="93" customFormat="1" x14ac:dyDescent="0.2"/>
    <row r="44" spans="6:11" s="93" customFormat="1" x14ac:dyDescent="0.2"/>
    <row r="45" spans="6:11" s="93" customFormat="1" x14ac:dyDescent="0.2"/>
    <row r="46" spans="6:11" s="93" customFormat="1" x14ac:dyDescent="0.2"/>
    <row r="47" spans="6:11" s="93" customFormat="1" x14ac:dyDescent="0.2"/>
    <row r="48" spans="6:11" s="93" customFormat="1" x14ac:dyDescent="0.2"/>
    <row r="49" s="93" customFormat="1" x14ac:dyDescent="0.2"/>
    <row r="50" s="93" customFormat="1" x14ac:dyDescent="0.2"/>
    <row r="51" s="93" customFormat="1" x14ac:dyDescent="0.2"/>
    <row r="52" s="93" customFormat="1" x14ac:dyDescent="0.2"/>
    <row r="53" s="93" customFormat="1" x14ac:dyDescent="0.2"/>
    <row r="54" s="93" customFormat="1" x14ac:dyDescent="0.2"/>
    <row r="55" s="93" customFormat="1" x14ac:dyDescent="0.2"/>
    <row r="56" s="93" customFormat="1" x14ac:dyDescent="0.2"/>
  </sheetData>
  <mergeCells count="2">
    <mergeCell ref="A1:Q1"/>
    <mergeCell ref="F4:G4"/>
  </mergeCells>
  <pageMargins left="7.874015748031496E-2" right="0.11811023622047245" top="0.39370078740157483" bottom="0.98425196850393704" header="0" footer="0"/>
  <pageSetup scale="48" orientation="landscape" horizontalDpi="720" verticalDpi="72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zoomScale="75" workbookViewId="0">
      <selection activeCell="D21" sqref="D21"/>
    </sheetView>
  </sheetViews>
  <sheetFormatPr defaultColWidth="11.42578125" defaultRowHeight="12.75" x14ac:dyDescent="0.2"/>
  <cols>
    <col min="1" max="1" width="26" style="2" customWidth="1"/>
    <col min="2" max="2" width="15.5703125" style="2" bestFit="1" customWidth="1"/>
    <col min="3" max="3" width="12.7109375" style="2" bestFit="1" customWidth="1"/>
    <col min="4" max="5" width="14" style="2" customWidth="1"/>
    <col min="6" max="6" width="12.42578125" style="2" bestFit="1" customWidth="1"/>
    <col min="7" max="7" width="12.5703125" style="2" customWidth="1"/>
    <col min="8" max="8" width="14.7109375" style="2" customWidth="1"/>
    <col min="9" max="9" width="12.140625" style="2" bestFit="1" customWidth="1"/>
    <col min="10" max="10" width="11.7109375" style="2" customWidth="1"/>
    <col min="11" max="11" width="11.7109375" style="2" bestFit="1" customWidth="1"/>
    <col min="12" max="14" width="11.5703125" style="2" bestFit="1" customWidth="1"/>
    <col min="15" max="15" width="9.85546875" style="2" bestFit="1" customWidth="1"/>
    <col min="16" max="16" width="12" style="2" bestFit="1" customWidth="1"/>
    <col min="17" max="17" width="49.85546875" style="2" customWidth="1"/>
    <col min="18" max="256" width="11.42578125" style="2"/>
    <col min="257" max="257" width="26" style="2" customWidth="1"/>
    <col min="258" max="258" width="15.5703125" style="2" bestFit="1" customWidth="1"/>
    <col min="259" max="259" width="12.7109375" style="2" bestFit="1" customWidth="1"/>
    <col min="260" max="260" width="12.140625" style="2" bestFit="1" customWidth="1"/>
    <col min="261" max="261" width="14" style="2" customWidth="1"/>
    <col min="262" max="262" width="12.42578125" style="2" bestFit="1" customWidth="1"/>
    <col min="263" max="263" width="12.5703125" style="2" customWidth="1"/>
    <col min="264" max="264" width="14.7109375" style="2" customWidth="1"/>
    <col min="265" max="265" width="12.140625" style="2" bestFit="1" customWidth="1"/>
    <col min="266" max="266" width="11.7109375" style="2" customWidth="1"/>
    <col min="267" max="267" width="11.7109375" style="2" bestFit="1" customWidth="1"/>
    <col min="268" max="270" width="11.5703125" style="2" bestFit="1" customWidth="1"/>
    <col min="271" max="271" width="9.85546875" style="2" bestFit="1" customWidth="1"/>
    <col min="272" max="272" width="12" style="2" bestFit="1" customWidth="1"/>
    <col min="273" max="273" width="49.85546875" style="2" customWidth="1"/>
    <col min="274" max="512" width="11.42578125" style="2"/>
    <col min="513" max="513" width="26" style="2" customWidth="1"/>
    <col min="514" max="514" width="15.5703125" style="2" bestFit="1" customWidth="1"/>
    <col min="515" max="515" width="12.7109375" style="2" bestFit="1" customWidth="1"/>
    <col min="516" max="516" width="12.140625" style="2" bestFit="1" customWidth="1"/>
    <col min="517" max="517" width="14" style="2" customWidth="1"/>
    <col min="518" max="518" width="12.42578125" style="2" bestFit="1" customWidth="1"/>
    <col min="519" max="519" width="12.5703125" style="2" customWidth="1"/>
    <col min="520" max="520" width="14.7109375" style="2" customWidth="1"/>
    <col min="521" max="521" width="12.140625" style="2" bestFit="1" customWidth="1"/>
    <col min="522" max="522" width="11.7109375" style="2" customWidth="1"/>
    <col min="523" max="523" width="11.7109375" style="2" bestFit="1" customWidth="1"/>
    <col min="524" max="526" width="11.5703125" style="2" bestFit="1" customWidth="1"/>
    <col min="527" max="527" width="9.85546875" style="2" bestFit="1" customWidth="1"/>
    <col min="528" max="528" width="12" style="2" bestFit="1" customWidth="1"/>
    <col min="529" max="529" width="49.85546875" style="2" customWidth="1"/>
    <col min="530" max="768" width="11.42578125" style="2"/>
    <col min="769" max="769" width="26" style="2" customWidth="1"/>
    <col min="770" max="770" width="15.5703125" style="2" bestFit="1" customWidth="1"/>
    <col min="771" max="771" width="12.7109375" style="2" bestFit="1" customWidth="1"/>
    <col min="772" max="772" width="12.140625" style="2" bestFit="1" customWidth="1"/>
    <col min="773" max="773" width="14" style="2" customWidth="1"/>
    <col min="774" max="774" width="12.42578125" style="2" bestFit="1" customWidth="1"/>
    <col min="775" max="775" width="12.5703125" style="2" customWidth="1"/>
    <col min="776" max="776" width="14.7109375" style="2" customWidth="1"/>
    <col min="777" max="777" width="12.140625" style="2" bestFit="1" customWidth="1"/>
    <col min="778" max="778" width="11.7109375" style="2" customWidth="1"/>
    <col min="779" max="779" width="11.7109375" style="2" bestFit="1" customWidth="1"/>
    <col min="780" max="782" width="11.5703125" style="2" bestFit="1" customWidth="1"/>
    <col min="783" max="783" width="9.85546875" style="2" bestFit="1" customWidth="1"/>
    <col min="784" max="784" width="12" style="2" bestFit="1" customWidth="1"/>
    <col min="785" max="785" width="49.85546875" style="2" customWidth="1"/>
    <col min="786" max="1024" width="11.42578125" style="2"/>
    <col min="1025" max="1025" width="26" style="2" customWidth="1"/>
    <col min="1026" max="1026" width="15.5703125" style="2" bestFit="1" customWidth="1"/>
    <col min="1027" max="1027" width="12.7109375" style="2" bestFit="1" customWidth="1"/>
    <col min="1028" max="1028" width="12.140625" style="2" bestFit="1" customWidth="1"/>
    <col min="1029" max="1029" width="14" style="2" customWidth="1"/>
    <col min="1030" max="1030" width="12.42578125" style="2" bestFit="1" customWidth="1"/>
    <col min="1031" max="1031" width="12.5703125" style="2" customWidth="1"/>
    <col min="1032" max="1032" width="14.7109375" style="2" customWidth="1"/>
    <col min="1033" max="1033" width="12.140625" style="2" bestFit="1" customWidth="1"/>
    <col min="1034" max="1034" width="11.7109375" style="2" customWidth="1"/>
    <col min="1035" max="1035" width="11.7109375" style="2" bestFit="1" customWidth="1"/>
    <col min="1036" max="1038" width="11.5703125" style="2" bestFit="1" customWidth="1"/>
    <col min="1039" max="1039" width="9.85546875" style="2" bestFit="1" customWidth="1"/>
    <col min="1040" max="1040" width="12" style="2" bestFit="1" customWidth="1"/>
    <col min="1041" max="1041" width="49.85546875" style="2" customWidth="1"/>
    <col min="1042" max="1280" width="11.42578125" style="2"/>
    <col min="1281" max="1281" width="26" style="2" customWidth="1"/>
    <col min="1282" max="1282" width="15.5703125" style="2" bestFit="1" customWidth="1"/>
    <col min="1283" max="1283" width="12.7109375" style="2" bestFit="1" customWidth="1"/>
    <col min="1284" max="1284" width="12.140625" style="2" bestFit="1" customWidth="1"/>
    <col min="1285" max="1285" width="14" style="2" customWidth="1"/>
    <col min="1286" max="1286" width="12.42578125" style="2" bestFit="1" customWidth="1"/>
    <col min="1287" max="1287" width="12.5703125" style="2" customWidth="1"/>
    <col min="1288" max="1288" width="14.7109375" style="2" customWidth="1"/>
    <col min="1289" max="1289" width="12.140625" style="2" bestFit="1" customWidth="1"/>
    <col min="1290" max="1290" width="11.7109375" style="2" customWidth="1"/>
    <col min="1291" max="1291" width="11.7109375" style="2" bestFit="1" customWidth="1"/>
    <col min="1292" max="1294" width="11.5703125" style="2" bestFit="1" customWidth="1"/>
    <col min="1295" max="1295" width="9.85546875" style="2" bestFit="1" customWidth="1"/>
    <col min="1296" max="1296" width="12" style="2" bestFit="1" customWidth="1"/>
    <col min="1297" max="1297" width="49.85546875" style="2" customWidth="1"/>
    <col min="1298" max="1536" width="11.42578125" style="2"/>
    <col min="1537" max="1537" width="26" style="2" customWidth="1"/>
    <col min="1538" max="1538" width="15.5703125" style="2" bestFit="1" customWidth="1"/>
    <col min="1539" max="1539" width="12.7109375" style="2" bestFit="1" customWidth="1"/>
    <col min="1540" max="1540" width="12.140625" style="2" bestFit="1" customWidth="1"/>
    <col min="1541" max="1541" width="14" style="2" customWidth="1"/>
    <col min="1542" max="1542" width="12.42578125" style="2" bestFit="1" customWidth="1"/>
    <col min="1543" max="1543" width="12.5703125" style="2" customWidth="1"/>
    <col min="1544" max="1544" width="14.7109375" style="2" customWidth="1"/>
    <col min="1545" max="1545" width="12.140625" style="2" bestFit="1" customWidth="1"/>
    <col min="1546" max="1546" width="11.7109375" style="2" customWidth="1"/>
    <col min="1547" max="1547" width="11.7109375" style="2" bestFit="1" customWidth="1"/>
    <col min="1548" max="1550" width="11.5703125" style="2" bestFit="1" customWidth="1"/>
    <col min="1551" max="1551" width="9.85546875" style="2" bestFit="1" customWidth="1"/>
    <col min="1552" max="1552" width="12" style="2" bestFit="1" customWidth="1"/>
    <col min="1553" max="1553" width="49.85546875" style="2" customWidth="1"/>
    <col min="1554" max="1792" width="11.42578125" style="2"/>
    <col min="1793" max="1793" width="26" style="2" customWidth="1"/>
    <col min="1794" max="1794" width="15.5703125" style="2" bestFit="1" customWidth="1"/>
    <col min="1795" max="1795" width="12.7109375" style="2" bestFit="1" customWidth="1"/>
    <col min="1796" max="1796" width="12.140625" style="2" bestFit="1" customWidth="1"/>
    <col min="1797" max="1797" width="14" style="2" customWidth="1"/>
    <col min="1798" max="1798" width="12.42578125" style="2" bestFit="1" customWidth="1"/>
    <col min="1799" max="1799" width="12.5703125" style="2" customWidth="1"/>
    <col min="1800" max="1800" width="14.7109375" style="2" customWidth="1"/>
    <col min="1801" max="1801" width="12.140625" style="2" bestFit="1" customWidth="1"/>
    <col min="1802" max="1802" width="11.7109375" style="2" customWidth="1"/>
    <col min="1803" max="1803" width="11.7109375" style="2" bestFit="1" customWidth="1"/>
    <col min="1804" max="1806" width="11.5703125" style="2" bestFit="1" customWidth="1"/>
    <col min="1807" max="1807" width="9.85546875" style="2" bestFit="1" customWidth="1"/>
    <col min="1808" max="1808" width="12" style="2" bestFit="1" customWidth="1"/>
    <col min="1809" max="1809" width="49.85546875" style="2" customWidth="1"/>
    <col min="1810" max="2048" width="11.42578125" style="2"/>
    <col min="2049" max="2049" width="26" style="2" customWidth="1"/>
    <col min="2050" max="2050" width="15.5703125" style="2" bestFit="1" customWidth="1"/>
    <col min="2051" max="2051" width="12.7109375" style="2" bestFit="1" customWidth="1"/>
    <col min="2052" max="2052" width="12.140625" style="2" bestFit="1" customWidth="1"/>
    <col min="2053" max="2053" width="14" style="2" customWidth="1"/>
    <col min="2054" max="2054" width="12.42578125" style="2" bestFit="1" customWidth="1"/>
    <col min="2055" max="2055" width="12.5703125" style="2" customWidth="1"/>
    <col min="2056" max="2056" width="14.7109375" style="2" customWidth="1"/>
    <col min="2057" max="2057" width="12.140625" style="2" bestFit="1" customWidth="1"/>
    <col min="2058" max="2058" width="11.7109375" style="2" customWidth="1"/>
    <col min="2059" max="2059" width="11.7109375" style="2" bestFit="1" customWidth="1"/>
    <col min="2060" max="2062" width="11.5703125" style="2" bestFit="1" customWidth="1"/>
    <col min="2063" max="2063" width="9.85546875" style="2" bestFit="1" customWidth="1"/>
    <col min="2064" max="2064" width="12" style="2" bestFit="1" customWidth="1"/>
    <col min="2065" max="2065" width="49.85546875" style="2" customWidth="1"/>
    <col min="2066" max="2304" width="11.42578125" style="2"/>
    <col min="2305" max="2305" width="26" style="2" customWidth="1"/>
    <col min="2306" max="2306" width="15.5703125" style="2" bestFit="1" customWidth="1"/>
    <col min="2307" max="2307" width="12.7109375" style="2" bestFit="1" customWidth="1"/>
    <col min="2308" max="2308" width="12.140625" style="2" bestFit="1" customWidth="1"/>
    <col min="2309" max="2309" width="14" style="2" customWidth="1"/>
    <col min="2310" max="2310" width="12.42578125" style="2" bestFit="1" customWidth="1"/>
    <col min="2311" max="2311" width="12.5703125" style="2" customWidth="1"/>
    <col min="2312" max="2312" width="14.7109375" style="2" customWidth="1"/>
    <col min="2313" max="2313" width="12.140625" style="2" bestFit="1" customWidth="1"/>
    <col min="2314" max="2314" width="11.7109375" style="2" customWidth="1"/>
    <col min="2315" max="2315" width="11.7109375" style="2" bestFit="1" customWidth="1"/>
    <col min="2316" max="2318" width="11.5703125" style="2" bestFit="1" customWidth="1"/>
    <col min="2319" max="2319" width="9.85546875" style="2" bestFit="1" customWidth="1"/>
    <col min="2320" max="2320" width="12" style="2" bestFit="1" customWidth="1"/>
    <col min="2321" max="2321" width="49.85546875" style="2" customWidth="1"/>
    <col min="2322" max="2560" width="11.42578125" style="2"/>
    <col min="2561" max="2561" width="26" style="2" customWidth="1"/>
    <col min="2562" max="2562" width="15.5703125" style="2" bestFit="1" customWidth="1"/>
    <col min="2563" max="2563" width="12.7109375" style="2" bestFit="1" customWidth="1"/>
    <col min="2564" max="2564" width="12.140625" style="2" bestFit="1" customWidth="1"/>
    <col min="2565" max="2565" width="14" style="2" customWidth="1"/>
    <col min="2566" max="2566" width="12.42578125" style="2" bestFit="1" customWidth="1"/>
    <col min="2567" max="2567" width="12.5703125" style="2" customWidth="1"/>
    <col min="2568" max="2568" width="14.7109375" style="2" customWidth="1"/>
    <col min="2569" max="2569" width="12.140625" style="2" bestFit="1" customWidth="1"/>
    <col min="2570" max="2570" width="11.7109375" style="2" customWidth="1"/>
    <col min="2571" max="2571" width="11.7109375" style="2" bestFit="1" customWidth="1"/>
    <col min="2572" max="2574" width="11.5703125" style="2" bestFit="1" customWidth="1"/>
    <col min="2575" max="2575" width="9.85546875" style="2" bestFit="1" customWidth="1"/>
    <col min="2576" max="2576" width="12" style="2" bestFit="1" customWidth="1"/>
    <col min="2577" max="2577" width="49.85546875" style="2" customWidth="1"/>
    <col min="2578" max="2816" width="11.42578125" style="2"/>
    <col min="2817" max="2817" width="26" style="2" customWidth="1"/>
    <col min="2818" max="2818" width="15.5703125" style="2" bestFit="1" customWidth="1"/>
    <col min="2819" max="2819" width="12.7109375" style="2" bestFit="1" customWidth="1"/>
    <col min="2820" max="2820" width="12.140625" style="2" bestFit="1" customWidth="1"/>
    <col min="2821" max="2821" width="14" style="2" customWidth="1"/>
    <col min="2822" max="2822" width="12.42578125" style="2" bestFit="1" customWidth="1"/>
    <col min="2823" max="2823" width="12.5703125" style="2" customWidth="1"/>
    <col min="2824" max="2824" width="14.7109375" style="2" customWidth="1"/>
    <col min="2825" max="2825" width="12.140625" style="2" bestFit="1" customWidth="1"/>
    <col min="2826" max="2826" width="11.7109375" style="2" customWidth="1"/>
    <col min="2827" max="2827" width="11.7109375" style="2" bestFit="1" customWidth="1"/>
    <col min="2828" max="2830" width="11.5703125" style="2" bestFit="1" customWidth="1"/>
    <col min="2831" max="2831" width="9.85546875" style="2" bestFit="1" customWidth="1"/>
    <col min="2832" max="2832" width="12" style="2" bestFit="1" customWidth="1"/>
    <col min="2833" max="2833" width="49.85546875" style="2" customWidth="1"/>
    <col min="2834" max="3072" width="11.42578125" style="2"/>
    <col min="3073" max="3073" width="26" style="2" customWidth="1"/>
    <col min="3074" max="3074" width="15.5703125" style="2" bestFit="1" customWidth="1"/>
    <col min="3075" max="3075" width="12.7109375" style="2" bestFit="1" customWidth="1"/>
    <col min="3076" max="3076" width="12.140625" style="2" bestFit="1" customWidth="1"/>
    <col min="3077" max="3077" width="14" style="2" customWidth="1"/>
    <col min="3078" max="3078" width="12.42578125" style="2" bestFit="1" customWidth="1"/>
    <col min="3079" max="3079" width="12.5703125" style="2" customWidth="1"/>
    <col min="3080" max="3080" width="14.7109375" style="2" customWidth="1"/>
    <col min="3081" max="3081" width="12.140625" style="2" bestFit="1" customWidth="1"/>
    <col min="3082" max="3082" width="11.7109375" style="2" customWidth="1"/>
    <col min="3083" max="3083" width="11.7109375" style="2" bestFit="1" customWidth="1"/>
    <col min="3084" max="3086" width="11.5703125" style="2" bestFit="1" customWidth="1"/>
    <col min="3087" max="3087" width="9.85546875" style="2" bestFit="1" customWidth="1"/>
    <col min="3088" max="3088" width="12" style="2" bestFit="1" customWidth="1"/>
    <col min="3089" max="3089" width="49.85546875" style="2" customWidth="1"/>
    <col min="3090" max="3328" width="11.42578125" style="2"/>
    <col min="3329" max="3329" width="26" style="2" customWidth="1"/>
    <col min="3330" max="3330" width="15.5703125" style="2" bestFit="1" customWidth="1"/>
    <col min="3331" max="3331" width="12.7109375" style="2" bestFit="1" customWidth="1"/>
    <col min="3332" max="3332" width="12.140625" style="2" bestFit="1" customWidth="1"/>
    <col min="3333" max="3333" width="14" style="2" customWidth="1"/>
    <col min="3334" max="3334" width="12.42578125" style="2" bestFit="1" customWidth="1"/>
    <col min="3335" max="3335" width="12.5703125" style="2" customWidth="1"/>
    <col min="3336" max="3336" width="14.7109375" style="2" customWidth="1"/>
    <col min="3337" max="3337" width="12.140625" style="2" bestFit="1" customWidth="1"/>
    <col min="3338" max="3338" width="11.7109375" style="2" customWidth="1"/>
    <col min="3339" max="3339" width="11.7109375" style="2" bestFit="1" customWidth="1"/>
    <col min="3340" max="3342" width="11.5703125" style="2" bestFit="1" customWidth="1"/>
    <col min="3343" max="3343" width="9.85546875" style="2" bestFit="1" customWidth="1"/>
    <col min="3344" max="3344" width="12" style="2" bestFit="1" customWidth="1"/>
    <col min="3345" max="3345" width="49.85546875" style="2" customWidth="1"/>
    <col min="3346" max="3584" width="11.42578125" style="2"/>
    <col min="3585" max="3585" width="26" style="2" customWidth="1"/>
    <col min="3586" max="3586" width="15.5703125" style="2" bestFit="1" customWidth="1"/>
    <col min="3587" max="3587" width="12.7109375" style="2" bestFit="1" customWidth="1"/>
    <col min="3588" max="3588" width="12.140625" style="2" bestFit="1" customWidth="1"/>
    <col min="3589" max="3589" width="14" style="2" customWidth="1"/>
    <col min="3590" max="3590" width="12.42578125" style="2" bestFit="1" customWidth="1"/>
    <col min="3591" max="3591" width="12.5703125" style="2" customWidth="1"/>
    <col min="3592" max="3592" width="14.7109375" style="2" customWidth="1"/>
    <col min="3593" max="3593" width="12.140625" style="2" bestFit="1" customWidth="1"/>
    <col min="3594" max="3594" width="11.7109375" style="2" customWidth="1"/>
    <col min="3595" max="3595" width="11.7109375" style="2" bestFit="1" customWidth="1"/>
    <col min="3596" max="3598" width="11.5703125" style="2" bestFit="1" customWidth="1"/>
    <col min="3599" max="3599" width="9.85546875" style="2" bestFit="1" customWidth="1"/>
    <col min="3600" max="3600" width="12" style="2" bestFit="1" customWidth="1"/>
    <col min="3601" max="3601" width="49.85546875" style="2" customWidth="1"/>
    <col min="3602" max="3840" width="11.42578125" style="2"/>
    <col min="3841" max="3841" width="26" style="2" customWidth="1"/>
    <col min="3842" max="3842" width="15.5703125" style="2" bestFit="1" customWidth="1"/>
    <col min="3843" max="3843" width="12.7109375" style="2" bestFit="1" customWidth="1"/>
    <col min="3844" max="3844" width="12.140625" style="2" bestFit="1" customWidth="1"/>
    <col min="3845" max="3845" width="14" style="2" customWidth="1"/>
    <col min="3846" max="3846" width="12.42578125" style="2" bestFit="1" customWidth="1"/>
    <col min="3847" max="3847" width="12.5703125" style="2" customWidth="1"/>
    <col min="3848" max="3848" width="14.7109375" style="2" customWidth="1"/>
    <col min="3849" max="3849" width="12.140625" style="2" bestFit="1" customWidth="1"/>
    <col min="3850" max="3850" width="11.7109375" style="2" customWidth="1"/>
    <col min="3851" max="3851" width="11.7109375" style="2" bestFit="1" customWidth="1"/>
    <col min="3852" max="3854" width="11.5703125" style="2" bestFit="1" customWidth="1"/>
    <col min="3855" max="3855" width="9.85546875" style="2" bestFit="1" customWidth="1"/>
    <col min="3856" max="3856" width="12" style="2" bestFit="1" customWidth="1"/>
    <col min="3857" max="3857" width="49.85546875" style="2" customWidth="1"/>
    <col min="3858" max="4096" width="11.42578125" style="2"/>
    <col min="4097" max="4097" width="26" style="2" customWidth="1"/>
    <col min="4098" max="4098" width="15.5703125" style="2" bestFit="1" customWidth="1"/>
    <col min="4099" max="4099" width="12.7109375" style="2" bestFit="1" customWidth="1"/>
    <col min="4100" max="4100" width="12.140625" style="2" bestFit="1" customWidth="1"/>
    <col min="4101" max="4101" width="14" style="2" customWidth="1"/>
    <col min="4102" max="4102" width="12.42578125" style="2" bestFit="1" customWidth="1"/>
    <col min="4103" max="4103" width="12.5703125" style="2" customWidth="1"/>
    <col min="4104" max="4104" width="14.7109375" style="2" customWidth="1"/>
    <col min="4105" max="4105" width="12.140625" style="2" bestFit="1" customWidth="1"/>
    <col min="4106" max="4106" width="11.7109375" style="2" customWidth="1"/>
    <col min="4107" max="4107" width="11.7109375" style="2" bestFit="1" customWidth="1"/>
    <col min="4108" max="4110" width="11.5703125" style="2" bestFit="1" customWidth="1"/>
    <col min="4111" max="4111" width="9.85546875" style="2" bestFit="1" customWidth="1"/>
    <col min="4112" max="4112" width="12" style="2" bestFit="1" customWidth="1"/>
    <col min="4113" max="4113" width="49.85546875" style="2" customWidth="1"/>
    <col min="4114" max="4352" width="11.42578125" style="2"/>
    <col min="4353" max="4353" width="26" style="2" customWidth="1"/>
    <col min="4354" max="4354" width="15.5703125" style="2" bestFit="1" customWidth="1"/>
    <col min="4355" max="4355" width="12.7109375" style="2" bestFit="1" customWidth="1"/>
    <col min="4356" max="4356" width="12.140625" style="2" bestFit="1" customWidth="1"/>
    <col min="4357" max="4357" width="14" style="2" customWidth="1"/>
    <col min="4358" max="4358" width="12.42578125" style="2" bestFit="1" customWidth="1"/>
    <col min="4359" max="4359" width="12.5703125" style="2" customWidth="1"/>
    <col min="4360" max="4360" width="14.7109375" style="2" customWidth="1"/>
    <col min="4361" max="4361" width="12.140625" style="2" bestFit="1" customWidth="1"/>
    <col min="4362" max="4362" width="11.7109375" style="2" customWidth="1"/>
    <col min="4363" max="4363" width="11.7109375" style="2" bestFit="1" customWidth="1"/>
    <col min="4364" max="4366" width="11.5703125" style="2" bestFit="1" customWidth="1"/>
    <col min="4367" max="4367" width="9.85546875" style="2" bestFit="1" customWidth="1"/>
    <col min="4368" max="4368" width="12" style="2" bestFit="1" customWidth="1"/>
    <col min="4369" max="4369" width="49.85546875" style="2" customWidth="1"/>
    <col min="4370" max="4608" width="11.42578125" style="2"/>
    <col min="4609" max="4609" width="26" style="2" customWidth="1"/>
    <col min="4610" max="4610" width="15.5703125" style="2" bestFit="1" customWidth="1"/>
    <col min="4611" max="4611" width="12.7109375" style="2" bestFit="1" customWidth="1"/>
    <col min="4612" max="4612" width="12.140625" style="2" bestFit="1" customWidth="1"/>
    <col min="4613" max="4613" width="14" style="2" customWidth="1"/>
    <col min="4614" max="4614" width="12.42578125" style="2" bestFit="1" customWidth="1"/>
    <col min="4615" max="4615" width="12.5703125" style="2" customWidth="1"/>
    <col min="4616" max="4616" width="14.7109375" style="2" customWidth="1"/>
    <col min="4617" max="4617" width="12.140625" style="2" bestFit="1" customWidth="1"/>
    <col min="4618" max="4618" width="11.7109375" style="2" customWidth="1"/>
    <col min="4619" max="4619" width="11.7109375" style="2" bestFit="1" customWidth="1"/>
    <col min="4620" max="4622" width="11.5703125" style="2" bestFit="1" customWidth="1"/>
    <col min="4623" max="4623" width="9.85546875" style="2" bestFit="1" customWidth="1"/>
    <col min="4624" max="4624" width="12" style="2" bestFit="1" customWidth="1"/>
    <col min="4625" max="4625" width="49.85546875" style="2" customWidth="1"/>
    <col min="4626" max="4864" width="11.42578125" style="2"/>
    <col min="4865" max="4865" width="26" style="2" customWidth="1"/>
    <col min="4866" max="4866" width="15.5703125" style="2" bestFit="1" customWidth="1"/>
    <col min="4867" max="4867" width="12.7109375" style="2" bestFit="1" customWidth="1"/>
    <col min="4868" max="4868" width="12.140625" style="2" bestFit="1" customWidth="1"/>
    <col min="4869" max="4869" width="14" style="2" customWidth="1"/>
    <col min="4870" max="4870" width="12.42578125" style="2" bestFit="1" customWidth="1"/>
    <col min="4871" max="4871" width="12.5703125" style="2" customWidth="1"/>
    <col min="4872" max="4872" width="14.7109375" style="2" customWidth="1"/>
    <col min="4873" max="4873" width="12.140625" style="2" bestFit="1" customWidth="1"/>
    <col min="4874" max="4874" width="11.7109375" style="2" customWidth="1"/>
    <col min="4875" max="4875" width="11.7109375" style="2" bestFit="1" customWidth="1"/>
    <col min="4876" max="4878" width="11.5703125" style="2" bestFit="1" customWidth="1"/>
    <col min="4879" max="4879" width="9.85546875" style="2" bestFit="1" customWidth="1"/>
    <col min="4880" max="4880" width="12" style="2" bestFit="1" customWidth="1"/>
    <col min="4881" max="4881" width="49.85546875" style="2" customWidth="1"/>
    <col min="4882" max="5120" width="11.42578125" style="2"/>
    <col min="5121" max="5121" width="26" style="2" customWidth="1"/>
    <col min="5122" max="5122" width="15.5703125" style="2" bestFit="1" customWidth="1"/>
    <col min="5123" max="5123" width="12.7109375" style="2" bestFit="1" customWidth="1"/>
    <col min="5124" max="5124" width="12.140625" style="2" bestFit="1" customWidth="1"/>
    <col min="5125" max="5125" width="14" style="2" customWidth="1"/>
    <col min="5126" max="5126" width="12.42578125" style="2" bestFit="1" customWidth="1"/>
    <col min="5127" max="5127" width="12.5703125" style="2" customWidth="1"/>
    <col min="5128" max="5128" width="14.7109375" style="2" customWidth="1"/>
    <col min="5129" max="5129" width="12.140625" style="2" bestFit="1" customWidth="1"/>
    <col min="5130" max="5130" width="11.7109375" style="2" customWidth="1"/>
    <col min="5131" max="5131" width="11.7109375" style="2" bestFit="1" customWidth="1"/>
    <col min="5132" max="5134" width="11.5703125" style="2" bestFit="1" customWidth="1"/>
    <col min="5135" max="5135" width="9.85546875" style="2" bestFit="1" customWidth="1"/>
    <col min="5136" max="5136" width="12" style="2" bestFit="1" customWidth="1"/>
    <col min="5137" max="5137" width="49.85546875" style="2" customWidth="1"/>
    <col min="5138" max="5376" width="11.42578125" style="2"/>
    <col min="5377" max="5377" width="26" style="2" customWidth="1"/>
    <col min="5378" max="5378" width="15.5703125" style="2" bestFit="1" customWidth="1"/>
    <col min="5379" max="5379" width="12.7109375" style="2" bestFit="1" customWidth="1"/>
    <col min="5380" max="5380" width="12.140625" style="2" bestFit="1" customWidth="1"/>
    <col min="5381" max="5381" width="14" style="2" customWidth="1"/>
    <col min="5382" max="5382" width="12.42578125" style="2" bestFit="1" customWidth="1"/>
    <col min="5383" max="5383" width="12.5703125" style="2" customWidth="1"/>
    <col min="5384" max="5384" width="14.7109375" style="2" customWidth="1"/>
    <col min="5385" max="5385" width="12.140625" style="2" bestFit="1" customWidth="1"/>
    <col min="5386" max="5386" width="11.7109375" style="2" customWidth="1"/>
    <col min="5387" max="5387" width="11.7109375" style="2" bestFit="1" customWidth="1"/>
    <col min="5388" max="5390" width="11.5703125" style="2" bestFit="1" customWidth="1"/>
    <col min="5391" max="5391" width="9.85546875" style="2" bestFit="1" customWidth="1"/>
    <col min="5392" max="5392" width="12" style="2" bestFit="1" customWidth="1"/>
    <col min="5393" max="5393" width="49.85546875" style="2" customWidth="1"/>
    <col min="5394" max="5632" width="11.42578125" style="2"/>
    <col min="5633" max="5633" width="26" style="2" customWidth="1"/>
    <col min="5634" max="5634" width="15.5703125" style="2" bestFit="1" customWidth="1"/>
    <col min="5635" max="5635" width="12.7109375" style="2" bestFit="1" customWidth="1"/>
    <col min="5636" max="5636" width="12.140625" style="2" bestFit="1" customWidth="1"/>
    <col min="5637" max="5637" width="14" style="2" customWidth="1"/>
    <col min="5638" max="5638" width="12.42578125" style="2" bestFit="1" customWidth="1"/>
    <col min="5639" max="5639" width="12.5703125" style="2" customWidth="1"/>
    <col min="5640" max="5640" width="14.7109375" style="2" customWidth="1"/>
    <col min="5641" max="5641" width="12.140625" style="2" bestFit="1" customWidth="1"/>
    <col min="5642" max="5642" width="11.7109375" style="2" customWidth="1"/>
    <col min="5643" max="5643" width="11.7109375" style="2" bestFit="1" customWidth="1"/>
    <col min="5644" max="5646" width="11.5703125" style="2" bestFit="1" customWidth="1"/>
    <col min="5647" max="5647" width="9.85546875" style="2" bestFit="1" customWidth="1"/>
    <col min="5648" max="5648" width="12" style="2" bestFit="1" customWidth="1"/>
    <col min="5649" max="5649" width="49.85546875" style="2" customWidth="1"/>
    <col min="5650" max="5888" width="11.42578125" style="2"/>
    <col min="5889" max="5889" width="26" style="2" customWidth="1"/>
    <col min="5890" max="5890" width="15.5703125" style="2" bestFit="1" customWidth="1"/>
    <col min="5891" max="5891" width="12.7109375" style="2" bestFit="1" customWidth="1"/>
    <col min="5892" max="5892" width="12.140625" style="2" bestFit="1" customWidth="1"/>
    <col min="5893" max="5893" width="14" style="2" customWidth="1"/>
    <col min="5894" max="5894" width="12.42578125" style="2" bestFit="1" customWidth="1"/>
    <col min="5895" max="5895" width="12.5703125" style="2" customWidth="1"/>
    <col min="5896" max="5896" width="14.7109375" style="2" customWidth="1"/>
    <col min="5897" max="5897" width="12.140625" style="2" bestFit="1" customWidth="1"/>
    <col min="5898" max="5898" width="11.7109375" style="2" customWidth="1"/>
    <col min="5899" max="5899" width="11.7109375" style="2" bestFit="1" customWidth="1"/>
    <col min="5900" max="5902" width="11.5703125" style="2" bestFit="1" customWidth="1"/>
    <col min="5903" max="5903" width="9.85546875" style="2" bestFit="1" customWidth="1"/>
    <col min="5904" max="5904" width="12" style="2" bestFit="1" customWidth="1"/>
    <col min="5905" max="5905" width="49.85546875" style="2" customWidth="1"/>
    <col min="5906" max="6144" width="11.42578125" style="2"/>
    <col min="6145" max="6145" width="26" style="2" customWidth="1"/>
    <col min="6146" max="6146" width="15.5703125" style="2" bestFit="1" customWidth="1"/>
    <col min="6147" max="6147" width="12.7109375" style="2" bestFit="1" customWidth="1"/>
    <col min="6148" max="6148" width="12.140625" style="2" bestFit="1" customWidth="1"/>
    <col min="6149" max="6149" width="14" style="2" customWidth="1"/>
    <col min="6150" max="6150" width="12.42578125" style="2" bestFit="1" customWidth="1"/>
    <col min="6151" max="6151" width="12.5703125" style="2" customWidth="1"/>
    <col min="6152" max="6152" width="14.7109375" style="2" customWidth="1"/>
    <col min="6153" max="6153" width="12.140625" style="2" bestFit="1" customWidth="1"/>
    <col min="6154" max="6154" width="11.7109375" style="2" customWidth="1"/>
    <col min="6155" max="6155" width="11.7109375" style="2" bestFit="1" customWidth="1"/>
    <col min="6156" max="6158" width="11.5703125" style="2" bestFit="1" customWidth="1"/>
    <col min="6159" max="6159" width="9.85546875" style="2" bestFit="1" customWidth="1"/>
    <col min="6160" max="6160" width="12" style="2" bestFit="1" customWidth="1"/>
    <col min="6161" max="6161" width="49.85546875" style="2" customWidth="1"/>
    <col min="6162" max="6400" width="11.42578125" style="2"/>
    <col min="6401" max="6401" width="26" style="2" customWidth="1"/>
    <col min="6402" max="6402" width="15.5703125" style="2" bestFit="1" customWidth="1"/>
    <col min="6403" max="6403" width="12.7109375" style="2" bestFit="1" customWidth="1"/>
    <col min="6404" max="6404" width="12.140625" style="2" bestFit="1" customWidth="1"/>
    <col min="6405" max="6405" width="14" style="2" customWidth="1"/>
    <col min="6406" max="6406" width="12.42578125" style="2" bestFit="1" customWidth="1"/>
    <col min="6407" max="6407" width="12.5703125" style="2" customWidth="1"/>
    <col min="6408" max="6408" width="14.7109375" style="2" customWidth="1"/>
    <col min="6409" max="6409" width="12.140625" style="2" bestFit="1" customWidth="1"/>
    <col min="6410" max="6410" width="11.7109375" style="2" customWidth="1"/>
    <col min="6411" max="6411" width="11.7109375" style="2" bestFit="1" customWidth="1"/>
    <col min="6412" max="6414" width="11.5703125" style="2" bestFit="1" customWidth="1"/>
    <col min="6415" max="6415" width="9.85546875" style="2" bestFit="1" customWidth="1"/>
    <col min="6416" max="6416" width="12" style="2" bestFit="1" customWidth="1"/>
    <col min="6417" max="6417" width="49.85546875" style="2" customWidth="1"/>
    <col min="6418" max="6656" width="11.42578125" style="2"/>
    <col min="6657" max="6657" width="26" style="2" customWidth="1"/>
    <col min="6658" max="6658" width="15.5703125" style="2" bestFit="1" customWidth="1"/>
    <col min="6659" max="6659" width="12.7109375" style="2" bestFit="1" customWidth="1"/>
    <col min="6660" max="6660" width="12.140625" style="2" bestFit="1" customWidth="1"/>
    <col min="6661" max="6661" width="14" style="2" customWidth="1"/>
    <col min="6662" max="6662" width="12.42578125" style="2" bestFit="1" customWidth="1"/>
    <col min="6663" max="6663" width="12.5703125" style="2" customWidth="1"/>
    <col min="6664" max="6664" width="14.7109375" style="2" customWidth="1"/>
    <col min="6665" max="6665" width="12.140625" style="2" bestFit="1" customWidth="1"/>
    <col min="6666" max="6666" width="11.7109375" style="2" customWidth="1"/>
    <col min="6667" max="6667" width="11.7109375" style="2" bestFit="1" customWidth="1"/>
    <col min="6668" max="6670" width="11.5703125" style="2" bestFit="1" customWidth="1"/>
    <col min="6671" max="6671" width="9.85546875" style="2" bestFit="1" customWidth="1"/>
    <col min="6672" max="6672" width="12" style="2" bestFit="1" customWidth="1"/>
    <col min="6673" max="6673" width="49.85546875" style="2" customWidth="1"/>
    <col min="6674" max="6912" width="11.42578125" style="2"/>
    <col min="6913" max="6913" width="26" style="2" customWidth="1"/>
    <col min="6914" max="6914" width="15.5703125" style="2" bestFit="1" customWidth="1"/>
    <col min="6915" max="6915" width="12.7109375" style="2" bestFit="1" customWidth="1"/>
    <col min="6916" max="6916" width="12.140625" style="2" bestFit="1" customWidth="1"/>
    <col min="6917" max="6917" width="14" style="2" customWidth="1"/>
    <col min="6918" max="6918" width="12.42578125" style="2" bestFit="1" customWidth="1"/>
    <col min="6919" max="6919" width="12.5703125" style="2" customWidth="1"/>
    <col min="6920" max="6920" width="14.7109375" style="2" customWidth="1"/>
    <col min="6921" max="6921" width="12.140625" style="2" bestFit="1" customWidth="1"/>
    <col min="6922" max="6922" width="11.7109375" style="2" customWidth="1"/>
    <col min="6923" max="6923" width="11.7109375" style="2" bestFit="1" customWidth="1"/>
    <col min="6924" max="6926" width="11.5703125" style="2" bestFit="1" customWidth="1"/>
    <col min="6927" max="6927" width="9.85546875" style="2" bestFit="1" customWidth="1"/>
    <col min="6928" max="6928" width="12" style="2" bestFit="1" customWidth="1"/>
    <col min="6929" max="6929" width="49.85546875" style="2" customWidth="1"/>
    <col min="6930" max="7168" width="11.42578125" style="2"/>
    <col min="7169" max="7169" width="26" style="2" customWidth="1"/>
    <col min="7170" max="7170" width="15.5703125" style="2" bestFit="1" customWidth="1"/>
    <col min="7171" max="7171" width="12.7109375" style="2" bestFit="1" customWidth="1"/>
    <col min="7172" max="7172" width="12.140625" style="2" bestFit="1" customWidth="1"/>
    <col min="7173" max="7173" width="14" style="2" customWidth="1"/>
    <col min="7174" max="7174" width="12.42578125" style="2" bestFit="1" customWidth="1"/>
    <col min="7175" max="7175" width="12.5703125" style="2" customWidth="1"/>
    <col min="7176" max="7176" width="14.7109375" style="2" customWidth="1"/>
    <col min="7177" max="7177" width="12.140625" style="2" bestFit="1" customWidth="1"/>
    <col min="7178" max="7178" width="11.7109375" style="2" customWidth="1"/>
    <col min="7179" max="7179" width="11.7109375" style="2" bestFit="1" customWidth="1"/>
    <col min="7180" max="7182" width="11.5703125" style="2" bestFit="1" customWidth="1"/>
    <col min="7183" max="7183" width="9.85546875" style="2" bestFit="1" customWidth="1"/>
    <col min="7184" max="7184" width="12" style="2" bestFit="1" customWidth="1"/>
    <col min="7185" max="7185" width="49.85546875" style="2" customWidth="1"/>
    <col min="7186" max="7424" width="11.42578125" style="2"/>
    <col min="7425" max="7425" width="26" style="2" customWidth="1"/>
    <col min="7426" max="7426" width="15.5703125" style="2" bestFit="1" customWidth="1"/>
    <col min="7427" max="7427" width="12.7109375" style="2" bestFit="1" customWidth="1"/>
    <col min="7428" max="7428" width="12.140625" style="2" bestFit="1" customWidth="1"/>
    <col min="7429" max="7429" width="14" style="2" customWidth="1"/>
    <col min="7430" max="7430" width="12.42578125" style="2" bestFit="1" customWidth="1"/>
    <col min="7431" max="7431" width="12.5703125" style="2" customWidth="1"/>
    <col min="7432" max="7432" width="14.7109375" style="2" customWidth="1"/>
    <col min="7433" max="7433" width="12.140625" style="2" bestFit="1" customWidth="1"/>
    <col min="7434" max="7434" width="11.7109375" style="2" customWidth="1"/>
    <col min="7435" max="7435" width="11.7109375" style="2" bestFit="1" customWidth="1"/>
    <col min="7436" max="7438" width="11.5703125" style="2" bestFit="1" customWidth="1"/>
    <col min="7439" max="7439" width="9.85546875" style="2" bestFit="1" customWidth="1"/>
    <col min="7440" max="7440" width="12" style="2" bestFit="1" customWidth="1"/>
    <col min="7441" max="7441" width="49.85546875" style="2" customWidth="1"/>
    <col min="7442" max="7680" width="11.42578125" style="2"/>
    <col min="7681" max="7681" width="26" style="2" customWidth="1"/>
    <col min="7682" max="7682" width="15.5703125" style="2" bestFit="1" customWidth="1"/>
    <col min="7683" max="7683" width="12.7109375" style="2" bestFit="1" customWidth="1"/>
    <col min="7684" max="7684" width="12.140625" style="2" bestFit="1" customWidth="1"/>
    <col min="7685" max="7685" width="14" style="2" customWidth="1"/>
    <col min="7686" max="7686" width="12.42578125" style="2" bestFit="1" customWidth="1"/>
    <col min="7687" max="7687" width="12.5703125" style="2" customWidth="1"/>
    <col min="7688" max="7688" width="14.7109375" style="2" customWidth="1"/>
    <col min="7689" max="7689" width="12.140625" style="2" bestFit="1" customWidth="1"/>
    <col min="7690" max="7690" width="11.7109375" style="2" customWidth="1"/>
    <col min="7691" max="7691" width="11.7109375" style="2" bestFit="1" customWidth="1"/>
    <col min="7692" max="7694" width="11.5703125" style="2" bestFit="1" customWidth="1"/>
    <col min="7695" max="7695" width="9.85546875" style="2" bestFit="1" customWidth="1"/>
    <col min="7696" max="7696" width="12" style="2" bestFit="1" customWidth="1"/>
    <col min="7697" max="7697" width="49.85546875" style="2" customWidth="1"/>
    <col min="7698" max="7936" width="11.42578125" style="2"/>
    <col min="7937" max="7937" width="26" style="2" customWidth="1"/>
    <col min="7938" max="7938" width="15.5703125" style="2" bestFit="1" customWidth="1"/>
    <col min="7939" max="7939" width="12.7109375" style="2" bestFit="1" customWidth="1"/>
    <col min="7940" max="7940" width="12.140625" style="2" bestFit="1" customWidth="1"/>
    <col min="7941" max="7941" width="14" style="2" customWidth="1"/>
    <col min="7942" max="7942" width="12.42578125" style="2" bestFit="1" customWidth="1"/>
    <col min="7943" max="7943" width="12.5703125" style="2" customWidth="1"/>
    <col min="7944" max="7944" width="14.7109375" style="2" customWidth="1"/>
    <col min="7945" max="7945" width="12.140625" style="2" bestFit="1" customWidth="1"/>
    <col min="7946" max="7946" width="11.7109375" style="2" customWidth="1"/>
    <col min="7947" max="7947" width="11.7109375" style="2" bestFit="1" customWidth="1"/>
    <col min="7948" max="7950" width="11.5703125" style="2" bestFit="1" customWidth="1"/>
    <col min="7951" max="7951" width="9.85546875" style="2" bestFit="1" customWidth="1"/>
    <col min="7952" max="7952" width="12" style="2" bestFit="1" customWidth="1"/>
    <col min="7953" max="7953" width="49.85546875" style="2" customWidth="1"/>
    <col min="7954" max="8192" width="11.42578125" style="2"/>
    <col min="8193" max="8193" width="26" style="2" customWidth="1"/>
    <col min="8194" max="8194" width="15.5703125" style="2" bestFit="1" customWidth="1"/>
    <col min="8195" max="8195" width="12.7109375" style="2" bestFit="1" customWidth="1"/>
    <col min="8196" max="8196" width="12.140625" style="2" bestFit="1" customWidth="1"/>
    <col min="8197" max="8197" width="14" style="2" customWidth="1"/>
    <col min="8198" max="8198" width="12.42578125" style="2" bestFit="1" customWidth="1"/>
    <col min="8199" max="8199" width="12.5703125" style="2" customWidth="1"/>
    <col min="8200" max="8200" width="14.7109375" style="2" customWidth="1"/>
    <col min="8201" max="8201" width="12.140625" style="2" bestFit="1" customWidth="1"/>
    <col min="8202" max="8202" width="11.7109375" style="2" customWidth="1"/>
    <col min="8203" max="8203" width="11.7109375" style="2" bestFit="1" customWidth="1"/>
    <col min="8204" max="8206" width="11.5703125" style="2" bestFit="1" customWidth="1"/>
    <col min="8207" max="8207" width="9.85546875" style="2" bestFit="1" customWidth="1"/>
    <col min="8208" max="8208" width="12" style="2" bestFit="1" customWidth="1"/>
    <col min="8209" max="8209" width="49.85546875" style="2" customWidth="1"/>
    <col min="8210" max="8448" width="11.42578125" style="2"/>
    <col min="8449" max="8449" width="26" style="2" customWidth="1"/>
    <col min="8450" max="8450" width="15.5703125" style="2" bestFit="1" customWidth="1"/>
    <col min="8451" max="8451" width="12.7109375" style="2" bestFit="1" customWidth="1"/>
    <col min="8452" max="8452" width="12.140625" style="2" bestFit="1" customWidth="1"/>
    <col min="8453" max="8453" width="14" style="2" customWidth="1"/>
    <col min="8454" max="8454" width="12.42578125" style="2" bestFit="1" customWidth="1"/>
    <col min="8455" max="8455" width="12.5703125" style="2" customWidth="1"/>
    <col min="8456" max="8456" width="14.7109375" style="2" customWidth="1"/>
    <col min="8457" max="8457" width="12.140625" style="2" bestFit="1" customWidth="1"/>
    <col min="8458" max="8458" width="11.7109375" style="2" customWidth="1"/>
    <col min="8459" max="8459" width="11.7109375" style="2" bestFit="1" customWidth="1"/>
    <col min="8460" max="8462" width="11.5703125" style="2" bestFit="1" customWidth="1"/>
    <col min="8463" max="8463" width="9.85546875" style="2" bestFit="1" customWidth="1"/>
    <col min="8464" max="8464" width="12" style="2" bestFit="1" customWidth="1"/>
    <col min="8465" max="8465" width="49.85546875" style="2" customWidth="1"/>
    <col min="8466" max="8704" width="11.42578125" style="2"/>
    <col min="8705" max="8705" width="26" style="2" customWidth="1"/>
    <col min="8706" max="8706" width="15.5703125" style="2" bestFit="1" customWidth="1"/>
    <col min="8707" max="8707" width="12.7109375" style="2" bestFit="1" customWidth="1"/>
    <col min="8708" max="8708" width="12.140625" style="2" bestFit="1" customWidth="1"/>
    <col min="8709" max="8709" width="14" style="2" customWidth="1"/>
    <col min="8710" max="8710" width="12.42578125" style="2" bestFit="1" customWidth="1"/>
    <col min="8711" max="8711" width="12.5703125" style="2" customWidth="1"/>
    <col min="8712" max="8712" width="14.7109375" style="2" customWidth="1"/>
    <col min="8713" max="8713" width="12.140625" style="2" bestFit="1" customWidth="1"/>
    <col min="8714" max="8714" width="11.7109375" style="2" customWidth="1"/>
    <col min="8715" max="8715" width="11.7109375" style="2" bestFit="1" customWidth="1"/>
    <col min="8716" max="8718" width="11.5703125" style="2" bestFit="1" customWidth="1"/>
    <col min="8719" max="8719" width="9.85546875" style="2" bestFit="1" customWidth="1"/>
    <col min="8720" max="8720" width="12" style="2" bestFit="1" customWidth="1"/>
    <col min="8721" max="8721" width="49.85546875" style="2" customWidth="1"/>
    <col min="8722" max="8960" width="11.42578125" style="2"/>
    <col min="8961" max="8961" width="26" style="2" customWidth="1"/>
    <col min="8962" max="8962" width="15.5703125" style="2" bestFit="1" customWidth="1"/>
    <col min="8963" max="8963" width="12.7109375" style="2" bestFit="1" customWidth="1"/>
    <col min="8964" max="8964" width="12.140625" style="2" bestFit="1" customWidth="1"/>
    <col min="8965" max="8965" width="14" style="2" customWidth="1"/>
    <col min="8966" max="8966" width="12.42578125" style="2" bestFit="1" customWidth="1"/>
    <col min="8967" max="8967" width="12.5703125" style="2" customWidth="1"/>
    <col min="8968" max="8968" width="14.7109375" style="2" customWidth="1"/>
    <col min="8969" max="8969" width="12.140625" style="2" bestFit="1" customWidth="1"/>
    <col min="8970" max="8970" width="11.7109375" style="2" customWidth="1"/>
    <col min="8971" max="8971" width="11.7109375" style="2" bestFit="1" customWidth="1"/>
    <col min="8972" max="8974" width="11.5703125" style="2" bestFit="1" customWidth="1"/>
    <col min="8975" max="8975" width="9.85546875" style="2" bestFit="1" customWidth="1"/>
    <col min="8976" max="8976" width="12" style="2" bestFit="1" customWidth="1"/>
    <col min="8977" max="8977" width="49.85546875" style="2" customWidth="1"/>
    <col min="8978" max="9216" width="11.42578125" style="2"/>
    <col min="9217" max="9217" width="26" style="2" customWidth="1"/>
    <col min="9218" max="9218" width="15.5703125" style="2" bestFit="1" customWidth="1"/>
    <col min="9219" max="9219" width="12.7109375" style="2" bestFit="1" customWidth="1"/>
    <col min="9220" max="9220" width="12.140625" style="2" bestFit="1" customWidth="1"/>
    <col min="9221" max="9221" width="14" style="2" customWidth="1"/>
    <col min="9222" max="9222" width="12.42578125" style="2" bestFit="1" customWidth="1"/>
    <col min="9223" max="9223" width="12.5703125" style="2" customWidth="1"/>
    <col min="9224" max="9224" width="14.7109375" style="2" customWidth="1"/>
    <col min="9225" max="9225" width="12.140625" style="2" bestFit="1" customWidth="1"/>
    <col min="9226" max="9226" width="11.7109375" style="2" customWidth="1"/>
    <col min="9227" max="9227" width="11.7109375" style="2" bestFit="1" customWidth="1"/>
    <col min="9228" max="9230" width="11.5703125" style="2" bestFit="1" customWidth="1"/>
    <col min="9231" max="9231" width="9.85546875" style="2" bestFit="1" customWidth="1"/>
    <col min="9232" max="9232" width="12" style="2" bestFit="1" customWidth="1"/>
    <col min="9233" max="9233" width="49.85546875" style="2" customWidth="1"/>
    <col min="9234" max="9472" width="11.42578125" style="2"/>
    <col min="9473" max="9473" width="26" style="2" customWidth="1"/>
    <col min="9474" max="9474" width="15.5703125" style="2" bestFit="1" customWidth="1"/>
    <col min="9475" max="9475" width="12.7109375" style="2" bestFit="1" customWidth="1"/>
    <col min="9476" max="9476" width="12.140625" style="2" bestFit="1" customWidth="1"/>
    <col min="9477" max="9477" width="14" style="2" customWidth="1"/>
    <col min="9478" max="9478" width="12.42578125" style="2" bestFit="1" customWidth="1"/>
    <col min="9479" max="9479" width="12.5703125" style="2" customWidth="1"/>
    <col min="9480" max="9480" width="14.7109375" style="2" customWidth="1"/>
    <col min="9481" max="9481" width="12.140625" style="2" bestFit="1" customWidth="1"/>
    <col min="9482" max="9482" width="11.7109375" style="2" customWidth="1"/>
    <col min="9483" max="9483" width="11.7109375" style="2" bestFit="1" customWidth="1"/>
    <col min="9484" max="9486" width="11.5703125" style="2" bestFit="1" customWidth="1"/>
    <col min="9487" max="9487" width="9.85546875" style="2" bestFit="1" customWidth="1"/>
    <col min="9488" max="9488" width="12" style="2" bestFit="1" customWidth="1"/>
    <col min="9489" max="9489" width="49.85546875" style="2" customWidth="1"/>
    <col min="9490" max="9728" width="11.42578125" style="2"/>
    <col min="9729" max="9729" width="26" style="2" customWidth="1"/>
    <col min="9730" max="9730" width="15.5703125" style="2" bestFit="1" customWidth="1"/>
    <col min="9731" max="9731" width="12.7109375" style="2" bestFit="1" customWidth="1"/>
    <col min="9732" max="9732" width="12.140625" style="2" bestFit="1" customWidth="1"/>
    <col min="9733" max="9733" width="14" style="2" customWidth="1"/>
    <col min="9734" max="9734" width="12.42578125" style="2" bestFit="1" customWidth="1"/>
    <col min="9735" max="9735" width="12.5703125" style="2" customWidth="1"/>
    <col min="9736" max="9736" width="14.7109375" style="2" customWidth="1"/>
    <col min="9737" max="9737" width="12.140625" style="2" bestFit="1" customWidth="1"/>
    <col min="9738" max="9738" width="11.7109375" style="2" customWidth="1"/>
    <col min="9739" max="9739" width="11.7109375" style="2" bestFit="1" customWidth="1"/>
    <col min="9740" max="9742" width="11.5703125" style="2" bestFit="1" customWidth="1"/>
    <col min="9743" max="9743" width="9.85546875" style="2" bestFit="1" customWidth="1"/>
    <col min="9744" max="9744" width="12" style="2" bestFit="1" customWidth="1"/>
    <col min="9745" max="9745" width="49.85546875" style="2" customWidth="1"/>
    <col min="9746" max="9984" width="11.42578125" style="2"/>
    <col min="9985" max="9985" width="26" style="2" customWidth="1"/>
    <col min="9986" max="9986" width="15.5703125" style="2" bestFit="1" customWidth="1"/>
    <col min="9987" max="9987" width="12.7109375" style="2" bestFit="1" customWidth="1"/>
    <col min="9988" max="9988" width="12.140625" style="2" bestFit="1" customWidth="1"/>
    <col min="9989" max="9989" width="14" style="2" customWidth="1"/>
    <col min="9990" max="9990" width="12.42578125" style="2" bestFit="1" customWidth="1"/>
    <col min="9991" max="9991" width="12.5703125" style="2" customWidth="1"/>
    <col min="9992" max="9992" width="14.7109375" style="2" customWidth="1"/>
    <col min="9993" max="9993" width="12.140625" style="2" bestFit="1" customWidth="1"/>
    <col min="9994" max="9994" width="11.7109375" style="2" customWidth="1"/>
    <col min="9995" max="9995" width="11.7109375" style="2" bestFit="1" customWidth="1"/>
    <col min="9996" max="9998" width="11.5703125" style="2" bestFit="1" customWidth="1"/>
    <col min="9999" max="9999" width="9.85546875" style="2" bestFit="1" customWidth="1"/>
    <col min="10000" max="10000" width="12" style="2" bestFit="1" customWidth="1"/>
    <col min="10001" max="10001" width="49.85546875" style="2" customWidth="1"/>
    <col min="10002" max="10240" width="11.42578125" style="2"/>
    <col min="10241" max="10241" width="26" style="2" customWidth="1"/>
    <col min="10242" max="10242" width="15.5703125" style="2" bestFit="1" customWidth="1"/>
    <col min="10243" max="10243" width="12.7109375" style="2" bestFit="1" customWidth="1"/>
    <col min="10244" max="10244" width="12.140625" style="2" bestFit="1" customWidth="1"/>
    <col min="10245" max="10245" width="14" style="2" customWidth="1"/>
    <col min="10246" max="10246" width="12.42578125" style="2" bestFit="1" customWidth="1"/>
    <col min="10247" max="10247" width="12.5703125" style="2" customWidth="1"/>
    <col min="10248" max="10248" width="14.7109375" style="2" customWidth="1"/>
    <col min="10249" max="10249" width="12.140625" style="2" bestFit="1" customWidth="1"/>
    <col min="10250" max="10250" width="11.7109375" style="2" customWidth="1"/>
    <col min="10251" max="10251" width="11.7109375" style="2" bestFit="1" customWidth="1"/>
    <col min="10252" max="10254" width="11.5703125" style="2" bestFit="1" customWidth="1"/>
    <col min="10255" max="10255" width="9.85546875" style="2" bestFit="1" customWidth="1"/>
    <col min="10256" max="10256" width="12" style="2" bestFit="1" customWidth="1"/>
    <col min="10257" max="10257" width="49.85546875" style="2" customWidth="1"/>
    <col min="10258" max="10496" width="11.42578125" style="2"/>
    <col min="10497" max="10497" width="26" style="2" customWidth="1"/>
    <col min="10498" max="10498" width="15.5703125" style="2" bestFit="1" customWidth="1"/>
    <col min="10499" max="10499" width="12.7109375" style="2" bestFit="1" customWidth="1"/>
    <col min="10500" max="10500" width="12.140625" style="2" bestFit="1" customWidth="1"/>
    <col min="10501" max="10501" width="14" style="2" customWidth="1"/>
    <col min="10502" max="10502" width="12.42578125" style="2" bestFit="1" customWidth="1"/>
    <col min="10503" max="10503" width="12.5703125" style="2" customWidth="1"/>
    <col min="10504" max="10504" width="14.7109375" style="2" customWidth="1"/>
    <col min="10505" max="10505" width="12.140625" style="2" bestFit="1" customWidth="1"/>
    <col min="10506" max="10506" width="11.7109375" style="2" customWidth="1"/>
    <col min="10507" max="10507" width="11.7109375" style="2" bestFit="1" customWidth="1"/>
    <col min="10508" max="10510" width="11.5703125" style="2" bestFit="1" customWidth="1"/>
    <col min="10511" max="10511" width="9.85546875" style="2" bestFit="1" customWidth="1"/>
    <col min="10512" max="10512" width="12" style="2" bestFit="1" customWidth="1"/>
    <col min="10513" max="10513" width="49.85546875" style="2" customWidth="1"/>
    <col min="10514" max="10752" width="11.42578125" style="2"/>
    <col min="10753" max="10753" width="26" style="2" customWidth="1"/>
    <col min="10754" max="10754" width="15.5703125" style="2" bestFit="1" customWidth="1"/>
    <col min="10755" max="10755" width="12.7109375" style="2" bestFit="1" customWidth="1"/>
    <col min="10756" max="10756" width="12.140625" style="2" bestFit="1" customWidth="1"/>
    <col min="10757" max="10757" width="14" style="2" customWidth="1"/>
    <col min="10758" max="10758" width="12.42578125" style="2" bestFit="1" customWidth="1"/>
    <col min="10759" max="10759" width="12.5703125" style="2" customWidth="1"/>
    <col min="10760" max="10760" width="14.7109375" style="2" customWidth="1"/>
    <col min="10761" max="10761" width="12.140625" style="2" bestFit="1" customWidth="1"/>
    <col min="10762" max="10762" width="11.7109375" style="2" customWidth="1"/>
    <col min="10763" max="10763" width="11.7109375" style="2" bestFit="1" customWidth="1"/>
    <col min="10764" max="10766" width="11.5703125" style="2" bestFit="1" customWidth="1"/>
    <col min="10767" max="10767" width="9.85546875" style="2" bestFit="1" customWidth="1"/>
    <col min="10768" max="10768" width="12" style="2" bestFit="1" customWidth="1"/>
    <col min="10769" max="10769" width="49.85546875" style="2" customWidth="1"/>
    <col min="10770" max="11008" width="11.42578125" style="2"/>
    <col min="11009" max="11009" width="26" style="2" customWidth="1"/>
    <col min="11010" max="11010" width="15.5703125" style="2" bestFit="1" customWidth="1"/>
    <col min="11011" max="11011" width="12.7109375" style="2" bestFit="1" customWidth="1"/>
    <col min="11012" max="11012" width="12.140625" style="2" bestFit="1" customWidth="1"/>
    <col min="11013" max="11013" width="14" style="2" customWidth="1"/>
    <col min="11014" max="11014" width="12.42578125" style="2" bestFit="1" customWidth="1"/>
    <col min="11015" max="11015" width="12.5703125" style="2" customWidth="1"/>
    <col min="11016" max="11016" width="14.7109375" style="2" customWidth="1"/>
    <col min="11017" max="11017" width="12.140625" style="2" bestFit="1" customWidth="1"/>
    <col min="11018" max="11018" width="11.7109375" style="2" customWidth="1"/>
    <col min="11019" max="11019" width="11.7109375" style="2" bestFit="1" customWidth="1"/>
    <col min="11020" max="11022" width="11.5703125" style="2" bestFit="1" customWidth="1"/>
    <col min="11023" max="11023" width="9.85546875" style="2" bestFit="1" customWidth="1"/>
    <col min="11024" max="11024" width="12" style="2" bestFit="1" customWidth="1"/>
    <col min="11025" max="11025" width="49.85546875" style="2" customWidth="1"/>
    <col min="11026" max="11264" width="11.42578125" style="2"/>
    <col min="11265" max="11265" width="26" style="2" customWidth="1"/>
    <col min="11266" max="11266" width="15.5703125" style="2" bestFit="1" customWidth="1"/>
    <col min="11267" max="11267" width="12.7109375" style="2" bestFit="1" customWidth="1"/>
    <col min="11268" max="11268" width="12.140625" style="2" bestFit="1" customWidth="1"/>
    <col min="11269" max="11269" width="14" style="2" customWidth="1"/>
    <col min="11270" max="11270" width="12.42578125" style="2" bestFit="1" customWidth="1"/>
    <col min="11271" max="11271" width="12.5703125" style="2" customWidth="1"/>
    <col min="11272" max="11272" width="14.7109375" style="2" customWidth="1"/>
    <col min="11273" max="11273" width="12.140625" style="2" bestFit="1" customWidth="1"/>
    <col min="11274" max="11274" width="11.7109375" style="2" customWidth="1"/>
    <col min="11275" max="11275" width="11.7109375" style="2" bestFit="1" customWidth="1"/>
    <col min="11276" max="11278" width="11.5703125" style="2" bestFit="1" customWidth="1"/>
    <col min="11279" max="11279" width="9.85546875" style="2" bestFit="1" customWidth="1"/>
    <col min="11280" max="11280" width="12" style="2" bestFit="1" customWidth="1"/>
    <col min="11281" max="11281" width="49.85546875" style="2" customWidth="1"/>
    <col min="11282" max="11520" width="11.42578125" style="2"/>
    <col min="11521" max="11521" width="26" style="2" customWidth="1"/>
    <col min="11522" max="11522" width="15.5703125" style="2" bestFit="1" customWidth="1"/>
    <col min="11523" max="11523" width="12.7109375" style="2" bestFit="1" customWidth="1"/>
    <col min="11524" max="11524" width="12.140625" style="2" bestFit="1" customWidth="1"/>
    <col min="11525" max="11525" width="14" style="2" customWidth="1"/>
    <col min="11526" max="11526" width="12.42578125" style="2" bestFit="1" customWidth="1"/>
    <col min="11527" max="11527" width="12.5703125" style="2" customWidth="1"/>
    <col min="11528" max="11528" width="14.7109375" style="2" customWidth="1"/>
    <col min="11529" max="11529" width="12.140625" style="2" bestFit="1" customWidth="1"/>
    <col min="11530" max="11530" width="11.7109375" style="2" customWidth="1"/>
    <col min="11531" max="11531" width="11.7109375" style="2" bestFit="1" customWidth="1"/>
    <col min="11532" max="11534" width="11.5703125" style="2" bestFit="1" customWidth="1"/>
    <col min="11535" max="11535" width="9.85546875" style="2" bestFit="1" customWidth="1"/>
    <col min="11536" max="11536" width="12" style="2" bestFit="1" customWidth="1"/>
    <col min="11537" max="11537" width="49.85546875" style="2" customWidth="1"/>
    <col min="11538" max="11776" width="11.42578125" style="2"/>
    <col min="11777" max="11777" width="26" style="2" customWidth="1"/>
    <col min="11778" max="11778" width="15.5703125" style="2" bestFit="1" customWidth="1"/>
    <col min="11779" max="11779" width="12.7109375" style="2" bestFit="1" customWidth="1"/>
    <col min="11780" max="11780" width="12.140625" style="2" bestFit="1" customWidth="1"/>
    <col min="11781" max="11781" width="14" style="2" customWidth="1"/>
    <col min="11782" max="11782" width="12.42578125" style="2" bestFit="1" customWidth="1"/>
    <col min="11783" max="11783" width="12.5703125" style="2" customWidth="1"/>
    <col min="11784" max="11784" width="14.7109375" style="2" customWidth="1"/>
    <col min="11785" max="11785" width="12.140625" style="2" bestFit="1" customWidth="1"/>
    <col min="11786" max="11786" width="11.7109375" style="2" customWidth="1"/>
    <col min="11787" max="11787" width="11.7109375" style="2" bestFit="1" customWidth="1"/>
    <col min="11788" max="11790" width="11.5703125" style="2" bestFit="1" customWidth="1"/>
    <col min="11791" max="11791" width="9.85546875" style="2" bestFit="1" customWidth="1"/>
    <col min="11792" max="11792" width="12" style="2" bestFit="1" customWidth="1"/>
    <col min="11793" max="11793" width="49.85546875" style="2" customWidth="1"/>
    <col min="11794" max="12032" width="11.42578125" style="2"/>
    <col min="12033" max="12033" width="26" style="2" customWidth="1"/>
    <col min="12034" max="12034" width="15.5703125" style="2" bestFit="1" customWidth="1"/>
    <col min="12035" max="12035" width="12.7109375" style="2" bestFit="1" customWidth="1"/>
    <col min="12036" max="12036" width="12.140625" style="2" bestFit="1" customWidth="1"/>
    <col min="12037" max="12037" width="14" style="2" customWidth="1"/>
    <col min="12038" max="12038" width="12.42578125" style="2" bestFit="1" customWidth="1"/>
    <col min="12039" max="12039" width="12.5703125" style="2" customWidth="1"/>
    <col min="12040" max="12040" width="14.7109375" style="2" customWidth="1"/>
    <col min="12041" max="12041" width="12.140625" style="2" bestFit="1" customWidth="1"/>
    <col min="12042" max="12042" width="11.7109375" style="2" customWidth="1"/>
    <col min="12043" max="12043" width="11.7109375" style="2" bestFit="1" customWidth="1"/>
    <col min="12044" max="12046" width="11.5703125" style="2" bestFit="1" customWidth="1"/>
    <col min="12047" max="12047" width="9.85546875" style="2" bestFit="1" customWidth="1"/>
    <col min="12048" max="12048" width="12" style="2" bestFit="1" customWidth="1"/>
    <col min="12049" max="12049" width="49.85546875" style="2" customWidth="1"/>
    <col min="12050" max="12288" width="11.42578125" style="2"/>
    <col min="12289" max="12289" width="26" style="2" customWidth="1"/>
    <col min="12290" max="12290" width="15.5703125" style="2" bestFit="1" customWidth="1"/>
    <col min="12291" max="12291" width="12.7109375" style="2" bestFit="1" customWidth="1"/>
    <col min="12292" max="12292" width="12.140625" style="2" bestFit="1" customWidth="1"/>
    <col min="12293" max="12293" width="14" style="2" customWidth="1"/>
    <col min="12294" max="12294" width="12.42578125" style="2" bestFit="1" customWidth="1"/>
    <col min="12295" max="12295" width="12.5703125" style="2" customWidth="1"/>
    <col min="12296" max="12296" width="14.7109375" style="2" customWidth="1"/>
    <col min="12297" max="12297" width="12.140625" style="2" bestFit="1" customWidth="1"/>
    <col min="12298" max="12298" width="11.7109375" style="2" customWidth="1"/>
    <col min="12299" max="12299" width="11.7109375" style="2" bestFit="1" customWidth="1"/>
    <col min="12300" max="12302" width="11.5703125" style="2" bestFit="1" customWidth="1"/>
    <col min="12303" max="12303" width="9.85546875" style="2" bestFit="1" customWidth="1"/>
    <col min="12304" max="12304" width="12" style="2" bestFit="1" customWidth="1"/>
    <col min="12305" max="12305" width="49.85546875" style="2" customWidth="1"/>
    <col min="12306" max="12544" width="11.42578125" style="2"/>
    <col min="12545" max="12545" width="26" style="2" customWidth="1"/>
    <col min="12546" max="12546" width="15.5703125" style="2" bestFit="1" customWidth="1"/>
    <col min="12547" max="12547" width="12.7109375" style="2" bestFit="1" customWidth="1"/>
    <col min="12548" max="12548" width="12.140625" style="2" bestFit="1" customWidth="1"/>
    <col min="12549" max="12549" width="14" style="2" customWidth="1"/>
    <col min="12550" max="12550" width="12.42578125" style="2" bestFit="1" customWidth="1"/>
    <col min="12551" max="12551" width="12.5703125" style="2" customWidth="1"/>
    <col min="12552" max="12552" width="14.7109375" style="2" customWidth="1"/>
    <col min="12553" max="12553" width="12.140625" style="2" bestFit="1" customWidth="1"/>
    <col min="12554" max="12554" width="11.7109375" style="2" customWidth="1"/>
    <col min="12555" max="12555" width="11.7109375" style="2" bestFit="1" customWidth="1"/>
    <col min="12556" max="12558" width="11.5703125" style="2" bestFit="1" customWidth="1"/>
    <col min="12559" max="12559" width="9.85546875" style="2" bestFit="1" customWidth="1"/>
    <col min="12560" max="12560" width="12" style="2" bestFit="1" customWidth="1"/>
    <col min="12561" max="12561" width="49.85546875" style="2" customWidth="1"/>
    <col min="12562" max="12800" width="11.42578125" style="2"/>
    <col min="12801" max="12801" width="26" style="2" customWidth="1"/>
    <col min="12802" max="12802" width="15.5703125" style="2" bestFit="1" customWidth="1"/>
    <col min="12803" max="12803" width="12.7109375" style="2" bestFit="1" customWidth="1"/>
    <col min="12804" max="12804" width="12.140625" style="2" bestFit="1" customWidth="1"/>
    <col min="12805" max="12805" width="14" style="2" customWidth="1"/>
    <col min="12806" max="12806" width="12.42578125" style="2" bestFit="1" customWidth="1"/>
    <col min="12807" max="12807" width="12.5703125" style="2" customWidth="1"/>
    <col min="12808" max="12808" width="14.7109375" style="2" customWidth="1"/>
    <col min="12809" max="12809" width="12.140625" style="2" bestFit="1" customWidth="1"/>
    <col min="12810" max="12810" width="11.7109375" style="2" customWidth="1"/>
    <col min="12811" max="12811" width="11.7109375" style="2" bestFit="1" customWidth="1"/>
    <col min="12812" max="12814" width="11.5703125" style="2" bestFit="1" customWidth="1"/>
    <col min="12815" max="12815" width="9.85546875" style="2" bestFit="1" customWidth="1"/>
    <col min="12816" max="12816" width="12" style="2" bestFit="1" customWidth="1"/>
    <col min="12817" max="12817" width="49.85546875" style="2" customWidth="1"/>
    <col min="12818" max="13056" width="11.42578125" style="2"/>
    <col min="13057" max="13057" width="26" style="2" customWidth="1"/>
    <col min="13058" max="13058" width="15.5703125" style="2" bestFit="1" customWidth="1"/>
    <col min="13059" max="13059" width="12.7109375" style="2" bestFit="1" customWidth="1"/>
    <col min="13060" max="13060" width="12.140625" style="2" bestFit="1" customWidth="1"/>
    <col min="13061" max="13061" width="14" style="2" customWidth="1"/>
    <col min="13062" max="13062" width="12.42578125" style="2" bestFit="1" customWidth="1"/>
    <col min="13063" max="13063" width="12.5703125" style="2" customWidth="1"/>
    <col min="13064" max="13064" width="14.7109375" style="2" customWidth="1"/>
    <col min="13065" max="13065" width="12.140625" style="2" bestFit="1" customWidth="1"/>
    <col min="13066" max="13066" width="11.7109375" style="2" customWidth="1"/>
    <col min="13067" max="13067" width="11.7109375" style="2" bestFit="1" customWidth="1"/>
    <col min="13068" max="13070" width="11.5703125" style="2" bestFit="1" customWidth="1"/>
    <col min="13071" max="13071" width="9.85546875" style="2" bestFit="1" customWidth="1"/>
    <col min="13072" max="13072" width="12" style="2" bestFit="1" customWidth="1"/>
    <col min="13073" max="13073" width="49.85546875" style="2" customWidth="1"/>
    <col min="13074" max="13312" width="11.42578125" style="2"/>
    <col min="13313" max="13313" width="26" style="2" customWidth="1"/>
    <col min="13314" max="13314" width="15.5703125" style="2" bestFit="1" customWidth="1"/>
    <col min="13315" max="13315" width="12.7109375" style="2" bestFit="1" customWidth="1"/>
    <col min="13316" max="13316" width="12.140625" style="2" bestFit="1" customWidth="1"/>
    <col min="13317" max="13317" width="14" style="2" customWidth="1"/>
    <col min="13318" max="13318" width="12.42578125" style="2" bestFit="1" customWidth="1"/>
    <col min="13319" max="13319" width="12.5703125" style="2" customWidth="1"/>
    <col min="13320" max="13320" width="14.7109375" style="2" customWidth="1"/>
    <col min="13321" max="13321" width="12.140625" style="2" bestFit="1" customWidth="1"/>
    <col min="13322" max="13322" width="11.7109375" style="2" customWidth="1"/>
    <col min="13323" max="13323" width="11.7109375" style="2" bestFit="1" customWidth="1"/>
    <col min="13324" max="13326" width="11.5703125" style="2" bestFit="1" customWidth="1"/>
    <col min="13327" max="13327" width="9.85546875" style="2" bestFit="1" customWidth="1"/>
    <col min="13328" max="13328" width="12" style="2" bestFit="1" customWidth="1"/>
    <col min="13329" max="13329" width="49.85546875" style="2" customWidth="1"/>
    <col min="13330" max="13568" width="11.42578125" style="2"/>
    <col min="13569" max="13569" width="26" style="2" customWidth="1"/>
    <col min="13570" max="13570" width="15.5703125" style="2" bestFit="1" customWidth="1"/>
    <col min="13571" max="13571" width="12.7109375" style="2" bestFit="1" customWidth="1"/>
    <col min="13572" max="13572" width="12.140625" style="2" bestFit="1" customWidth="1"/>
    <col min="13573" max="13573" width="14" style="2" customWidth="1"/>
    <col min="13574" max="13574" width="12.42578125" style="2" bestFit="1" customWidth="1"/>
    <col min="13575" max="13575" width="12.5703125" style="2" customWidth="1"/>
    <col min="13576" max="13576" width="14.7109375" style="2" customWidth="1"/>
    <col min="13577" max="13577" width="12.140625" style="2" bestFit="1" customWidth="1"/>
    <col min="13578" max="13578" width="11.7109375" style="2" customWidth="1"/>
    <col min="13579" max="13579" width="11.7109375" style="2" bestFit="1" customWidth="1"/>
    <col min="13580" max="13582" width="11.5703125" style="2" bestFit="1" customWidth="1"/>
    <col min="13583" max="13583" width="9.85546875" style="2" bestFit="1" customWidth="1"/>
    <col min="13584" max="13584" width="12" style="2" bestFit="1" customWidth="1"/>
    <col min="13585" max="13585" width="49.85546875" style="2" customWidth="1"/>
    <col min="13586" max="13824" width="11.42578125" style="2"/>
    <col min="13825" max="13825" width="26" style="2" customWidth="1"/>
    <col min="13826" max="13826" width="15.5703125" style="2" bestFit="1" customWidth="1"/>
    <col min="13827" max="13827" width="12.7109375" style="2" bestFit="1" customWidth="1"/>
    <col min="13828" max="13828" width="12.140625" style="2" bestFit="1" customWidth="1"/>
    <col min="13829" max="13829" width="14" style="2" customWidth="1"/>
    <col min="13830" max="13830" width="12.42578125" style="2" bestFit="1" customWidth="1"/>
    <col min="13831" max="13831" width="12.5703125" style="2" customWidth="1"/>
    <col min="13832" max="13832" width="14.7109375" style="2" customWidth="1"/>
    <col min="13833" max="13833" width="12.140625" style="2" bestFit="1" customWidth="1"/>
    <col min="13834" max="13834" width="11.7109375" style="2" customWidth="1"/>
    <col min="13835" max="13835" width="11.7109375" style="2" bestFit="1" customWidth="1"/>
    <col min="13836" max="13838" width="11.5703125" style="2" bestFit="1" customWidth="1"/>
    <col min="13839" max="13839" width="9.85546875" style="2" bestFit="1" customWidth="1"/>
    <col min="13840" max="13840" width="12" style="2" bestFit="1" customWidth="1"/>
    <col min="13841" max="13841" width="49.85546875" style="2" customWidth="1"/>
    <col min="13842" max="14080" width="11.42578125" style="2"/>
    <col min="14081" max="14081" width="26" style="2" customWidth="1"/>
    <col min="14082" max="14082" width="15.5703125" style="2" bestFit="1" customWidth="1"/>
    <col min="14083" max="14083" width="12.7109375" style="2" bestFit="1" customWidth="1"/>
    <col min="14084" max="14084" width="12.140625" style="2" bestFit="1" customWidth="1"/>
    <col min="14085" max="14085" width="14" style="2" customWidth="1"/>
    <col min="14086" max="14086" width="12.42578125" style="2" bestFit="1" customWidth="1"/>
    <col min="14087" max="14087" width="12.5703125" style="2" customWidth="1"/>
    <col min="14088" max="14088" width="14.7109375" style="2" customWidth="1"/>
    <col min="14089" max="14089" width="12.140625" style="2" bestFit="1" customWidth="1"/>
    <col min="14090" max="14090" width="11.7109375" style="2" customWidth="1"/>
    <col min="14091" max="14091" width="11.7109375" style="2" bestFit="1" customWidth="1"/>
    <col min="14092" max="14094" width="11.5703125" style="2" bestFit="1" customWidth="1"/>
    <col min="14095" max="14095" width="9.85546875" style="2" bestFit="1" customWidth="1"/>
    <col min="14096" max="14096" width="12" style="2" bestFit="1" customWidth="1"/>
    <col min="14097" max="14097" width="49.85546875" style="2" customWidth="1"/>
    <col min="14098" max="14336" width="11.42578125" style="2"/>
    <col min="14337" max="14337" width="26" style="2" customWidth="1"/>
    <col min="14338" max="14338" width="15.5703125" style="2" bestFit="1" customWidth="1"/>
    <col min="14339" max="14339" width="12.7109375" style="2" bestFit="1" customWidth="1"/>
    <col min="14340" max="14340" width="12.140625" style="2" bestFit="1" customWidth="1"/>
    <col min="14341" max="14341" width="14" style="2" customWidth="1"/>
    <col min="14342" max="14342" width="12.42578125" style="2" bestFit="1" customWidth="1"/>
    <col min="14343" max="14343" width="12.5703125" style="2" customWidth="1"/>
    <col min="14344" max="14344" width="14.7109375" style="2" customWidth="1"/>
    <col min="14345" max="14345" width="12.140625" style="2" bestFit="1" customWidth="1"/>
    <col min="14346" max="14346" width="11.7109375" style="2" customWidth="1"/>
    <col min="14347" max="14347" width="11.7109375" style="2" bestFit="1" customWidth="1"/>
    <col min="14348" max="14350" width="11.5703125" style="2" bestFit="1" customWidth="1"/>
    <col min="14351" max="14351" width="9.85546875" style="2" bestFit="1" customWidth="1"/>
    <col min="14352" max="14352" width="12" style="2" bestFit="1" customWidth="1"/>
    <col min="14353" max="14353" width="49.85546875" style="2" customWidth="1"/>
    <col min="14354" max="14592" width="11.42578125" style="2"/>
    <col min="14593" max="14593" width="26" style="2" customWidth="1"/>
    <col min="14594" max="14594" width="15.5703125" style="2" bestFit="1" customWidth="1"/>
    <col min="14595" max="14595" width="12.7109375" style="2" bestFit="1" customWidth="1"/>
    <col min="14596" max="14596" width="12.140625" style="2" bestFit="1" customWidth="1"/>
    <col min="14597" max="14597" width="14" style="2" customWidth="1"/>
    <col min="14598" max="14598" width="12.42578125" style="2" bestFit="1" customWidth="1"/>
    <col min="14599" max="14599" width="12.5703125" style="2" customWidth="1"/>
    <col min="14600" max="14600" width="14.7109375" style="2" customWidth="1"/>
    <col min="14601" max="14601" width="12.140625" style="2" bestFit="1" customWidth="1"/>
    <col min="14602" max="14602" width="11.7109375" style="2" customWidth="1"/>
    <col min="14603" max="14603" width="11.7109375" style="2" bestFit="1" customWidth="1"/>
    <col min="14604" max="14606" width="11.5703125" style="2" bestFit="1" customWidth="1"/>
    <col min="14607" max="14607" width="9.85546875" style="2" bestFit="1" customWidth="1"/>
    <col min="14608" max="14608" width="12" style="2" bestFit="1" customWidth="1"/>
    <col min="14609" max="14609" width="49.85546875" style="2" customWidth="1"/>
    <col min="14610" max="14848" width="11.42578125" style="2"/>
    <col min="14849" max="14849" width="26" style="2" customWidth="1"/>
    <col min="14850" max="14850" width="15.5703125" style="2" bestFit="1" customWidth="1"/>
    <col min="14851" max="14851" width="12.7109375" style="2" bestFit="1" customWidth="1"/>
    <col min="14852" max="14852" width="12.140625" style="2" bestFit="1" customWidth="1"/>
    <col min="14853" max="14853" width="14" style="2" customWidth="1"/>
    <col min="14854" max="14854" width="12.42578125" style="2" bestFit="1" customWidth="1"/>
    <col min="14855" max="14855" width="12.5703125" style="2" customWidth="1"/>
    <col min="14856" max="14856" width="14.7109375" style="2" customWidth="1"/>
    <col min="14857" max="14857" width="12.140625" style="2" bestFit="1" customWidth="1"/>
    <col min="14858" max="14858" width="11.7109375" style="2" customWidth="1"/>
    <col min="14859" max="14859" width="11.7109375" style="2" bestFit="1" customWidth="1"/>
    <col min="14860" max="14862" width="11.5703125" style="2" bestFit="1" customWidth="1"/>
    <col min="14863" max="14863" width="9.85546875" style="2" bestFit="1" customWidth="1"/>
    <col min="14864" max="14864" width="12" style="2" bestFit="1" customWidth="1"/>
    <col min="14865" max="14865" width="49.85546875" style="2" customWidth="1"/>
    <col min="14866" max="15104" width="11.42578125" style="2"/>
    <col min="15105" max="15105" width="26" style="2" customWidth="1"/>
    <col min="15106" max="15106" width="15.5703125" style="2" bestFit="1" customWidth="1"/>
    <col min="15107" max="15107" width="12.7109375" style="2" bestFit="1" customWidth="1"/>
    <col min="15108" max="15108" width="12.140625" style="2" bestFit="1" customWidth="1"/>
    <col min="15109" max="15109" width="14" style="2" customWidth="1"/>
    <col min="15110" max="15110" width="12.42578125" style="2" bestFit="1" customWidth="1"/>
    <col min="15111" max="15111" width="12.5703125" style="2" customWidth="1"/>
    <col min="15112" max="15112" width="14.7109375" style="2" customWidth="1"/>
    <col min="15113" max="15113" width="12.140625" style="2" bestFit="1" customWidth="1"/>
    <col min="15114" max="15114" width="11.7109375" style="2" customWidth="1"/>
    <col min="15115" max="15115" width="11.7109375" style="2" bestFit="1" customWidth="1"/>
    <col min="15116" max="15118" width="11.5703125" style="2" bestFit="1" customWidth="1"/>
    <col min="15119" max="15119" width="9.85546875" style="2" bestFit="1" customWidth="1"/>
    <col min="15120" max="15120" width="12" style="2" bestFit="1" customWidth="1"/>
    <col min="15121" max="15121" width="49.85546875" style="2" customWidth="1"/>
    <col min="15122" max="15360" width="11.42578125" style="2"/>
    <col min="15361" max="15361" width="26" style="2" customWidth="1"/>
    <col min="15362" max="15362" width="15.5703125" style="2" bestFit="1" customWidth="1"/>
    <col min="15363" max="15363" width="12.7109375" style="2" bestFit="1" customWidth="1"/>
    <col min="15364" max="15364" width="12.140625" style="2" bestFit="1" customWidth="1"/>
    <col min="15365" max="15365" width="14" style="2" customWidth="1"/>
    <col min="15366" max="15366" width="12.42578125" style="2" bestFit="1" customWidth="1"/>
    <col min="15367" max="15367" width="12.5703125" style="2" customWidth="1"/>
    <col min="15368" max="15368" width="14.7109375" style="2" customWidth="1"/>
    <col min="15369" max="15369" width="12.140625" style="2" bestFit="1" customWidth="1"/>
    <col min="15370" max="15370" width="11.7109375" style="2" customWidth="1"/>
    <col min="15371" max="15371" width="11.7109375" style="2" bestFit="1" customWidth="1"/>
    <col min="15372" max="15374" width="11.5703125" style="2" bestFit="1" customWidth="1"/>
    <col min="15375" max="15375" width="9.85546875" style="2" bestFit="1" customWidth="1"/>
    <col min="15376" max="15376" width="12" style="2" bestFit="1" customWidth="1"/>
    <col min="15377" max="15377" width="49.85546875" style="2" customWidth="1"/>
    <col min="15378" max="15616" width="11.42578125" style="2"/>
    <col min="15617" max="15617" width="26" style="2" customWidth="1"/>
    <col min="15618" max="15618" width="15.5703125" style="2" bestFit="1" customWidth="1"/>
    <col min="15619" max="15619" width="12.7109375" style="2" bestFit="1" customWidth="1"/>
    <col min="15620" max="15620" width="12.140625" style="2" bestFit="1" customWidth="1"/>
    <col min="15621" max="15621" width="14" style="2" customWidth="1"/>
    <col min="15622" max="15622" width="12.42578125" style="2" bestFit="1" customWidth="1"/>
    <col min="15623" max="15623" width="12.5703125" style="2" customWidth="1"/>
    <col min="15624" max="15624" width="14.7109375" style="2" customWidth="1"/>
    <col min="15625" max="15625" width="12.140625" style="2" bestFit="1" customWidth="1"/>
    <col min="15626" max="15626" width="11.7109375" style="2" customWidth="1"/>
    <col min="15627" max="15627" width="11.7109375" style="2" bestFit="1" customWidth="1"/>
    <col min="15628" max="15630" width="11.5703125" style="2" bestFit="1" customWidth="1"/>
    <col min="15631" max="15631" width="9.85546875" style="2" bestFit="1" customWidth="1"/>
    <col min="15632" max="15632" width="12" style="2" bestFit="1" customWidth="1"/>
    <col min="15633" max="15633" width="49.85546875" style="2" customWidth="1"/>
    <col min="15634" max="15872" width="11.42578125" style="2"/>
    <col min="15873" max="15873" width="26" style="2" customWidth="1"/>
    <col min="15874" max="15874" width="15.5703125" style="2" bestFit="1" customWidth="1"/>
    <col min="15875" max="15875" width="12.7109375" style="2" bestFit="1" customWidth="1"/>
    <col min="15876" max="15876" width="12.140625" style="2" bestFit="1" customWidth="1"/>
    <col min="15877" max="15877" width="14" style="2" customWidth="1"/>
    <col min="15878" max="15878" width="12.42578125" style="2" bestFit="1" customWidth="1"/>
    <col min="15879" max="15879" width="12.5703125" style="2" customWidth="1"/>
    <col min="15880" max="15880" width="14.7109375" style="2" customWidth="1"/>
    <col min="15881" max="15881" width="12.140625" style="2" bestFit="1" customWidth="1"/>
    <col min="15882" max="15882" width="11.7109375" style="2" customWidth="1"/>
    <col min="15883" max="15883" width="11.7109375" style="2" bestFit="1" customWidth="1"/>
    <col min="15884" max="15886" width="11.5703125" style="2" bestFit="1" customWidth="1"/>
    <col min="15887" max="15887" width="9.85546875" style="2" bestFit="1" customWidth="1"/>
    <col min="15888" max="15888" width="12" style="2" bestFit="1" customWidth="1"/>
    <col min="15889" max="15889" width="49.85546875" style="2" customWidth="1"/>
    <col min="15890" max="16128" width="11.42578125" style="2"/>
    <col min="16129" max="16129" width="26" style="2" customWidth="1"/>
    <col min="16130" max="16130" width="15.5703125" style="2" bestFit="1" customWidth="1"/>
    <col min="16131" max="16131" width="12.7109375" style="2" bestFit="1" customWidth="1"/>
    <col min="16132" max="16132" width="12.140625" style="2" bestFit="1" customWidth="1"/>
    <col min="16133" max="16133" width="14" style="2" customWidth="1"/>
    <col min="16134" max="16134" width="12.42578125" style="2" bestFit="1" customWidth="1"/>
    <col min="16135" max="16135" width="12.5703125" style="2" customWidth="1"/>
    <col min="16136" max="16136" width="14.7109375" style="2" customWidth="1"/>
    <col min="16137" max="16137" width="12.140625" style="2" bestFit="1" customWidth="1"/>
    <col min="16138" max="16138" width="11.7109375" style="2" customWidth="1"/>
    <col min="16139" max="16139" width="11.7109375" style="2" bestFit="1" customWidth="1"/>
    <col min="16140" max="16142" width="11.5703125" style="2" bestFit="1" customWidth="1"/>
    <col min="16143" max="16143" width="9.85546875" style="2" bestFit="1" customWidth="1"/>
    <col min="16144" max="16144" width="12" style="2" bestFit="1" customWidth="1"/>
    <col min="16145" max="16145" width="49.85546875" style="2" customWidth="1"/>
    <col min="16146" max="16384" width="11.42578125" style="2"/>
  </cols>
  <sheetData>
    <row r="1" spans="1:17" ht="13.7" x14ac:dyDescent="0.25">
      <c r="A1" s="322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4"/>
      <c r="Q1" s="1"/>
    </row>
    <row r="2" spans="1:17" ht="14.25" thickBot="1" x14ac:dyDescent="0.3">
      <c r="A2" s="3" t="s">
        <v>70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6"/>
    </row>
    <row r="3" spans="1:17" ht="13.7" x14ac:dyDescent="0.25">
      <c r="A3" s="7" t="s">
        <v>2</v>
      </c>
      <c r="B3" s="8" t="s">
        <v>3</v>
      </c>
      <c r="C3" s="9"/>
      <c r="D3" s="10" t="s">
        <v>4</v>
      </c>
      <c r="E3" s="10"/>
      <c r="F3" s="10"/>
      <c r="G3" s="10"/>
      <c r="H3" s="11" t="s">
        <v>5</v>
      </c>
      <c r="I3" s="12" t="s">
        <v>6</v>
      </c>
      <c r="J3" s="13"/>
      <c r="K3" s="13"/>
      <c r="L3" s="13"/>
      <c r="M3" s="13"/>
      <c r="N3" s="13"/>
      <c r="O3" s="14" t="s">
        <v>5</v>
      </c>
      <c r="P3" s="15" t="s">
        <v>7</v>
      </c>
      <c r="Q3" s="16" t="s">
        <v>8</v>
      </c>
    </row>
    <row r="4" spans="1:17" ht="13.7" x14ac:dyDescent="0.25">
      <c r="A4" s="17"/>
      <c r="B4" s="18"/>
      <c r="C4" s="19"/>
      <c r="D4" s="20"/>
      <c r="E4" s="20"/>
      <c r="F4" s="325" t="s">
        <v>9</v>
      </c>
      <c r="G4" s="326"/>
      <c r="H4" s="21"/>
      <c r="I4" s="22"/>
      <c r="J4" s="23"/>
      <c r="K4" s="23"/>
      <c r="L4" s="23"/>
      <c r="M4" s="23"/>
      <c r="N4" s="23"/>
      <c r="O4" s="24"/>
      <c r="P4" s="25"/>
      <c r="Q4" s="26"/>
    </row>
    <row r="5" spans="1:17" ht="14.25" thickBot="1" x14ac:dyDescent="0.3">
      <c r="A5" s="27" t="s">
        <v>10</v>
      </c>
      <c r="B5" s="28" t="s">
        <v>11</v>
      </c>
      <c r="C5" s="29" t="s">
        <v>12</v>
      </c>
      <c r="D5" s="30" t="s">
        <v>13</v>
      </c>
      <c r="E5" s="30" t="s">
        <v>14</v>
      </c>
      <c r="F5" s="31" t="s">
        <v>12</v>
      </c>
      <c r="G5" s="31" t="s">
        <v>15</v>
      </c>
      <c r="H5" s="32" t="s">
        <v>16</v>
      </c>
      <c r="I5" s="33" t="s">
        <v>17</v>
      </c>
      <c r="J5" s="34" t="s">
        <v>18</v>
      </c>
      <c r="K5" s="35" t="s">
        <v>19</v>
      </c>
      <c r="L5" s="35" t="s">
        <v>20</v>
      </c>
      <c r="M5" s="35" t="s">
        <v>21</v>
      </c>
      <c r="N5" s="36" t="s">
        <v>22</v>
      </c>
      <c r="O5" s="37" t="s">
        <v>23</v>
      </c>
      <c r="P5" s="38" t="s">
        <v>24</v>
      </c>
      <c r="Q5" s="39" t="s">
        <v>25</v>
      </c>
    </row>
    <row r="6" spans="1:17" ht="27.2" x14ac:dyDescent="0.25">
      <c r="A6" s="40" t="s">
        <v>26</v>
      </c>
      <c r="B6" s="41">
        <v>3500000</v>
      </c>
      <c r="C6" s="42">
        <v>30</v>
      </c>
      <c r="D6" s="43">
        <f>+B6</f>
        <v>3500000</v>
      </c>
      <c r="E6" s="42"/>
      <c r="F6" s="44">
        <v>0</v>
      </c>
      <c r="G6" s="45">
        <v>0</v>
      </c>
      <c r="H6" s="43">
        <f t="shared" ref="H6:H12" si="0">+D6+E6+G6</f>
        <v>3500000</v>
      </c>
      <c r="I6" s="46">
        <v>0</v>
      </c>
      <c r="J6" s="46">
        <v>0</v>
      </c>
      <c r="K6" s="46"/>
      <c r="L6" s="46"/>
      <c r="M6" s="46"/>
      <c r="N6" s="46"/>
      <c r="O6" s="46">
        <f>SUM(I6:N6)</f>
        <v>0</v>
      </c>
      <c r="P6" s="47">
        <v>0</v>
      </c>
      <c r="Q6" s="48"/>
    </row>
    <row r="7" spans="1:17" ht="27.2" x14ac:dyDescent="0.25">
      <c r="A7" s="40" t="s">
        <v>27</v>
      </c>
      <c r="B7" s="41">
        <v>3500000</v>
      </c>
      <c r="C7" s="42">
        <v>30</v>
      </c>
      <c r="D7" s="43">
        <f>+B7</f>
        <v>3500000</v>
      </c>
      <c r="E7" s="42"/>
      <c r="F7" s="44">
        <v>0</v>
      </c>
      <c r="G7" s="45">
        <v>0</v>
      </c>
      <c r="H7" s="43">
        <f t="shared" si="0"/>
        <v>3500000</v>
      </c>
      <c r="I7" s="46">
        <v>0</v>
      </c>
      <c r="J7" s="46">
        <v>0</v>
      </c>
      <c r="K7" s="46"/>
      <c r="L7" s="46"/>
      <c r="M7" s="46"/>
      <c r="N7" s="46"/>
      <c r="O7" s="46">
        <f>SUM(I7:N7)</f>
        <v>0</v>
      </c>
      <c r="P7" s="47">
        <v>0</v>
      </c>
      <c r="Q7" s="48"/>
    </row>
    <row r="8" spans="1:17" s="56" customFormat="1" ht="27.2" x14ac:dyDescent="0.25">
      <c r="A8" s="49" t="s">
        <v>28</v>
      </c>
      <c r="B8" s="50">
        <v>730000</v>
      </c>
      <c r="C8" s="51">
        <v>15</v>
      </c>
      <c r="D8" s="50">
        <f>+B8/30*C8</f>
        <v>365000</v>
      </c>
      <c r="E8" s="51">
        <f>70500/30*C8</f>
        <v>35250</v>
      </c>
      <c r="F8" s="51">
        <v>0</v>
      </c>
      <c r="G8" s="52">
        <v>0</v>
      </c>
      <c r="H8" s="50">
        <f t="shared" si="0"/>
        <v>400250</v>
      </c>
      <c r="I8" s="53">
        <v>0</v>
      </c>
      <c r="J8" s="53">
        <v>0</v>
      </c>
      <c r="K8" s="50"/>
      <c r="L8" s="50"/>
      <c r="M8" s="50"/>
      <c r="N8" s="50"/>
      <c r="O8" s="53">
        <f>SUM(I8:N8)</f>
        <v>0</v>
      </c>
      <c r="P8" s="54">
        <f>+H8-O8</f>
        <v>400250</v>
      </c>
      <c r="Q8" s="55"/>
    </row>
    <row r="9" spans="1:17" s="56" customFormat="1" ht="13.7" x14ac:dyDescent="0.25">
      <c r="A9" s="57" t="s">
        <v>29</v>
      </c>
      <c r="B9" s="58">
        <v>650000</v>
      </c>
      <c r="C9" s="51">
        <v>15</v>
      </c>
      <c r="D9" s="50">
        <f>+B9/30*C9</f>
        <v>325000</v>
      </c>
      <c r="E9" s="51">
        <f>70500/30*C9</f>
        <v>35250</v>
      </c>
      <c r="F9" s="59"/>
      <c r="G9" s="52"/>
      <c r="H9" s="50">
        <f t="shared" si="0"/>
        <v>360250</v>
      </c>
      <c r="I9" s="53">
        <v>0</v>
      </c>
      <c r="J9" s="53">
        <v>0</v>
      </c>
      <c r="K9" s="58"/>
      <c r="L9" s="58"/>
      <c r="M9" s="58"/>
      <c r="N9" s="58"/>
      <c r="O9" s="53">
        <f>SUM(I9:N9)</f>
        <v>0</v>
      </c>
      <c r="P9" s="54">
        <f>+H9-O9</f>
        <v>360250</v>
      </c>
      <c r="Q9" s="55"/>
    </row>
    <row r="10" spans="1:17" ht="27.2" x14ac:dyDescent="0.25">
      <c r="A10" s="60" t="s">
        <v>30</v>
      </c>
      <c r="B10" s="61">
        <v>1500000</v>
      </c>
      <c r="C10" s="62">
        <v>30</v>
      </c>
      <c r="D10" s="43">
        <f>+B10</f>
        <v>1500000</v>
      </c>
      <c r="E10" s="62">
        <v>0</v>
      </c>
      <c r="F10" s="62">
        <v>0</v>
      </c>
      <c r="G10" s="45">
        <v>0</v>
      </c>
      <c r="H10" s="43">
        <f t="shared" si="0"/>
        <v>1500000</v>
      </c>
      <c r="I10" s="46">
        <v>0</v>
      </c>
      <c r="J10" s="46">
        <v>0</v>
      </c>
      <c r="K10" s="63"/>
      <c r="L10" s="63"/>
      <c r="M10" s="63"/>
      <c r="N10" s="63"/>
      <c r="O10" s="46">
        <f>SUM(I10:N10)</f>
        <v>0</v>
      </c>
      <c r="P10" s="47">
        <v>0</v>
      </c>
      <c r="Q10" s="48"/>
    </row>
    <row r="11" spans="1:17" ht="13.7" x14ac:dyDescent="0.25">
      <c r="A11" s="40" t="s">
        <v>31</v>
      </c>
      <c r="B11" s="41">
        <v>1500000</v>
      </c>
      <c r="C11" s="62">
        <v>30</v>
      </c>
      <c r="D11" s="43">
        <f>+B11</f>
        <v>1500000</v>
      </c>
      <c r="E11" s="62"/>
      <c r="F11" s="62"/>
      <c r="G11" s="64"/>
      <c r="H11" s="43">
        <f t="shared" si="0"/>
        <v>1500000</v>
      </c>
      <c r="I11" s="65"/>
      <c r="J11" s="65"/>
      <c r="K11" s="63"/>
      <c r="L11" s="63"/>
      <c r="M11" s="63"/>
      <c r="N11" s="63"/>
      <c r="O11" s="43"/>
      <c r="P11" s="47">
        <v>0</v>
      </c>
      <c r="Q11" s="48"/>
    </row>
    <row r="12" spans="1:17" ht="13.7" x14ac:dyDescent="0.25">
      <c r="A12" s="60" t="s">
        <v>32</v>
      </c>
      <c r="B12" s="61">
        <v>1500000</v>
      </c>
      <c r="C12" s="62">
        <v>30</v>
      </c>
      <c r="D12" s="43">
        <f>+B12</f>
        <v>1500000</v>
      </c>
      <c r="E12" s="62"/>
      <c r="F12" s="62"/>
      <c r="G12" s="64"/>
      <c r="H12" s="43">
        <f t="shared" si="0"/>
        <v>1500000</v>
      </c>
      <c r="I12" s="65"/>
      <c r="J12" s="65"/>
      <c r="K12" s="63"/>
      <c r="L12" s="63"/>
      <c r="M12" s="63"/>
      <c r="N12" s="63"/>
      <c r="O12" s="65"/>
      <c r="P12" s="47">
        <v>0</v>
      </c>
      <c r="Q12" s="48"/>
    </row>
    <row r="13" spans="1:17" ht="14.25" thickBot="1" x14ac:dyDescent="0.3">
      <c r="A13" s="66" t="s">
        <v>33</v>
      </c>
      <c r="B13" s="67">
        <f>SUM(B6:B12)</f>
        <v>12880000</v>
      </c>
      <c r="C13" s="67"/>
      <c r="D13" s="67">
        <f>SUM(D6:D12)</f>
        <v>12190000</v>
      </c>
      <c r="E13" s="67">
        <f>SUM(E6:E12)</f>
        <v>70500</v>
      </c>
      <c r="F13" s="67"/>
      <c r="G13" s="67">
        <f t="shared" ref="G13:P13" si="1">SUM(G6:G12)</f>
        <v>0</v>
      </c>
      <c r="H13" s="67">
        <f t="shared" si="1"/>
        <v>12260500</v>
      </c>
      <c r="I13" s="67">
        <f t="shared" si="1"/>
        <v>0</v>
      </c>
      <c r="J13" s="67">
        <f t="shared" si="1"/>
        <v>0</v>
      </c>
      <c r="K13" s="67">
        <f t="shared" si="1"/>
        <v>0</v>
      </c>
      <c r="L13" s="67">
        <f t="shared" si="1"/>
        <v>0</v>
      </c>
      <c r="M13" s="67">
        <f t="shared" si="1"/>
        <v>0</v>
      </c>
      <c r="N13" s="67">
        <f t="shared" si="1"/>
        <v>0</v>
      </c>
      <c r="O13" s="67">
        <f t="shared" si="1"/>
        <v>0</v>
      </c>
      <c r="P13" s="67">
        <f t="shared" si="1"/>
        <v>760500</v>
      </c>
      <c r="Q13" s="68"/>
    </row>
    <row r="14" spans="1:17" ht="13.7" x14ac:dyDescent="0.25">
      <c r="A14" s="6"/>
      <c r="B14" s="69"/>
      <c r="C14" s="6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6"/>
    </row>
    <row r="15" spans="1:17" ht="14.25" thickBot="1" x14ac:dyDescent="0.3"/>
    <row r="16" spans="1:17" ht="15" thickBot="1" x14ac:dyDescent="0.3">
      <c r="A16" s="71"/>
      <c r="B16" s="72">
        <v>2013</v>
      </c>
      <c r="C16" s="73">
        <v>0.06</v>
      </c>
    </row>
    <row r="17" spans="1:9" ht="14.25" x14ac:dyDescent="0.25">
      <c r="A17" s="71"/>
      <c r="B17" s="74" t="s">
        <v>34</v>
      </c>
      <c r="C17" s="75" t="s">
        <v>35</v>
      </c>
    </row>
    <row r="18" spans="1:9" ht="27.2" x14ac:dyDescent="0.25">
      <c r="A18" s="76" t="s">
        <v>27</v>
      </c>
      <c r="B18" s="77">
        <v>3500000</v>
      </c>
      <c r="C18" s="78">
        <v>0</v>
      </c>
    </row>
    <row r="19" spans="1:9" ht="27.2" x14ac:dyDescent="0.25">
      <c r="A19" s="76" t="s">
        <v>26</v>
      </c>
      <c r="B19" s="77">
        <v>3500000</v>
      </c>
      <c r="C19" s="78">
        <v>0</v>
      </c>
    </row>
    <row r="20" spans="1:9" ht="27.2" x14ac:dyDescent="0.25">
      <c r="A20" s="76" t="s">
        <v>28</v>
      </c>
      <c r="B20" s="79">
        <v>730000</v>
      </c>
      <c r="C20" s="80">
        <v>70500</v>
      </c>
      <c r="I20" s="2" t="s">
        <v>36</v>
      </c>
    </row>
    <row r="21" spans="1:9" ht="15" x14ac:dyDescent="0.25">
      <c r="A21" s="76" t="s">
        <v>29</v>
      </c>
      <c r="B21" s="79">
        <v>650000</v>
      </c>
      <c r="C21" s="80">
        <v>70500</v>
      </c>
    </row>
    <row r="22" spans="1:9" ht="15" x14ac:dyDescent="0.25">
      <c r="A22" s="76" t="s">
        <v>37</v>
      </c>
      <c r="B22" s="79">
        <v>1500000</v>
      </c>
      <c r="C22" s="80"/>
    </row>
    <row r="23" spans="1:9" ht="25.5" x14ac:dyDescent="0.25">
      <c r="A23" s="76" t="s">
        <v>30</v>
      </c>
      <c r="B23" s="79">
        <v>1500000</v>
      </c>
      <c r="C23" s="80"/>
    </row>
    <row r="24" spans="1:9" ht="15.75" thickBot="1" x14ac:dyDescent="0.3">
      <c r="A24" s="2" t="s">
        <v>59</v>
      </c>
      <c r="B24" s="81">
        <v>1500000</v>
      </c>
      <c r="C24" s="82">
        <v>0</v>
      </c>
    </row>
    <row r="25" spans="1:9" x14ac:dyDescent="0.2">
      <c r="F25" s="83"/>
    </row>
  </sheetData>
  <mergeCells count="2">
    <mergeCell ref="A1:P1"/>
    <mergeCell ref="F4:G4"/>
  </mergeCells>
  <pageMargins left="7.874015748031496E-2" right="0.11811023622047245" top="0.78740157480314965" bottom="0.98425196850393704" header="0" footer="0"/>
  <pageSetup scale="5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6"/>
  <sheetViews>
    <sheetView zoomScale="75" workbookViewId="0">
      <selection activeCell="Q13" sqref="A1:Q13"/>
    </sheetView>
  </sheetViews>
  <sheetFormatPr defaultColWidth="11.42578125" defaultRowHeight="12.75" x14ac:dyDescent="0.2"/>
  <cols>
    <col min="1" max="1" width="19.42578125" style="2" customWidth="1"/>
    <col min="2" max="2" width="16.5703125" style="2" bestFit="1" customWidth="1"/>
    <col min="3" max="3" width="12.28515625" style="2" customWidth="1"/>
    <col min="4" max="4" width="14.85546875" style="2" customWidth="1"/>
    <col min="5" max="5" width="12.140625" style="2" customWidth="1"/>
    <col min="6" max="6" width="10.7109375" style="2" bestFit="1" customWidth="1"/>
    <col min="7" max="7" width="11.140625" style="2" bestFit="1" customWidth="1"/>
    <col min="8" max="8" width="13.140625" style="2" bestFit="1" customWidth="1"/>
    <col min="9" max="9" width="16.42578125" style="2" bestFit="1" customWidth="1"/>
    <col min="10" max="10" width="12.7109375" style="2" bestFit="1" customWidth="1"/>
    <col min="11" max="11" width="16.5703125" style="2" bestFit="1" customWidth="1"/>
    <col min="12" max="12" width="13.140625" style="2" bestFit="1" customWidth="1"/>
    <col min="13" max="13" width="11.5703125" style="2" bestFit="1" customWidth="1"/>
    <col min="14" max="14" width="11.140625" style="2" customWidth="1"/>
    <col min="15" max="15" width="11.5703125" style="2" bestFit="1" customWidth="1"/>
    <col min="16" max="16" width="11.140625" style="2" bestFit="1" customWidth="1"/>
    <col min="17" max="17" width="13.28515625" style="2" bestFit="1" customWidth="1"/>
    <col min="18" max="18" width="49.85546875" style="2" customWidth="1"/>
    <col min="19" max="256" width="11.42578125" style="2"/>
    <col min="257" max="257" width="19.42578125" style="2" customWidth="1"/>
    <col min="258" max="258" width="16.5703125" style="2" bestFit="1" customWidth="1"/>
    <col min="259" max="259" width="12.28515625" style="2" customWidth="1"/>
    <col min="260" max="260" width="14.85546875" style="2" customWidth="1"/>
    <col min="261" max="261" width="12.140625" style="2" customWidth="1"/>
    <col min="262" max="262" width="10.7109375" style="2" bestFit="1" customWidth="1"/>
    <col min="263" max="263" width="11.140625" style="2" bestFit="1" customWidth="1"/>
    <col min="264" max="264" width="13.140625" style="2" bestFit="1" customWidth="1"/>
    <col min="265" max="265" width="13.7109375" style="2" customWidth="1"/>
    <col min="266" max="266" width="12.7109375" style="2" bestFit="1" customWidth="1"/>
    <col min="267" max="267" width="14.42578125" style="2" bestFit="1" customWidth="1"/>
    <col min="268" max="268" width="9.140625" style="2" bestFit="1" customWidth="1"/>
    <col min="269" max="269" width="11.5703125" style="2" bestFit="1" customWidth="1"/>
    <col min="270" max="270" width="11.140625" style="2" customWidth="1"/>
    <col min="271" max="271" width="11.5703125" style="2" bestFit="1" customWidth="1"/>
    <col min="272" max="272" width="11.140625" style="2" bestFit="1" customWidth="1"/>
    <col min="273" max="273" width="13.28515625" style="2" bestFit="1" customWidth="1"/>
    <col min="274" max="274" width="49.85546875" style="2" customWidth="1"/>
    <col min="275" max="512" width="11.42578125" style="2"/>
    <col min="513" max="513" width="19.42578125" style="2" customWidth="1"/>
    <col min="514" max="514" width="16.5703125" style="2" bestFit="1" customWidth="1"/>
    <col min="515" max="515" width="12.28515625" style="2" customWidth="1"/>
    <col min="516" max="516" width="14.85546875" style="2" customWidth="1"/>
    <col min="517" max="517" width="12.140625" style="2" customWidth="1"/>
    <col min="518" max="518" width="10.7109375" style="2" bestFit="1" customWidth="1"/>
    <col min="519" max="519" width="11.140625" style="2" bestFit="1" customWidth="1"/>
    <col min="520" max="520" width="13.140625" style="2" bestFit="1" customWidth="1"/>
    <col min="521" max="521" width="13.7109375" style="2" customWidth="1"/>
    <col min="522" max="522" width="12.7109375" style="2" bestFit="1" customWidth="1"/>
    <col min="523" max="523" width="14.42578125" style="2" bestFit="1" customWidth="1"/>
    <col min="524" max="524" width="9.140625" style="2" bestFit="1" customWidth="1"/>
    <col min="525" max="525" width="11.5703125" style="2" bestFit="1" customWidth="1"/>
    <col min="526" max="526" width="11.140625" style="2" customWidth="1"/>
    <col min="527" max="527" width="11.5703125" style="2" bestFit="1" customWidth="1"/>
    <col min="528" max="528" width="11.140625" style="2" bestFit="1" customWidth="1"/>
    <col min="529" max="529" width="13.28515625" style="2" bestFit="1" customWidth="1"/>
    <col min="530" max="530" width="49.85546875" style="2" customWidth="1"/>
    <col min="531" max="768" width="11.42578125" style="2"/>
    <col min="769" max="769" width="19.42578125" style="2" customWidth="1"/>
    <col min="770" max="770" width="16.5703125" style="2" bestFit="1" customWidth="1"/>
    <col min="771" max="771" width="12.28515625" style="2" customWidth="1"/>
    <col min="772" max="772" width="14.85546875" style="2" customWidth="1"/>
    <col min="773" max="773" width="12.140625" style="2" customWidth="1"/>
    <col min="774" max="774" width="10.7109375" style="2" bestFit="1" customWidth="1"/>
    <col min="775" max="775" width="11.140625" style="2" bestFit="1" customWidth="1"/>
    <col min="776" max="776" width="13.140625" style="2" bestFit="1" customWidth="1"/>
    <col min="777" max="777" width="13.7109375" style="2" customWidth="1"/>
    <col min="778" max="778" width="12.7109375" style="2" bestFit="1" customWidth="1"/>
    <col min="779" max="779" width="14.42578125" style="2" bestFit="1" customWidth="1"/>
    <col min="780" max="780" width="9.140625" style="2" bestFit="1" customWidth="1"/>
    <col min="781" max="781" width="11.5703125" style="2" bestFit="1" customWidth="1"/>
    <col min="782" max="782" width="11.140625" style="2" customWidth="1"/>
    <col min="783" max="783" width="11.5703125" style="2" bestFit="1" customWidth="1"/>
    <col min="784" max="784" width="11.140625" style="2" bestFit="1" customWidth="1"/>
    <col min="785" max="785" width="13.28515625" style="2" bestFit="1" customWidth="1"/>
    <col min="786" max="786" width="49.85546875" style="2" customWidth="1"/>
    <col min="787" max="1024" width="11.42578125" style="2"/>
    <col min="1025" max="1025" width="19.42578125" style="2" customWidth="1"/>
    <col min="1026" max="1026" width="16.5703125" style="2" bestFit="1" customWidth="1"/>
    <col min="1027" max="1027" width="12.28515625" style="2" customWidth="1"/>
    <col min="1028" max="1028" width="14.85546875" style="2" customWidth="1"/>
    <col min="1029" max="1029" width="12.140625" style="2" customWidth="1"/>
    <col min="1030" max="1030" width="10.7109375" style="2" bestFit="1" customWidth="1"/>
    <col min="1031" max="1031" width="11.140625" style="2" bestFit="1" customWidth="1"/>
    <col min="1032" max="1032" width="13.140625" style="2" bestFit="1" customWidth="1"/>
    <col min="1033" max="1033" width="13.7109375" style="2" customWidth="1"/>
    <col min="1034" max="1034" width="12.7109375" style="2" bestFit="1" customWidth="1"/>
    <col min="1035" max="1035" width="14.42578125" style="2" bestFit="1" customWidth="1"/>
    <col min="1036" max="1036" width="9.140625" style="2" bestFit="1" customWidth="1"/>
    <col min="1037" max="1037" width="11.5703125" style="2" bestFit="1" customWidth="1"/>
    <col min="1038" max="1038" width="11.140625" style="2" customWidth="1"/>
    <col min="1039" max="1039" width="11.5703125" style="2" bestFit="1" customWidth="1"/>
    <col min="1040" max="1040" width="11.140625" style="2" bestFit="1" customWidth="1"/>
    <col min="1041" max="1041" width="13.28515625" style="2" bestFit="1" customWidth="1"/>
    <col min="1042" max="1042" width="49.85546875" style="2" customWidth="1"/>
    <col min="1043" max="1280" width="11.42578125" style="2"/>
    <col min="1281" max="1281" width="19.42578125" style="2" customWidth="1"/>
    <col min="1282" max="1282" width="16.5703125" style="2" bestFit="1" customWidth="1"/>
    <col min="1283" max="1283" width="12.28515625" style="2" customWidth="1"/>
    <col min="1284" max="1284" width="14.85546875" style="2" customWidth="1"/>
    <col min="1285" max="1285" width="12.140625" style="2" customWidth="1"/>
    <col min="1286" max="1286" width="10.7109375" style="2" bestFit="1" customWidth="1"/>
    <col min="1287" max="1287" width="11.140625" style="2" bestFit="1" customWidth="1"/>
    <col min="1288" max="1288" width="13.140625" style="2" bestFit="1" customWidth="1"/>
    <col min="1289" max="1289" width="13.7109375" style="2" customWidth="1"/>
    <col min="1290" max="1290" width="12.7109375" style="2" bestFit="1" customWidth="1"/>
    <col min="1291" max="1291" width="14.42578125" style="2" bestFit="1" customWidth="1"/>
    <col min="1292" max="1292" width="9.140625" style="2" bestFit="1" customWidth="1"/>
    <col min="1293" max="1293" width="11.5703125" style="2" bestFit="1" customWidth="1"/>
    <col min="1294" max="1294" width="11.140625" style="2" customWidth="1"/>
    <col min="1295" max="1295" width="11.5703125" style="2" bestFit="1" customWidth="1"/>
    <col min="1296" max="1296" width="11.140625" style="2" bestFit="1" customWidth="1"/>
    <col min="1297" max="1297" width="13.28515625" style="2" bestFit="1" customWidth="1"/>
    <col min="1298" max="1298" width="49.85546875" style="2" customWidth="1"/>
    <col min="1299" max="1536" width="11.42578125" style="2"/>
    <col min="1537" max="1537" width="19.42578125" style="2" customWidth="1"/>
    <col min="1538" max="1538" width="16.5703125" style="2" bestFit="1" customWidth="1"/>
    <col min="1539" max="1539" width="12.28515625" style="2" customWidth="1"/>
    <col min="1540" max="1540" width="14.85546875" style="2" customWidth="1"/>
    <col min="1541" max="1541" width="12.140625" style="2" customWidth="1"/>
    <col min="1542" max="1542" width="10.7109375" style="2" bestFit="1" customWidth="1"/>
    <col min="1543" max="1543" width="11.140625" style="2" bestFit="1" customWidth="1"/>
    <col min="1544" max="1544" width="13.140625" style="2" bestFit="1" customWidth="1"/>
    <col min="1545" max="1545" width="13.7109375" style="2" customWidth="1"/>
    <col min="1546" max="1546" width="12.7109375" style="2" bestFit="1" customWidth="1"/>
    <col min="1547" max="1547" width="14.42578125" style="2" bestFit="1" customWidth="1"/>
    <col min="1548" max="1548" width="9.140625" style="2" bestFit="1" customWidth="1"/>
    <col min="1549" max="1549" width="11.5703125" style="2" bestFit="1" customWidth="1"/>
    <col min="1550" max="1550" width="11.140625" style="2" customWidth="1"/>
    <col min="1551" max="1551" width="11.5703125" style="2" bestFit="1" customWidth="1"/>
    <col min="1552" max="1552" width="11.140625" style="2" bestFit="1" customWidth="1"/>
    <col min="1553" max="1553" width="13.28515625" style="2" bestFit="1" customWidth="1"/>
    <col min="1554" max="1554" width="49.85546875" style="2" customWidth="1"/>
    <col min="1555" max="1792" width="11.42578125" style="2"/>
    <col min="1793" max="1793" width="19.42578125" style="2" customWidth="1"/>
    <col min="1794" max="1794" width="16.5703125" style="2" bestFit="1" customWidth="1"/>
    <col min="1795" max="1795" width="12.28515625" style="2" customWidth="1"/>
    <col min="1796" max="1796" width="14.85546875" style="2" customWidth="1"/>
    <col min="1797" max="1797" width="12.140625" style="2" customWidth="1"/>
    <col min="1798" max="1798" width="10.7109375" style="2" bestFit="1" customWidth="1"/>
    <col min="1799" max="1799" width="11.140625" style="2" bestFit="1" customWidth="1"/>
    <col min="1800" max="1800" width="13.140625" style="2" bestFit="1" customWidth="1"/>
    <col min="1801" max="1801" width="13.7109375" style="2" customWidth="1"/>
    <col min="1802" max="1802" width="12.7109375" style="2" bestFit="1" customWidth="1"/>
    <col min="1803" max="1803" width="14.42578125" style="2" bestFit="1" customWidth="1"/>
    <col min="1804" max="1804" width="9.140625" style="2" bestFit="1" customWidth="1"/>
    <col min="1805" max="1805" width="11.5703125" style="2" bestFit="1" customWidth="1"/>
    <col min="1806" max="1806" width="11.140625" style="2" customWidth="1"/>
    <col min="1807" max="1807" width="11.5703125" style="2" bestFit="1" customWidth="1"/>
    <col min="1808" max="1808" width="11.140625" style="2" bestFit="1" customWidth="1"/>
    <col min="1809" max="1809" width="13.28515625" style="2" bestFit="1" customWidth="1"/>
    <col min="1810" max="1810" width="49.85546875" style="2" customWidth="1"/>
    <col min="1811" max="2048" width="11.42578125" style="2"/>
    <col min="2049" max="2049" width="19.42578125" style="2" customWidth="1"/>
    <col min="2050" max="2050" width="16.5703125" style="2" bestFit="1" customWidth="1"/>
    <col min="2051" max="2051" width="12.28515625" style="2" customWidth="1"/>
    <col min="2052" max="2052" width="14.85546875" style="2" customWidth="1"/>
    <col min="2053" max="2053" width="12.140625" style="2" customWidth="1"/>
    <col min="2054" max="2054" width="10.7109375" style="2" bestFit="1" customWidth="1"/>
    <col min="2055" max="2055" width="11.140625" style="2" bestFit="1" customWidth="1"/>
    <col min="2056" max="2056" width="13.140625" style="2" bestFit="1" customWidth="1"/>
    <col min="2057" max="2057" width="13.7109375" style="2" customWidth="1"/>
    <col min="2058" max="2058" width="12.7109375" style="2" bestFit="1" customWidth="1"/>
    <col min="2059" max="2059" width="14.42578125" style="2" bestFit="1" customWidth="1"/>
    <col min="2060" max="2060" width="9.140625" style="2" bestFit="1" customWidth="1"/>
    <col min="2061" max="2061" width="11.5703125" style="2" bestFit="1" customWidth="1"/>
    <col min="2062" max="2062" width="11.140625" style="2" customWidth="1"/>
    <col min="2063" max="2063" width="11.5703125" style="2" bestFit="1" customWidth="1"/>
    <col min="2064" max="2064" width="11.140625" style="2" bestFit="1" customWidth="1"/>
    <col min="2065" max="2065" width="13.28515625" style="2" bestFit="1" customWidth="1"/>
    <col min="2066" max="2066" width="49.85546875" style="2" customWidth="1"/>
    <col min="2067" max="2304" width="11.42578125" style="2"/>
    <col min="2305" max="2305" width="19.42578125" style="2" customWidth="1"/>
    <col min="2306" max="2306" width="16.5703125" style="2" bestFit="1" customWidth="1"/>
    <col min="2307" max="2307" width="12.28515625" style="2" customWidth="1"/>
    <col min="2308" max="2308" width="14.85546875" style="2" customWidth="1"/>
    <col min="2309" max="2309" width="12.140625" style="2" customWidth="1"/>
    <col min="2310" max="2310" width="10.7109375" style="2" bestFit="1" customWidth="1"/>
    <col min="2311" max="2311" width="11.140625" style="2" bestFit="1" customWidth="1"/>
    <col min="2312" max="2312" width="13.140625" style="2" bestFit="1" customWidth="1"/>
    <col min="2313" max="2313" width="13.7109375" style="2" customWidth="1"/>
    <col min="2314" max="2314" width="12.7109375" style="2" bestFit="1" customWidth="1"/>
    <col min="2315" max="2315" width="14.42578125" style="2" bestFit="1" customWidth="1"/>
    <col min="2316" max="2316" width="9.140625" style="2" bestFit="1" customWidth="1"/>
    <col min="2317" max="2317" width="11.5703125" style="2" bestFit="1" customWidth="1"/>
    <col min="2318" max="2318" width="11.140625" style="2" customWidth="1"/>
    <col min="2319" max="2319" width="11.5703125" style="2" bestFit="1" customWidth="1"/>
    <col min="2320" max="2320" width="11.140625" style="2" bestFit="1" customWidth="1"/>
    <col min="2321" max="2321" width="13.28515625" style="2" bestFit="1" customWidth="1"/>
    <col min="2322" max="2322" width="49.85546875" style="2" customWidth="1"/>
    <col min="2323" max="2560" width="11.42578125" style="2"/>
    <col min="2561" max="2561" width="19.42578125" style="2" customWidth="1"/>
    <col min="2562" max="2562" width="16.5703125" style="2" bestFit="1" customWidth="1"/>
    <col min="2563" max="2563" width="12.28515625" style="2" customWidth="1"/>
    <col min="2564" max="2564" width="14.85546875" style="2" customWidth="1"/>
    <col min="2565" max="2565" width="12.140625" style="2" customWidth="1"/>
    <col min="2566" max="2566" width="10.7109375" style="2" bestFit="1" customWidth="1"/>
    <col min="2567" max="2567" width="11.140625" style="2" bestFit="1" customWidth="1"/>
    <col min="2568" max="2568" width="13.140625" style="2" bestFit="1" customWidth="1"/>
    <col min="2569" max="2569" width="13.7109375" style="2" customWidth="1"/>
    <col min="2570" max="2570" width="12.7109375" style="2" bestFit="1" customWidth="1"/>
    <col min="2571" max="2571" width="14.42578125" style="2" bestFit="1" customWidth="1"/>
    <col min="2572" max="2572" width="9.140625" style="2" bestFit="1" customWidth="1"/>
    <col min="2573" max="2573" width="11.5703125" style="2" bestFit="1" customWidth="1"/>
    <col min="2574" max="2574" width="11.140625" style="2" customWidth="1"/>
    <col min="2575" max="2575" width="11.5703125" style="2" bestFit="1" customWidth="1"/>
    <col min="2576" max="2576" width="11.140625" style="2" bestFit="1" customWidth="1"/>
    <col min="2577" max="2577" width="13.28515625" style="2" bestFit="1" customWidth="1"/>
    <col min="2578" max="2578" width="49.85546875" style="2" customWidth="1"/>
    <col min="2579" max="2816" width="11.42578125" style="2"/>
    <col min="2817" max="2817" width="19.42578125" style="2" customWidth="1"/>
    <col min="2818" max="2818" width="16.5703125" style="2" bestFit="1" customWidth="1"/>
    <col min="2819" max="2819" width="12.28515625" style="2" customWidth="1"/>
    <col min="2820" max="2820" width="14.85546875" style="2" customWidth="1"/>
    <col min="2821" max="2821" width="12.140625" style="2" customWidth="1"/>
    <col min="2822" max="2822" width="10.7109375" style="2" bestFit="1" customWidth="1"/>
    <col min="2823" max="2823" width="11.140625" style="2" bestFit="1" customWidth="1"/>
    <col min="2824" max="2824" width="13.140625" style="2" bestFit="1" customWidth="1"/>
    <col min="2825" max="2825" width="13.7109375" style="2" customWidth="1"/>
    <col min="2826" max="2826" width="12.7109375" style="2" bestFit="1" customWidth="1"/>
    <col min="2827" max="2827" width="14.42578125" style="2" bestFit="1" customWidth="1"/>
    <col min="2828" max="2828" width="9.140625" style="2" bestFit="1" customWidth="1"/>
    <col min="2829" max="2829" width="11.5703125" style="2" bestFit="1" customWidth="1"/>
    <col min="2830" max="2830" width="11.140625" style="2" customWidth="1"/>
    <col min="2831" max="2831" width="11.5703125" style="2" bestFit="1" customWidth="1"/>
    <col min="2832" max="2832" width="11.140625" style="2" bestFit="1" customWidth="1"/>
    <col min="2833" max="2833" width="13.28515625" style="2" bestFit="1" customWidth="1"/>
    <col min="2834" max="2834" width="49.85546875" style="2" customWidth="1"/>
    <col min="2835" max="3072" width="11.42578125" style="2"/>
    <col min="3073" max="3073" width="19.42578125" style="2" customWidth="1"/>
    <col min="3074" max="3074" width="16.5703125" style="2" bestFit="1" customWidth="1"/>
    <col min="3075" max="3075" width="12.28515625" style="2" customWidth="1"/>
    <col min="3076" max="3076" width="14.85546875" style="2" customWidth="1"/>
    <col min="3077" max="3077" width="12.140625" style="2" customWidth="1"/>
    <col min="3078" max="3078" width="10.7109375" style="2" bestFit="1" customWidth="1"/>
    <col min="3079" max="3079" width="11.140625" style="2" bestFit="1" customWidth="1"/>
    <col min="3080" max="3080" width="13.140625" style="2" bestFit="1" customWidth="1"/>
    <col min="3081" max="3081" width="13.7109375" style="2" customWidth="1"/>
    <col min="3082" max="3082" width="12.7109375" style="2" bestFit="1" customWidth="1"/>
    <col min="3083" max="3083" width="14.42578125" style="2" bestFit="1" customWidth="1"/>
    <col min="3084" max="3084" width="9.140625" style="2" bestFit="1" customWidth="1"/>
    <col min="3085" max="3085" width="11.5703125" style="2" bestFit="1" customWidth="1"/>
    <col min="3086" max="3086" width="11.140625" style="2" customWidth="1"/>
    <col min="3087" max="3087" width="11.5703125" style="2" bestFit="1" customWidth="1"/>
    <col min="3088" max="3088" width="11.140625" style="2" bestFit="1" customWidth="1"/>
    <col min="3089" max="3089" width="13.28515625" style="2" bestFit="1" customWidth="1"/>
    <col min="3090" max="3090" width="49.85546875" style="2" customWidth="1"/>
    <col min="3091" max="3328" width="11.42578125" style="2"/>
    <col min="3329" max="3329" width="19.42578125" style="2" customWidth="1"/>
    <col min="3330" max="3330" width="16.5703125" style="2" bestFit="1" customWidth="1"/>
    <col min="3331" max="3331" width="12.28515625" style="2" customWidth="1"/>
    <col min="3332" max="3332" width="14.85546875" style="2" customWidth="1"/>
    <col min="3333" max="3333" width="12.140625" style="2" customWidth="1"/>
    <col min="3334" max="3334" width="10.7109375" style="2" bestFit="1" customWidth="1"/>
    <col min="3335" max="3335" width="11.140625" style="2" bestFit="1" customWidth="1"/>
    <col min="3336" max="3336" width="13.140625" style="2" bestFit="1" customWidth="1"/>
    <col min="3337" max="3337" width="13.7109375" style="2" customWidth="1"/>
    <col min="3338" max="3338" width="12.7109375" style="2" bestFit="1" customWidth="1"/>
    <col min="3339" max="3339" width="14.42578125" style="2" bestFit="1" customWidth="1"/>
    <col min="3340" max="3340" width="9.140625" style="2" bestFit="1" customWidth="1"/>
    <col min="3341" max="3341" width="11.5703125" style="2" bestFit="1" customWidth="1"/>
    <col min="3342" max="3342" width="11.140625" style="2" customWidth="1"/>
    <col min="3343" max="3343" width="11.5703125" style="2" bestFit="1" customWidth="1"/>
    <col min="3344" max="3344" width="11.140625" style="2" bestFit="1" customWidth="1"/>
    <col min="3345" max="3345" width="13.28515625" style="2" bestFit="1" customWidth="1"/>
    <col min="3346" max="3346" width="49.85546875" style="2" customWidth="1"/>
    <col min="3347" max="3584" width="11.42578125" style="2"/>
    <col min="3585" max="3585" width="19.42578125" style="2" customWidth="1"/>
    <col min="3586" max="3586" width="16.5703125" style="2" bestFit="1" customWidth="1"/>
    <col min="3587" max="3587" width="12.28515625" style="2" customWidth="1"/>
    <col min="3588" max="3588" width="14.85546875" style="2" customWidth="1"/>
    <col min="3589" max="3589" width="12.140625" style="2" customWidth="1"/>
    <col min="3590" max="3590" width="10.7109375" style="2" bestFit="1" customWidth="1"/>
    <col min="3591" max="3591" width="11.140625" style="2" bestFit="1" customWidth="1"/>
    <col min="3592" max="3592" width="13.140625" style="2" bestFit="1" customWidth="1"/>
    <col min="3593" max="3593" width="13.7109375" style="2" customWidth="1"/>
    <col min="3594" max="3594" width="12.7109375" style="2" bestFit="1" customWidth="1"/>
    <col min="3595" max="3595" width="14.42578125" style="2" bestFit="1" customWidth="1"/>
    <col min="3596" max="3596" width="9.140625" style="2" bestFit="1" customWidth="1"/>
    <col min="3597" max="3597" width="11.5703125" style="2" bestFit="1" customWidth="1"/>
    <col min="3598" max="3598" width="11.140625" style="2" customWidth="1"/>
    <col min="3599" max="3599" width="11.5703125" style="2" bestFit="1" customWidth="1"/>
    <col min="3600" max="3600" width="11.140625" style="2" bestFit="1" customWidth="1"/>
    <col min="3601" max="3601" width="13.28515625" style="2" bestFit="1" customWidth="1"/>
    <col min="3602" max="3602" width="49.85546875" style="2" customWidth="1"/>
    <col min="3603" max="3840" width="11.42578125" style="2"/>
    <col min="3841" max="3841" width="19.42578125" style="2" customWidth="1"/>
    <col min="3842" max="3842" width="16.5703125" style="2" bestFit="1" customWidth="1"/>
    <col min="3843" max="3843" width="12.28515625" style="2" customWidth="1"/>
    <col min="3844" max="3844" width="14.85546875" style="2" customWidth="1"/>
    <col min="3845" max="3845" width="12.140625" style="2" customWidth="1"/>
    <col min="3846" max="3846" width="10.7109375" style="2" bestFit="1" customWidth="1"/>
    <col min="3847" max="3847" width="11.140625" style="2" bestFit="1" customWidth="1"/>
    <col min="3848" max="3848" width="13.140625" style="2" bestFit="1" customWidth="1"/>
    <col min="3849" max="3849" width="13.7109375" style="2" customWidth="1"/>
    <col min="3850" max="3850" width="12.7109375" style="2" bestFit="1" customWidth="1"/>
    <col min="3851" max="3851" width="14.42578125" style="2" bestFit="1" customWidth="1"/>
    <col min="3852" max="3852" width="9.140625" style="2" bestFit="1" customWidth="1"/>
    <col min="3853" max="3853" width="11.5703125" style="2" bestFit="1" customWidth="1"/>
    <col min="3854" max="3854" width="11.140625" style="2" customWidth="1"/>
    <col min="3855" max="3855" width="11.5703125" style="2" bestFit="1" customWidth="1"/>
    <col min="3856" max="3856" width="11.140625" style="2" bestFit="1" customWidth="1"/>
    <col min="3857" max="3857" width="13.28515625" style="2" bestFit="1" customWidth="1"/>
    <col min="3858" max="3858" width="49.85546875" style="2" customWidth="1"/>
    <col min="3859" max="4096" width="11.42578125" style="2"/>
    <col min="4097" max="4097" width="19.42578125" style="2" customWidth="1"/>
    <col min="4098" max="4098" width="16.5703125" style="2" bestFit="1" customWidth="1"/>
    <col min="4099" max="4099" width="12.28515625" style="2" customWidth="1"/>
    <col min="4100" max="4100" width="14.85546875" style="2" customWidth="1"/>
    <col min="4101" max="4101" width="12.140625" style="2" customWidth="1"/>
    <col min="4102" max="4102" width="10.7109375" style="2" bestFit="1" customWidth="1"/>
    <col min="4103" max="4103" width="11.140625" style="2" bestFit="1" customWidth="1"/>
    <col min="4104" max="4104" width="13.140625" style="2" bestFit="1" customWidth="1"/>
    <col min="4105" max="4105" width="13.7109375" style="2" customWidth="1"/>
    <col min="4106" max="4106" width="12.7109375" style="2" bestFit="1" customWidth="1"/>
    <col min="4107" max="4107" width="14.42578125" style="2" bestFit="1" customWidth="1"/>
    <col min="4108" max="4108" width="9.140625" style="2" bestFit="1" customWidth="1"/>
    <col min="4109" max="4109" width="11.5703125" style="2" bestFit="1" customWidth="1"/>
    <col min="4110" max="4110" width="11.140625" style="2" customWidth="1"/>
    <col min="4111" max="4111" width="11.5703125" style="2" bestFit="1" customWidth="1"/>
    <col min="4112" max="4112" width="11.140625" style="2" bestFit="1" customWidth="1"/>
    <col min="4113" max="4113" width="13.28515625" style="2" bestFit="1" customWidth="1"/>
    <col min="4114" max="4114" width="49.85546875" style="2" customWidth="1"/>
    <col min="4115" max="4352" width="11.42578125" style="2"/>
    <col min="4353" max="4353" width="19.42578125" style="2" customWidth="1"/>
    <col min="4354" max="4354" width="16.5703125" style="2" bestFit="1" customWidth="1"/>
    <col min="4355" max="4355" width="12.28515625" style="2" customWidth="1"/>
    <col min="4356" max="4356" width="14.85546875" style="2" customWidth="1"/>
    <col min="4357" max="4357" width="12.140625" style="2" customWidth="1"/>
    <col min="4358" max="4358" width="10.7109375" style="2" bestFit="1" customWidth="1"/>
    <col min="4359" max="4359" width="11.140625" style="2" bestFit="1" customWidth="1"/>
    <col min="4360" max="4360" width="13.140625" style="2" bestFit="1" customWidth="1"/>
    <col min="4361" max="4361" width="13.7109375" style="2" customWidth="1"/>
    <col min="4362" max="4362" width="12.7109375" style="2" bestFit="1" customWidth="1"/>
    <col min="4363" max="4363" width="14.42578125" style="2" bestFit="1" customWidth="1"/>
    <col min="4364" max="4364" width="9.140625" style="2" bestFit="1" customWidth="1"/>
    <col min="4365" max="4365" width="11.5703125" style="2" bestFit="1" customWidth="1"/>
    <col min="4366" max="4366" width="11.140625" style="2" customWidth="1"/>
    <col min="4367" max="4367" width="11.5703125" style="2" bestFit="1" customWidth="1"/>
    <col min="4368" max="4368" width="11.140625" style="2" bestFit="1" customWidth="1"/>
    <col min="4369" max="4369" width="13.28515625" style="2" bestFit="1" customWidth="1"/>
    <col min="4370" max="4370" width="49.85546875" style="2" customWidth="1"/>
    <col min="4371" max="4608" width="11.42578125" style="2"/>
    <col min="4609" max="4609" width="19.42578125" style="2" customWidth="1"/>
    <col min="4610" max="4610" width="16.5703125" style="2" bestFit="1" customWidth="1"/>
    <col min="4611" max="4611" width="12.28515625" style="2" customWidth="1"/>
    <col min="4612" max="4612" width="14.85546875" style="2" customWidth="1"/>
    <col min="4613" max="4613" width="12.140625" style="2" customWidth="1"/>
    <col min="4614" max="4614" width="10.7109375" style="2" bestFit="1" customWidth="1"/>
    <col min="4615" max="4615" width="11.140625" style="2" bestFit="1" customWidth="1"/>
    <col min="4616" max="4616" width="13.140625" style="2" bestFit="1" customWidth="1"/>
    <col min="4617" max="4617" width="13.7109375" style="2" customWidth="1"/>
    <col min="4618" max="4618" width="12.7109375" style="2" bestFit="1" customWidth="1"/>
    <col min="4619" max="4619" width="14.42578125" style="2" bestFit="1" customWidth="1"/>
    <col min="4620" max="4620" width="9.140625" style="2" bestFit="1" customWidth="1"/>
    <col min="4621" max="4621" width="11.5703125" style="2" bestFit="1" customWidth="1"/>
    <col min="4622" max="4622" width="11.140625" style="2" customWidth="1"/>
    <col min="4623" max="4623" width="11.5703125" style="2" bestFit="1" customWidth="1"/>
    <col min="4624" max="4624" width="11.140625" style="2" bestFit="1" customWidth="1"/>
    <col min="4625" max="4625" width="13.28515625" style="2" bestFit="1" customWidth="1"/>
    <col min="4626" max="4626" width="49.85546875" style="2" customWidth="1"/>
    <col min="4627" max="4864" width="11.42578125" style="2"/>
    <col min="4865" max="4865" width="19.42578125" style="2" customWidth="1"/>
    <col min="4866" max="4866" width="16.5703125" style="2" bestFit="1" customWidth="1"/>
    <col min="4867" max="4867" width="12.28515625" style="2" customWidth="1"/>
    <col min="4868" max="4868" width="14.85546875" style="2" customWidth="1"/>
    <col min="4869" max="4869" width="12.140625" style="2" customWidth="1"/>
    <col min="4870" max="4870" width="10.7109375" style="2" bestFit="1" customWidth="1"/>
    <col min="4871" max="4871" width="11.140625" style="2" bestFit="1" customWidth="1"/>
    <col min="4872" max="4872" width="13.140625" style="2" bestFit="1" customWidth="1"/>
    <col min="4873" max="4873" width="13.7109375" style="2" customWidth="1"/>
    <col min="4874" max="4874" width="12.7109375" style="2" bestFit="1" customWidth="1"/>
    <col min="4875" max="4875" width="14.42578125" style="2" bestFit="1" customWidth="1"/>
    <col min="4876" max="4876" width="9.140625" style="2" bestFit="1" customWidth="1"/>
    <col min="4877" max="4877" width="11.5703125" style="2" bestFit="1" customWidth="1"/>
    <col min="4878" max="4878" width="11.140625" style="2" customWidth="1"/>
    <col min="4879" max="4879" width="11.5703125" style="2" bestFit="1" customWidth="1"/>
    <col min="4880" max="4880" width="11.140625" style="2" bestFit="1" customWidth="1"/>
    <col min="4881" max="4881" width="13.28515625" style="2" bestFit="1" customWidth="1"/>
    <col min="4882" max="4882" width="49.85546875" style="2" customWidth="1"/>
    <col min="4883" max="5120" width="11.42578125" style="2"/>
    <col min="5121" max="5121" width="19.42578125" style="2" customWidth="1"/>
    <col min="5122" max="5122" width="16.5703125" style="2" bestFit="1" customWidth="1"/>
    <col min="5123" max="5123" width="12.28515625" style="2" customWidth="1"/>
    <col min="5124" max="5124" width="14.85546875" style="2" customWidth="1"/>
    <col min="5125" max="5125" width="12.140625" style="2" customWidth="1"/>
    <col min="5126" max="5126" width="10.7109375" style="2" bestFit="1" customWidth="1"/>
    <col min="5127" max="5127" width="11.140625" style="2" bestFit="1" customWidth="1"/>
    <col min="5128" max="5128" width="13.140625" style="2" bestFit="1" customWidth="1"/>
    <col min="5129" max="5129" width="13.7109375" style="2" customWidth="1"/>
    <col min="5130" max="5130" width="12.7109375" style="2" bestFit="1" customWidth="1"/>
    <col min="5131" max="5131" width="14.42578125" style="2" bestFit="1" customWidth="1"/>
    <col min="5132" max="5132" width="9.140625" style="2" bestFit="1" customWidth="1"/>
    <col min="5133" max="5133" width="11.5703125" style="2" bestFit="1" customWidth="1"/>
    <col min="5134" max="5134" width="11.140625" style="2" customWidth="1"/>
    <col min="5135" max="5135" width="11.5703125" style="2" bestFit="1" customWidth="1"/>
    <col min="5136" max="5136" width="11.140625" style="2" bestFit="1" customWidth="1"/>
    <col min="5137" max="5137" width="13.28515625" style="2" bestFit="1" customWidth="1"/>
    <col min="5138" max="5138" width="49.85546875" style="2" customWidth="1"/>
    <col min="5139" max="5376" width="11.42578125" style="2"/>
    <col min="5377" max="5377" width="19.42578125" style="2" customWidth="1"/>
    <col min="5378" max="5378" width="16.5703125" style="2" bestFit="1" customWidth="1"/>
    <col min="5379" max="5379" width="12.28515625" style="2" customWidth="1"/>
    <col min="5380" max="5380" width="14.85546875" style="2" customWidth="1"/>
    <col min="5381" max="5381" width="12.140625" style="2" customWidth="1"/>
    <col min="5382" max="5382" width="10.7109375" style="2" bestFit="1" customWidth="1"/>
    <col min="5383" max="5383" width="11.140625" style="2" bestFit="1" customWidth="1"/>
    <col min="5384" max="5384" width="13.140625" style="2" bestFit="1" customWidth="1"/>
    <col min="5385" max="5385" width="13.7109375" style="2" customWidth="1"/>
    <col min="5386" max="5386" width="12.7109375" style="2" bestFit="1" customWidth="1"/>
    <col min="5387" max="5387" width="14.42578125" style="2" bestFit="1" customWidth="1"/>
    <col min="5388" max="5388" width="9.140625" style="2" bestFit="1" customWidth="1"/>
    <col min="5389" max="5389" width="11.5703125" style="2" bestFit="1" customWidth="1"/>
    <col min="5390" max="5390" width="11.140625" style="2" customWidth="1"/>
    <col min="5391" max="5391" width="11.5703125" style="2" bestFit="1" customWidth="1"/>
    <col min="5392" max="5392" width="11.140625" style="2" bestFit="1" customWidth="1"/>
    <col min="5393" max="5393" width="13.28515625" style="2" bestFit="1" customWidth="1"/>
    <col min="5394" max="5394" width="49.85546875" style="2" customWidth="1"/>
    <col min="5395" max="5632" width="11.42578125" style="2"/>
    <col min="5633" max="5633" width="19.42578125" style="2" customWidth="1"/>
    <col min="5634" max="5634" width="16.5703125" style="2" bestFit="1" customWidth="1"/>
    <col min="5635" max="5635" width="12.28515625" style="2" customWidth="1"/>
    <col min="5636" max="5636" width="14.85546875" style="2" customWidth="1"/>
    <col min="5637" max="5637" width="12.140625" style="2" customWidth="1"/>
    <col min="5638" max="5638" width="10.7109375" style="2" bestFit="1" customWidth="1"/>
    <col min="5639" max="5639" width="11.140625" style="2" bestFit="1" customWidth="1"/>
    <col min="5640" max="5640" width="13.140625" style="2" bestFit="1" customWidth="1"/>
    <col min="5641" max="5641" width="13.7109375" style="2" customWidth="1"/>
    <col min="5642" max="5642" width="12.7109375" style="2" bestFit="1" customWidth="1"/>
    <col min="5643" max="5643" width="14.42578125" style="2" bestFit="1" customWidth="1"/>
    <col min="5644" max="5644" width="9.140625" style="2" bestFit="1" customWidth="1"/>
    <col min="5645" max="5645" width="11.5703125" style="2" bestFit="1" customWidth="1"/>
    <col min="5646" max="5646" width="11.140625" style="2" customWidth="1"/>
    <col min="5647" max="5647" width="11.5703125" style="2" bestFit="1" customWidth="1"/>
    <col min="5648" max="5648" width="11.140625" style="2" bestFit="1" customWidth="1"/>
    <col min="5649" max="5649" width="13.28515625" style="2" bestFit="1" customWidth="1"/>
    <col min="5650" max="5650" width="49.85546875" style="2" customWidth="1"/>
    <col min="5651" max="5888" width="11.42578125" style="2"/>
    <col min="5889" max="5889" width="19.42578125" style="2" customWidth="1"/>
    <col min="5890" max="5890" width="16.5703125" style="2" bestFit="1" customWidth="1"/>
    <col min="5891" max="5891" width="12.28515625" style="2" customWidth="1"/>
    <col min="5892" max="5892" width="14.85546875" style="2" customWidth="1"/>
    <col min="5893" max="5893" width="12.140625" style="2" customWidth="1"/>
    <col min="5894" max="5894" width="10.7109375" style="2" bestFit="1" customWidth="1"/>
    <col min="5895" max="5895" width="11.140625" style="2" bestFit="1" customWidth="1"/>
    <col min="5896" max="5896" width="13.140625" style="2" bestFit="1" customWidth="1"/>
    <col min="5897" max="5897" width="13.7109375" style="2" customWidth="1"/>
    <col min="5898" max="5898" width="12.7109375" style="2" bestFit="1" customWidth="1"/>
    <col min="5899" max="5899" width="14.42578125" style="2" bestFit="1" customWidth="1"/>
    <col min="5900" max="5900" width="9.140625" style="2" bestFit="1" customWidth="1"/>
    <col min="5901" max="5901" width="11.5703125" style="2" bestFit="1" customWidth="1"/>
    <col min="5902" max="5902" width="11.140625" style="2" customWidth="1"/>
    <col min="5903" max="5903" width="11.5703125" style="2" bestFit="1" customWidth="1"/>
    <col min="5904" max="5904" width="11.140625" style="2" bestFit="1" customWidth="1"/>
    <col min="5905" max="5905" width="13.28515625" style="2" bestFit="1" customWidth="1"/>
    <col min="5906" max="5906" width="49.85546875" style="2" customWidth="1"/>
    <col min="5907" max="6144" width="11.42578125" style="2"/>
    <col min="6145" max="6145" width="19.42578125" style="2" customWidth="1"/>
    <col min="6146" max="6146" width="16.5703125" style="2" bestFit="1" customWidth="1"/>
    <col min="6147" max="6147" width="12.28515625" style="2" customWidth="1"/>
    <col min="6148" max="6148" width="14.85546875" style="2" customWidth="1"/>
    <col min="6149" max="6149" width="12.140625" style="2" customWidth="1"/>
    <col min="6150" max="6150" width="10.7109375" style="2" bestFit="1" customWidth="1"/>
    <col min="6151" max="6151" width="11.140625" style="2" bestFit="1" customWidth="1"/>
    <col min="6152" max="6152" width="13.140625" style="2" bestFit="1" customWidth="1"/>
    <col min="6153" max="6153" width="13.7109375" style="2" customWidth="1"/>
    <col min="6154" max="6154" width="12.7109375" style="2" bestFit="1" customWidth="1"/>
    <col min="6155" max="6155" width="14.42578125" style="2" bestFit="1" customWidth="1"/>
    <col min="6156" max="6156" width="9.140625" style="2" bestFit="1" customWidth="1"/>
    <col min="6157" max="6157" width="11.5703125" style="2" bestFit="1" customWidth="1"/>
    <col min="6158" max="6158" width="11.140625" style="2" customWidth="1"/>
    <col min="6159" max="6159" width="11.5703125" style="2" bestFit="1" customWidth="1"/>
    <col min="6160" max="6160" width="11.140625" style="2" bestFit="1" customWidth="1"/>
    <col min="6161" max="6161" width="13.28515625" style="2" bestFit="1" customWidth="1"/>
    <col min="6162" max="6162" width="49.85546875" style="2" customWidth="1"/>
    <col min="6163" max="6400" width="11.42578125" style="2"/>
    <col min="6401" max="6401" width="19.42578125" style="2" customWidth="1"/>
    <col min="6402" max="6402" width="16.5703125" style="2" bestFit="1" customWidth="1"/>
    <col min="6403" max="6403" width="12.28515625" style="2" customWidth="1"/>
    <col min="6404" max="6404" width="14.85546875" style="2" customWidth="1"/>
    <col min="6405" max="6405" width="12.140625" style="2" customWidth="1"/>
    <col min="6406" max="6406" width="10.7109375" style="2" bestFit="1" customWidth="1"/>
    <col min="6407" max="6407" width="11.140625" style="2" bestFit="1" customWidth="1"/>
    <col min="6408" max="6408" width="13.140625" style="2" bestFit="1" customWidth="1"/>
    <col min="6409" max="6409" width="13.7109375" style="2" customWidth="1"/>
    <col min="6410" max="6410" width="12.7109375" style="2" bestFit="1" customWidth="1"/>
    <col min="6411" max="6411" width="14.42578125" style="2" bestFit="1" customWidth="1"/>
    <col min="6412" max="6412" width="9.140625" style="2" bestFit="1" customWidth="1"/>
    <col min="6413" max="6413" width="11.5703125" style="2" bestFit="1" customWidth="1"/>
    <col min="6414" max="6414" width="11.140625" style="2" customWidth="1"/>
    <col min="6415" max="6415" width="11.5703125" style="2" bestFit="1" customWidth="1"/>
    <col min="6416" max="6416" width="11.140625" style="2" bestFit="1" customWidth="1"/>
    <col min="6417" max="6417" width="13.28515625" style="2" bestFit="1" customWidth="1"/>
    <col min="6418" max="6418" width="49.85546875" style="2" customWidth="1"/>
    <col min="6419" max="6656" width="11.42578125" style="2"/>
    <col min="6657" max="6657" width="19.42578125" style="2" customWidth="1"/>
    <col min="6658" max="6658" width="16.5703125" style="2" bestFit="1" customWidth="1"/>
    <col min="6659" max="6659" width="12.28515625" style="2" customWidth="1"/>
    <col min="6660" max="6660" width="14.85546875" style="2" customWidth="1"/>
    <col min="6661" max="6661" width="12.140625" style="2" customWidth="1"/>
    <col min="6662" max="6662" width="10.7109375" style="2" bestFit="1" customWidth="1"/>
    <col min="6663" max="6663" width="11.140625" style="2" bestFit="1" customWidth="1"/>
    <col min="6664" max="6664" width="13.140625" style="2" bestFit="1" customWidth="1"/>
    <col min="6665" max="6665" width="13.7109375" style="2" customWidth="1"/>
    <col min="6666" max="6666" width="12.7109375" style="2" bestFit="1" customWidth="1"/>
    <col min="6667" max="6667" width="14.42578125" style="2" bestFit="1" customWidth="1"/>
    <col min="6668" max="6668" width="9.140625" style="2" bestFit="1" customWidth="1"/>
    <col min="6669" max="6669" width="11.5703125" style="2" bestFit="1" customWidth="1"/>
    <col min="6670" max="6670" width="11.140625" style="2" customWidth="1"/>
    <col min="6671" max="6671" width="11.5703125" style="2" bestFit="1" customWidth="1"/>
    <col min="6672" max="6672" width="11.140625" style="2" bestFit="1" customWidth="1"/>
    <col min="6673" max="6673" width="13.28515625" style="2" bestFit="1" customWidth="1"/>
    <col min="6674" max="6674" width="49.85546875" style="2" customWidth="1"/>
    <col min="6675" max="6912" width="11.42578125" style="2"/>
    <col min="6913" max="6913" width="19.42578125" style="2" customWidth="1"/>
    <col min="6914" max="6914" width="16.5703125" style="2" bestFit="1" customWidth="1"/>
    <col min="6915" max="6915" width="12.28515625" style="2" customWidth="1"/>
    <col min="6916" max="6916" width="14.85546875" style="2" customWidth="1"/>
    <col min="6917" max="6917" width="12.140625" style="2" customWidth="1"/>
    <col min="6918" max="6918" width="10.7109375" style="2" bestFit="1" customWidth="1"/>
    <col min="6919" max="6919" width="11.140625" style="2" bestFit="1" customWidth="1"/>
    <col min="6920" max="6920" width="13.140625" style="2" bestFit="1" customWidth="1"/>
    <col min="6921" max="6921" width="13.7109375" style="2" customWidth="1"/>
    <col min="6922" max="6922" width="12.7109375" style="2" bestFit="1" customWidth="1"/>
    <col min="6923" max="6923" width="14.42578125" style="2" bestFit="1" customWidth="1"/>
    <col min="6924" max="6924" width="9.140625" style="2" bestFit="1" customWidth="1"/>
    <col min="6925" max="6925" width="11.5703125" style="2" bestFit="1" customWidth="1"/>
    <col min="6926" max="6926" width="11.140625" style="2" customWidth="1"/>
    <col min="6927" max="6927" width="11.5703125" style="2" bestFit="1" customWidth="1"/>
    <col min="6928" max="6928" width="11.140625" style="2" bestFit="1" customWidth="1"/>
    <col min="6929" max="6929" width="13.28515625" style="2" bestFit="1" customWidth="1"/>
    <col min="6930" max="6930" width="49.85546875" style="2" customWidth="1"/>
    <col min="6931" max="7168" width="11.42578125" style="2"/>
    <col min="7169" max="7169" width="19.42578125" style="2" customWidth="1"/>
    <col min="7170" max="7170" width="16.5703125" style="2" bestFit="1" customWidth="1"/>
    <col min="7171" max="7171" width="12.28515625" style="2" customWidth="1"/>
    <col min="7172" max="7172" width="14.85546875" style="2" customWidth="1"/>
    <col min="7173" max="7173" width="12.140625" style="2" customWidth="1"/>
    <col min="7174" max="7174" width="10.7109375" style="2" bestFit="1" customWidth="1"/>
    <col min="7175" max="7175" width="11.140625" style="2" bestFit="1" customWidth="1"/>
    <col min="7176" max="7176" width="13.140625" style="2" bestFit="1" customWidth="1"/>
    <col min="7177" max="7177" width="13.7109375" style="2" customWidth="1"/>
    <col min="7178" max="7178" width="12.7109375" style="2" bestFit="1" customWidth="1"/>
    <col min="7179" max="7179" width="14.42578125" style="2" bestFit="1" customWidth="1"/>
    <col min="7180" max="7180" width="9.140625" style="2" bestFit="1" customWidth="1"/>
    <col min="7181" max="7181" width="11.5703125" style="2" bestFit="1" customWidth="1"/>
    <col min="7182" max="7182" width="11.140625" style="2" customWidth="1"/>
    <col min="7183" max="7183" width="11.5703125" style="2" bestFit="1" customWidth="1"/>
    <col min="7184" max="7184" width="11.140625" style="2" bestFit="1" customWidth="1"/>
    <col min="7185" max="7185" width="13.28515625" style="2" bestFit="1" customWidth="1"/>
    <col min="7186" max="7186" width="49.85546875" style="2" customWidth="1"/>
    <col min="7187" max="7424" width="11.42578125" style="2"/>
    <col min="7425" max="7425" width="19.42578125" style="2" customWidth="1"/>
    <col min="7426" max="7426" width="16.5703125" style="2" bestFit="1" customWidth="1"/>
    <col min="7427" max="7427" width="12.28515625" style="2" customWidth="1"/>
    <col min="7428" max="7428" width="14.85546875" style="2" customWidth="1"/>
    <col min="7429" max="7429" width="12.140625" style="2" customWidth="1"/>
    <col min="7430" max="7430" width="10.7109375" style="2" bestFit="1" customWidth="1"/>
    <col min="7431" max="7431" width="11.140625" style="2" bestFit="1" customWidth="1"/>
    <col min="7432" max="7432" width="13.140625" style="2" bestFit="1" customWidth="1"/>
    <col min="7433" max="7433" width="13.7109375" style="2" customWidth="1"/>
    <col min="7434" max="7434" width="12.7109375" style="2" bestFit="1" customWidth="1"/>
    <col min="7435" max="7435" width="14.42578125" style="2" bestFit="1" customWidth="1"/>
    <col min="7436" max="7436" width="9.140625" style="2" bestFit="1" customWidth="1"/>
    <col min="7437" max="7437" width="11.5703125" style="2" bestFit="1" customWidth="1"/>
    <col min="7438" max="7438" width="11.140625" style="2" customWidth="1"/>
    <col min="7439" max="7439" width="11.5703125" style="2" bestFit="1" customWidth="1"/>
    <col min="7440" max="7440" width="11.140625" style="2" bestFit="1" customWidth="1"/>
    <col min="7441" max="7441" width="13.28515625" style="2" bestFit="1" customWidth="1"/>
    <col min="7442" max="7442" width="49.85546875" style="2" customWidth="1"/>
    <col min="7443" max="7680" width="11.42578125" style="2"/>
    <col min="7681" max="7681" width="19.42578125" style="2" customWidth="1"/>
    <col min="7682" max="7682" width="16.5703125" style="2" bestFit="1" customWidth="1"/>
    <col min="7683" max="7683" width="12.28515625" style="2" customWidth="1"/>
    <col min="7684" max="7684" width="14.85546875" style="2" customWidth="1"/>
    <col min="7685" max="7685" width="12.140625" style="2" customWidth="1"/>
    <col min="7686" max="7686" width="10.7109375" style="2" bestFit="1" customWidth="1"/>
    <col min="7687" max="7687" width="11.140625" style="2" bestFit="1" customWidth="1"/>
    <col min="7688" max="7688" width="13.140625" style="2" bestFit="1" customWidth="1"/>
    <col min="7689" max="7689" width="13.7109375" style="2" customWidth="1"/>
    <col min="7690" max="7690" width="12.7109375" style="2" bestFit="1" customWidth="1"/>
    <col min="7691" max="7691" width="14.42578125" style="2" bestFit="1" customWidth="1"/>
    <col min="7692" max="7692" width="9.140625" style="2" bestFit="1" customWidth="1"/>
    <col min="7693" max="7693" width="11.5703125" style="2" bestFit="1" customWidth="1"/>
    <col min="7694" max="7694" width="11.140625" style="2" customWidth="1"/>
    <col min="7695" max="7695" width="11.5703125" style="2" bestFit="1" customWidth="1"/>
    <col min="7696" max="7696" width="11.140625" style="2" bestFit="1" customWidth="1"/>
    <col min="7697" max="7697" width="13.28515625" style="2" bestFit="1" customWidth="1"/>
    <col min="7698" max="7698" width="49.85546875" style="2" customWidth="1"/>
    <col min="7699" max="7936" width="11.42578125" style="2"/>
    <col min="7937" max="7937" width="19.42578125" style="2" customWidth="1"/>
    <col min="7938" max="7938" width="16.5703125" style="2" bestFit="1" customWidth="1"/>
    <col min="7939" max="7939" width="12.28515625" style="2" customWidth="1"/>
    <col min="7940" max="7940" width="14.85546875" style="2" customWidth="1"/>
    <col min="7941" max="7941" width="12.140625" style="2" customWidth="1"/>
    <col min="7942" max="7942" width="10.7109375" style="2" bestFit="1" customWidth="1"/>
    <col min="7943" max="7943" width="11.140625" style="2" bestFit="1" customWidth="1"/>
    <col min="7944" max="7944" width="13.140625" style="2" bestFit="1" customWidth="1"/>
    <col min="7945" max="7945" width="13.7109375" style="2" customWidth="1"/>
    <col min="7946" max="7946" width="12.7109375" style="2" bestFit="1" customWidth="1"/>
    <col min="7947" max="7947" width="14.42578125" style="2" bestFit="1" customWidth="1"/>
    <col min="7948" max="7948" width="9.140625" style="2" bestFit="1" customWidth="1"/>
    <col min="7949" max="7949" width="11.5703125" style="2" bestFit="1" customWidth="1"/>
    <col min="7950" max="7950" width="11.140625" style="2" customWidth="1"/>
    <col min="7951" max="7951" width="11.5703125" style="2" bestFit="1" customWidth="1"/>
    <col min="7952" max="7952" width="11.140625" style="2" bestFit="1" customWidth="1"/>
    <col min="7953" max="7953" width="13.28515625" style="2" bestFit="1" customWidth="1"/>
    <col min="7954" max="7954" width="49.85546875" style="2" customWidth="1"/>
    <col min="7955" max="8192" width="11.42578125" style="2"/>
    <col min="8193" max="8193" width="19.42578125" style="2" customWidth="1"/>
    <col min="8194" max="8194" width="16.5703125" style="2" bestFit="1" customWidth="1"/>
    <col min="8195" max="8195" width="12.28515625" style="2" customWidth="1"/>
    <col min="8196" max="8196" width="14.85546875" style="2" customWidth="1"/>
    <col min="8197" max="8197" width="12.140625" style="2" customWidth="1"/>
    <col min="8198" max="8198" width="10.7109375" style="2" bestFit="1" customWidth="1"/>
    <col min="8199" max="8199" width="11.140625" style="2" bestFit="1" customWidth="1"/>
    <col min="8200" max="8200" width="13.140625" style="2" bestFit="1" customWidth="1"/>
    <col min="8201" max="8201" width="13.7109375" style="2" customWidth="1"/>
    <col min="8202" max="8202" width="12.7109375" style="2" bestFit="1" customWidth="1"/>
    <col min="8203" max="8203" width="14.42578125" style="2" bestFit="1" customWidth="1"/>
    <col min="8204" max="8204" width="9.140625" style="2" bestFit="1" customWidth="1"/>
    <col min="8205" max="8205" width="11.5703125" style="2" bestFit="1" customWidth="1"/>
    <col min="8206" max="8206" width="11.140625" style="2" customWidth="1"/>
    <col min="8207" max="8207" width="11.5703125" style="2" bestFit="1" customWidth="1"/>
    <col min="8208" max="8208" width="11.140625" style="2" bestFit="1" customWidth="1"/>
    <col min="8209" max="8209" width="13.28515625" style="2" bestFit="1" customWidth="1"/>
    <col min="8210" max="8210" width="49.85546875" style="2" customWidth="1"/>
    <col min="8211" max="8448" width="11.42578125" style="2"/>
    <col min="8449" max="8449" width="19.42578125" style="2" customWidth="1"/>
    <col min="8450" max="8450" width="16.5703125" style="2" bestFit="1" customWidth="1"/>
    <col min="8451" max="8451" width="12.28515625" style="2" customWidth="1"/>
    <col min="8452" max="8452" width="14.85546875" style="2" customWidth="1"/>
    <col min="8453" max="8453" width="12.140625" style="2" customWidth="1"/>
    <col min="8454" max="8454" width="10.7109375" style="2" bestFit="1" customWidth="1"/>
    <col min="8455" max="8455" width="11.140625" style="2" bestFit="1" customWidth="1"/>
    <col min="8456" max="8456" width="13.140625" style="2" bestFit="1" customWidth="1"/>
    <col min="8457" max="8457" width="13.7109375" style="2" customWidth="1"/>
    <col min="8458" max="8458" width="12.7109375" style="2" bestFit="1" customWidth="1"/>
    <col min="8459" max="8459" width="14.42578125" style="2" bestFit="1" customWidth="1"/>
    <col min="8460" max="8460" width="9.140625" style="2" bestFit="1" customWidth="1"/>
    <col min="8461" max="8461" width="11.5703125" style="2" bestFit="1" customWidth="1"/>
    <col min="8462" max="8462" width="11.140625" style="2" customWidth="1"/>
    <col min="8463" max="8463" width="11.5703125" style="2" bestFit="1" customWidth="1"/>
    <col min="8464" max="8464" width="11.140625" style="2" bestFit="1" customWidth="1"/>
    <col min="8465" max="8465" width="13.28515625" style="2" bestFit="1" customWidth="1"/>
    <col min="8466" max="8466" width="49.85546875" style="2" customWidth="1"/>
    <col min="8467" max="8704" width="11.42578125" style="2"/>
    <col min="8705" max="8705" width="19.42578125" style="2" customWidth="1"/>
    <col min="8706" max="8706" width="16.5703125" style="2" bestFit="1" customWidth="1"/>
    <col min="8707" max="8707" width="12.28515625" style="2" customWidth="1"/>
    <col min="8708" max="8708" width="14.85546875" style="2" customWidth="1"/>
    <col min="8709" max="8709" width="12.140625" style="2" customWidth="1"/>
    <col min="8710" max="8710" width="10.7109375" style="2" bestFit="1" customWidth="1"/>
    <col min="8711" max="8711" width="11.140625" style="2" bestFit="1" customWidth="1"/>
    <col min="8712" max="8712" width="13.140625" style="2" bestFit="1" customWidth="1"/>
    <col min="8713" max="8713" width="13.7109375" style="2" customWidth="1"/>
    <col min="8714" max="8714" width="12.7109375" style="2" bestFit="1" customWidth="1"/>
    <col min="8715" max="8715" width="14.42578125" style="2" bestFit="1" customWidth="1"/>
    <col min="8716" max="8716" width="9.140625" style="2" bestFit="1" customWidth="1"/>
    <col min="8717" max="8717" width="11.5703125" style="2" bestFit="1" customWidth="1"/>
    <col min="8718" max="8718" width="11.140625" style="2" customWidth="1"/>
    <col min="8719" max="8719" width="11.5703125" style="2" bestFit="1" customWidth="1"/>
    <col min="8720" max="8720" width="11.140625" style="2" bestFit="1" customWidth="1"/>
    <col min="8721" max="8721" width="13.28515625" style="2" bestFit="1" customWidth="1"/>
    <col min="8722" max="8722" width="49.85546875" style="2" customWidth="1"/>
    <col min="8723" max="8960" width="11.42578125" style="2"/>
    <col min="8961" max="8961" width="19.42578125" style="2" customWidth="1"/>
    <col min="8962" max="8962" width="16.5703125" style="2" bestFit="1" customWidth="1"/>
    <col min="8963" max="8963" width="12.28515625" style="2" customWidth="1"/>
    <col min="8964" max="8964" width="14.85546875" style="2" customWidth="1"/>
    <col min="8965" max="8965" width="12.140625" style="2" customWidth="1"/>
    <col min="8966" max="8966" width="10.7109375" style="2" bestFit="1" customWidth="1"/>
    <col min="8967" max="8967" width="11.140625" style="2" bestFit="1" customWidth="1"/>
    <col min="8968" max="8968" width="13.140625" style="2" bestFit="1" customWidth="1"/>
    <col min="8969" max="8969" width="13.7109375" style="2" customWidth="1"/>
    <col min="8970" max="8970" width="12.7109375" style="2" bestFit="1" customWidth="1"/>
    <col min="8971" max="8971" width="14.42578125" style="2" bestFit="1" customWidth="1"/>
    <col min="8972" max="8972" width="9.140625" style="2" bestFit="1" customWidth="1"/>
    <col min="8973" max="8973" width="11.5703125" style="2" bestFit="1" customWidth="1"/>
    <col min="8974" max="8974" width="11.140625" style="2" customWidth="1"/>
    <col min="8975" max="8975" width="11.5703125" style="2" bestFit="1" customWidth="1"/>
    <col min="8976" max="8976" width="11.140625" style="2" bestFit="1" customWidth="1"/>
    <col min="8977" max="8977" width="13.28515625" style="2" bestFit="1" customWidth="1"/>
    <col min="8978" max="8978" width="49.85546875" style="2" customWidth="1"/>
    <col min="8979" max="9216" width="11.42578125" style="2"/>
    <col min="9217" max="9217" width="19.42578125" style="2" customWidth="1"/>
    <col min="9218" max="9218" width="16.5703125" style="2" bestFit="1" customWidth="1"/>
    <col min="9219" max="9219" width="12.28515625" style="2" customWidth="1"/>
    <col min="9220" max="9220" width="14.85546875" style="2" customWidth="1"/>
    <col min="9221" max="9221" width="12.140625" style="2" customWidth="1"/>
    <col min="9222" max="9222" width="10.7109375" style="2" bestFit="1" customWidth="1"/>
    <col min="9223" max="9223" width="11.140625" style="2" bestFit="1" customWidth="1"/>
    <col min="9224" max="9224" width="13.140625" style="2" bestFit="1" customWidth="1"/>
    <col min="9225" max="9225" width="13.7109375" style="2" customWidth="1"/>
    <col min="9226" max="9226" width="12.7109375" style="2" bestFit="1" customWidth="1"/>
    <col min="9227" max="9227" width="14.42578125" style="2" bestFit="1" customWidth="1"/>
    <col min="9228" max="9228" width="9.140625" style="2" bestFit="1" customWidth="1"/>
    <col min="9229" max="9229" width="11.5703125" style="2" bestFit="1" customWidth="1"/>
    <col min="9230" max="9230" width="11.140625" style="2" customWidth="1"/>
    <col min="9231" max="9231" width="11.5703125" style="2" bestFit="1" customWidth="1"/>
    <col min="9232" max="9232" width="11.140625" style="2" bestFit="1" customWidth="1"/>
    <col min="9233" max="9233" width="13.28515625" style="2" bestFit="1" customWidth="1"/>
    <col min="9234" max="9234" width="49.85546875" style="2" customWidth="1"/>
    <col min="9235" max="9472" width="11.42578125" style="2"/>
    <col min="9473" max="9473" width="19.42578125" style="2" customWidth="1"/>
    <col min="9474" max="9474" width="16.5703125" style="2" bestFit="1" customWidth="1"/>
    <col min="9475" max="9475" width="12.28515625" style="2" customWidth="1"/>
    <col min="9476" max="9476" width="14.85546875" style="2" customWidth="1"/>
    <col min="9477" max="9477" width="12.140625" style="2" customWidth="1"/>
    <col min="9478" max="9478" width="10.7109375" style="2" bestFit="1" customWidth="1"/>
    <col min="9479" max="9479" width="11.140625" style="2" bestFit="1" customWidth="1"/>
    <col min="9480" max="9480" width="13.140625" style="2" bestFit="1" customWidth="1"/>
    <col min="9481" max="9481" width="13.7109375" style="2" customWidth="1"/>
    <col min="9482" max="9482" width="12.7109375" style="2" bestFit="1" customWidth="1"/>
    <col min="9483" max="9483" width="14.42578125" style="2" bestFit="1" customWidth="1"/>
    <col min="9484" max="9484" width="9.140625" style="2" bestFit="1" customWidth="1"/>
    <col min="9485" max="9485" width="11.5703125" style="2" bestFit="1" customWidth="1"/>
    <col min="9486" max="9486" width="11.140625" style="2" customWidth="1"/>
    <col min="9487" max="9487" width="11.5703125" style="2" bestFit="1" customWidth="1"/>
    <col min="9488" max="9488" width="11.140625" style="2" bestFit="1" customWidth="1"/>
    <col min="9489" max="9489" width="13.28515625" style="2" bestFit="1" customWidth="1"/>
    <col min="9490" max="9490" width="49.85546875" style="2" customWidth="1"/>
    <col min="9491" max="9728" width="11.42578125" style="2"/>
    <col min="9729" max="9729" width="19.42578125" style="2" customWidth="1"/>
    <col min="9730" max="9730" width="16.5703125" style="2" bestFit="1" customWidth="1"/>
    <col min="9731" max="9731" width="12.28515625" style="2" customWidth="1"/>
    <col min="9732" max="9732" width="14.85546875" style="2" customWidth="1"/>
    <col min="9733" max="9733" width="12.140625" style="2" customWidth="1"/>
    <col min="9734" max="9734" width="10.7109375" style="2" bestFit="1" customWidth="1"/>
    <col min="9735" max="9735" width="11.140625" style="2" bestFit="1" customWidth="1"/>
    <col min="9736" max="9736" width="13.140625" style="2" bestFit="1" customWidth="1"/>
    <col min="9737" max="9737" width="13.7109375" style="2" customWidth="1"/>
    <col min="9738" max="9738" width="12.7109375" style="2" bestFit="1" customWidth="1"/>
    <col min="9739" max="9739" width="14.42578125" style="2" bestFit="1" customWidth="1"/>
    <col min="9740" max="9740" width="9.140625" style="2" bestFit="1" customWidth="1"/>
    <col min="9741" max="9741" width="11.5703125" style="2" bestFit="1" customWidth="1"/>
    <col min="9742" max="9742" width="11.140625" style="2" customWidth="1"/>
    <col min="9743" max="9743" width="11.5703125" style="2" bestFit="1" customWidth="1"/>
    <col min="9744" max="9744" width="11.140625" style="2" bestFit="1" customWidth="1"/>
    <col min="9745" max="9745" width="13.28515625" style="2" bestFit="1" customWidth="1"/>
    <col min="9746" max="9746" width="49.85546875" style="2" customWidth="1"/>
    <col min="9747" max="9984" width="11.42578125" style="2"/>
    <col min="9985" max="9985" width="19.42578125" style="2" customWidth="1"/>
    <col min="9986" max="9986" width="16.5703125" style="2" bestFit="1" customWidth="1"/>
    <col min="9987" max="9987" width="12.28515625" style="2" customWidth="1"/>
    <col min="9988" max="9988" width="14.85546875" style="2" customWidth="1"/>
    <col min="9989" max="9989" width="12.140625" style="2" customWidth="1"/>
    <col min="9990" max="9990" width="10.7109375" style="2" bestFit="1" customWidth="1"/>
    <col min="9991" max="9991" width="11.140625" style="2" bestFit="1" customWidth="1"/>
    <col min="9992" max="9992" width="13.140625" style="2" bestFit="1" customWidth="1"/>
    <col min="9993" max="9993" width="13.7109375" style="2" customWidth="1"/>
    <col min="9994" max="9994" width="12.7109375" style="2" bestFit="1" customWidth="1"/>
    <col min="9995" max="9995" width="14.42578125" style="2" bestFit="1" customWidth="1"/>
    <col min="9996" max="9996" width="9.140625" style="2" bestFit="1" customWidth="1"/>
    <col min="9997" max="9997" width="11.5703125" style="2" bestFit="1" customWidth="1"/>
    <col min="9998" max="9998" width="11.140625" style="2" customWidth="1"/>
    <col min="9999" max="9999" width="11.5703125" style="2" bestFit="1" customWidth="1"/>
    <col min="10000" max="10000" width="11.140625" style="2" bestFit="1" customWidth="1"/>
    <col min="10001" max="10001" width="13.28515625" style="2" bestFit="1" customWidth="1"/>
    <col min="10002" max="10002" width="49.85546875" style="2" customWidth="1"/>
    <col min="10003" max="10240" width="11.42578125" style="2"/>
    <col min="10241" max="10241" width="19.42578125" style="2" customWidth="1"/>
    <col min="10242" max="10242" width="16.5703125" style="2" bestFit="1" customWidth="1"/>
    <col min="10243" max="10243" width="12.28515625" style="2" customWidth="1"/>
    <col min="10244" max="10244" width="14.85546875" style="2" customWidth="1"/>
    <col min="10245" max="10245" width="12.140625" style="2" customWidth="1"/>
    <col min="10246" max="10246" width="10.7109375" style="2" bestFit="1" customWidth="1"/>
    <col min="10247" max="10247" width="11.140625" style="2" bestFit="1" customWidth="1"/>
    <col min="10248" max="10248" width="13.140625" style="2" bestFit="1" customWidth="1"/>
    <col min="10249" max="10249" width="13.7109375" style="2" customWidth="1"/>
    <col min="10250" max="10250" width="12.7109375" style="2" bestFit="1" customWidth="1"/>
    <col min="10251" max="10251" width="14.42578125" style="2" bestFit="1" customWidth="1"/>
    <col min="10252" max="10252" width="9.140625" style="2" bestFit="1" customWidth="1"/>
    <col min="10253" max="10253" width="11.5703125" style="2" bestFit="1" customWidth="1"/>
    <col min="10254" max="10254" width="11.140625" style="2" customWidth="1"/>
    <col min="10255" max="10255" width="11.5703125" style="2" bestFit="1" customWidth="1"/>
    <col min="10256" max="10256" width="11.140625" style="2" bestFit="1" customWidth="1"/>
    <col min="10257" max="10257" width="13.28515625" style="2" bestFit="1" customWidth="1"/>
    <col min="10258" max="10258" width="49.85546875" style="2" customWidth="1"/>
    <col min="10259" max="10496" width="11.42578125" style="2"/>
    <col min="10497" max="10497" width="19.42578125" style="2" customWidth="1"/>
    <col min="10498" max="10498" width="16.5703125" style="2" bestFit="1" customWidth="1"/>
    <col min="10499" max="10499" width="12.28515625" style="2" customWidth="1"/>
    <col min="10500" max="10500" width="14.85546875" style="2" customWidth="1"/>
    <col min="10501" max="10501" width="12.140625" style="2" customWidth="1"/>
    <col min="10502" max="10502" width="10.7109375" style="2" bestFit="1" customWidth="1"/>
    <col min="10503" max="10503" width="11.140625" style="2" bestFit="1" customWidth="1"/>
    <col min="10504" max="10504" width="13.140625" style="2" bestFit="1" customWidth="1"/>
    <col min="10505" max="10505" width="13.7109375" style="2" customWidth="1"/>
    <col min="10506" max="10506" width="12.7109375" style="2" bestFit="1" customWidth="1"/>
    <col min="10507" max="10507" width="14.42578125" style="2" bestFit="1" customWidth="1"/>
    <col min="10508" max="10508" width="9.140625" style="2" bestFit="1" customWidth="1"/>
    <col min="10509" max="10509" width="11.5703125" style="2" bestFit="1" customWidth="1"/>
    <col min="10510" max="10510" width="11.140625" style="2" customWidth="1"/>
    <col min="10511" max="10511" width="11.5703125" style="2" bestFit="1" customWidth="1"/>
    <col min="10512" max="10512" width="11.140625" style="2" bestFit="1" customWidth="1"/>
    <col min="10513" max="10513" width="13.28515625" style="2" bestFit="1" customWidth="1"/>
    <col min="10514" max="10514" width="49.85546875" style="2" customWidth="1"/>
    <col min="10515" max="10752" width="11.42578125" style="2"/>
    <col min="10753" max="10753" width="19.42578125" style="2" customWidth="1"/>
    <col min="10754" max="10754" width="16.5703125" style="2" bestFit="1" customWidth="1"/>
    <col min="10755" max="10755" width="12.28515625" style="2" customWidth="1"/>
    <col min="10756" max="10756" width="14.85546875" style="2" customWidth="1"/>
    <col min="10757" max="10757" width="12.140625" style="2" customWidth="1"/>
    <col min="10758" max="10758" width="10.7109375" style="2" bestFit="1" customWidth="1"/>
    <col min="10759" max="10759" width="11.140625" style="2" bestFit="1" customWidth="1"/>
    <col min="10760" max="10760" width="13.140625" style="2" bestFit="1" customWidth="1"/>
    <col min="10761" max="10761" width="13.7109375" style="2" customWidth="1"/>
    <col min="10762" max="10762" width="12.7109375" style="2" bestFit="1" customWidth="1"/>
    <col min="10763" max="10763" width="14.42578125" style="2" bestFit="1" customWidth="1"/>
    <col min="10764" max="10764" width="9.140625" style="2" bestFit="1" customWidth="1"/>
    <col min="10765" max="10765" width="11.5703125" style="2" bestFit="1" customWidth="1"/>
    <col min="10766" max="10766" width="11.140625" style="2" customWidth="1"/>
    <col min="10767" max="10767" width="11.5703125" style="2" bestFit="1" customWidth="1"/>
    <col min="10768" max="10768" width="11.140625" style="2" bestFit="1" customWidth="1"/>
    <col min="10769" max="10769" width="13.28515625" style="2" bestFit="1" customWidth="1"/>
    <col min="10770" max="10770" width="49.85546875" style="2" customWidth="1"/>
    <col min="10771" max="11008" width="11.42578125" style="2"/>
    <col min="11009" max="11009" width="19.42578125" style="2" customWidth="1"/>
    <col min="11010" max="11010" width="16.5703125" style="2" bestFit="1" customWidth="1"/>
    <col min="11011" max="11011" width="12.28515625" style="2" customWidth="1"/>
    <col min="11012" max="11012" width="14.85546875" style="2" customWidth="1"/>
    <col min="11013" max="11013" width="12.140625" style="2" customWidth="1"/>
    <col min="11014" max="11014" width="10.7109375" style="2" bestFit="1" customWidth="1"/>
    <col min="11015" max="11015" width="11.140625" style="2" bestFit="1" customWidth="1"/>
    <col min="11016" max="11016" width="13.140625" style="2" bestFit="1" customWidth="1"/>
    <col min="11017" max="11017" width="13.7109375" style="2" customWidth="1"/>
    <col min="11018" max="11018" width="12.7109375" style="2" bestFit="1" customWidth="1"/>
    <col min="11019" max="11019" width="14.42578125" style="2" bestFit="1" customWidth="1"/>
    <col min="11020" max="11020" width="9.140625" style="2" bestFit="1" customWidth="1"/>
    <col min="11021" max="11021" width="11.5703125" style="2" bestFit="1" customWidth="1"/>
    <col min="11022" max="11022" width="11.140625" style="2" customWidth="1"/>
    <col min="11023" max="11023" width="11.5703125" style="2" bestFit="1" customWidth="1"/>
    <col min="11024" max="11024" width="11.140625" style="2" bestFit="1" customWidth="1"/>
    <col min="11025" max="11025" width="13.28515625" style="2" bestFit="1" customWidth="1"/>
    <col min="11026" max="11026" width="49.85546875" style="2" customWidth="1"/>
    <col min="11027" max="11264" width="11.42578125" style="2"/>
    <col min="11265" max="11265" width="19.42578125" style="2" customWidth="1"/>
    <col min="11266" max="11266" width="16.5703125" style="2" bestFit="1" customWidth="1"/>
    <col min="11267" max="11267" width="12.28515625" style="2" customWidth="1"/>
    <col min="11268" max="11268" width="14.85546875" style="2" customWidth="1"/>
    <col min="11269" max="11269" width="12.140625" style="2" customWidth="1"/>
    <col min="11270" max="11270" width="10.7109375" style="2" bestFit="1" customWidth="1"/>
    <col min="11271" max="11271" width="11.140625" style="2" bestFit="1" customWidth="1"/>
    <col min="11272" max="11272" width="13.140625" style="2" bestFit="1" customWidth="1"/>
    <col min="11273" max="11273" width="13.7109375" style="2" customWidth="1"/>
    <col min="11274" max="11274" width="12.7109375" style="2" bestFit="1" customWidth="1"/>
    <col min="11275" max="11275" width="14.42578125" style="2" bestFit="1" customWidth="1"/>
    <col min="11276" max="11276" width="9.140625" style="2" bestFit="1" customWidth="1"/>
    <col min="11277" max="11277" width="11.5703125" style="2" bestFit="1" customWidth="1"/>
    <col min="11278" max="11278" width="11.140625" style="2" customWidth="1"/>
    <col min="11279" max="11279" width="11.5703125" style="2" bestFit="1" customWidth="1"/>
    <col min="11280" max="11280" width="11.140625" style="2" bestFit="1" customWidth="1"/>
    <col min="11281" max="11281" width="13.28515625" style="2" bestFit="1" customWidth="1"/>
    <col min="11282" max="11282" width="49.85546875" style="2" customWidth="1"/>
    <col min="11283" max="11520" width="11.42578125" style="2"/>
    <col min="11521" max="11521" width="19.42578125" style="2" customWidth="1"/>
    <col min="11522" max="11522" width="16.5703125" style="2" bestFit="1" customWidth="1"/>
    <col min="11523" max="11523" width="12.28515625" style="2" customWidth="1"/>
    <col min="11524" max="11524" width="14.85546875" style="2" customWidth="1"/>
    <col min="11525" max="11525" width="12.140625" style="2" customWidth="1"/>
    <col min="11526" max="11526" width="10.7109375" style="2" bestFit="1" customWidth="1"/>
    <col min="11527" max="11527" width="11.140625" style="2" bestFit="1" customWidth="1"/>
    <col min="11528" max="11528" width="13.140625" style="2" bestFit="1" customWidth="1"/>
    <col min="11529" max="11529" width="13.7109375" style="2" customWidth="1"/>
    <col min="11530" max="11530" width="12.7109375" style="2" bestFit="1" customWidth="1"/>
    <col min="11531" max="11531" width="14.42578125" style="2" bestFit="1" customWidth="1"/>
    <col min="11532" max="11532" width="9.140625" style="2" bestFit="1" customWidth="1"/>
    <col min="11533" max="11533" width="11.5703125" style="2" bestFit="1" customWidth="1"/>
    <col min="11534" max="11534" width="11.140625" style="2" customWidth="1"/>
    <col min="11535" max="11535" width="11.5703125" style="2" bestFit="1" customWidth="1"/>
    <col min="11536" max="11536" width="11.140625" style="2" bestFit="1" customWidth="1"/>
    <col min="11537" max="11537" width="13.28515625" style="2" bestFit="1" customWidth="1"/>
    <col min="11538" max="11538" width="49.85546875" style="2" customWidth="1"/>
    <col min="11539" max="11776" width="11.42578125" style="2"/>
    <col min="11777" max="11777" width="19.42578125" style="2" customWidth="1"/>
    <col min="11778" max="11778" width="16.5703125" style="2" bestFit="1" customWidth="1"/>
    <col min="11779" max="11779" width="12.28515625" style="2" customWidth="1"/>
    <col min="11780" max="11780" width="14.85546875" style="2" customWidth="1"/>
    <col min="11781" max="11781" width="12.140625" style="2" customWidth="1"/>
    <col min="11782" max="11782" width="10.7109375" style="2" bestFit="1" customWidth="1"/>
    <col min="11783" max="11783" width="11.140625" style="2" bestFit="1" customWidth="1"/>
    <col min="11784" max="11784" width="13.140625" style="2" bestFit="1" customWidth="1"/>
    <col min="11785" max="11785" width="13.7109375" style="2" customWidth="1"/>
    <col min="11786" max="11786" width="12.7109375" style="2" bestFit="1" customWidth="1"/>
    <col min="11787" max="11787" width="14.42578125" style="2" bestFit="1" customWidth="1"/>
    <col min="11788" max="11788" width="9.140625" style="2" bestFit="1" customWidth="1"/>
    <col min="11789" max="11789" width="11.5703125" style="2" bestFit="1" customWidth="1"/>
    <col min="11790" max="11790" width="11.140625" style="2" customWidth="1"/>
    <col min="11791" max="11791" width="11.5703125" style="2" bestFit="1" customWidth="1"/>
    <col min="11792" max="11792" width="11.140625" style="2" bestFit="1" customWidth="1"/>
    <col min="11793" max="11793" width="13.28515625" style="2" bestFit="1" customWidth="1"/>
    <col min="11794" max="11794" width="49.85546875" style="2" customWidth="1"/>
    <col min="11795" max="12032" width="11.42578125" style="2"/>
    <col min="12033" max="12033" width="19.42578125" style="2" customWidth="1"/>
    <col min="12034" max="12034" width="16.5703125" style="2" bestFit="1" customWidth="1"/>
    <col min="12035" max="12035" width="12.28515625" style="2" customWidth="1"/>
    <col min="12036" max="12036" width="14.85546875" style="2" customWidth="1"/>
    <col min="12037" max="12037" width="12.140625" style="2" customWidth="1"/>
    <col min="12038" max="12038" width="10.7109375" style="2" bestFit="1" customWidth="1"/>
    <col min="12039" max="12039" width="11.140625" style="2" bestFit="1" customWidth="1"/>
    <col min="12040" max="12040" width="13.140625" style="2" bestFit="1" customWidth="1"/>
    <col min="12041" max="12041" width="13.7109375" style="2" customWidth="1"/>
    <col min="12042" max="12042" width="12.7109375" style="2" bestFit="1" customWidth="1"/>
    <col min="12043" max="12043" width="14.42578125" style="2" bestFit="1" customWidth="1"/>
    <col min="12044" max="12044" width="9.140625" style="2" bestFit="1" customWidth="1"/>
    <col min="12045" max="12045" width="11.5703125" style="2" bestFit="1" customWidth="1"/>
    <col min="12046" max="12046" width="11.140625" style="2" customWidth="1"/>
    <col min="12047" max="12047" width="11.5703125" style="2" bestFit="1" customWidth="1"/>
    <col min="12048" max="12048" width="11.140625" style="2" bestFit="1" customWidth="1"/>
    <col min="12049" max="12049" width="13.28515625" style="2" bestFit="1" customWidth="1"/>
    <col min="12050" max="12050" width="49.85546875" style="2" customWidth="1"/>
    <col min="12051" max="12288" width="11.42578125" style="2"/>
    <col min="12289" max="12289" width="19.42578125" style="2" customWidth="1"/>
    <col min="12290" max="12290" width="16.5703125" style="2" bestFit="1" customWidth="1"/>
    <col min="12291" max="12291" width="12.28515625" style="2" customWidth="1"/>
    <col min="12292" max="12292" width="14.85546875" style="2" customWidth="1"/>
    <col min="12293" max="12293" width="12.140625" style="2" customWidth="1"/>
    <col min="12294" max="12294" width="10.7109375" style="2" bestFit="1" customWidth="1"/>
    <col min="12295" max="12295" width="11.140625" style="2" bestFit="1" customWidth="1"/>
    <col min="12296" max="12296" width="13.140625" style="2" bestFit="1" customWidth="1"/>
    <col min="12297" max="12297" width="13.7109375" style="2" customWidth="1"/>
    <col min="12298" max="12298" width="12.7109375" style="2" bestFit="1" customWidth="1"/>
    <col min="12299" max="12299" width="14.42578125" style="2" bestFit="1" customWidth="1"/>
    <col min="12300" max="12300" width="9.140625" style="2" bestFit="1" customWidth="1"/>
    <col min="12301" max="12301" width="11.5703125" style="2" bestFit="1" customWidth="1"/>
    <col min="12302" max="12302" width="11.140625" style="2" customWidth="1"/>
    <col min="12303" max="12303" width="11.5703125" style="2" bestFit="1" customWidth="1"/>
    <col min="12304" max="12304" width="11.140625" style="2" bestFit="1" customWidth="1"/>
    <col min="12305" max="12305" width="13.28515625" style="2" bestFit="1" customWidth="1"/>
    <col min="12306" max="12306" width="49.85546875" style="2" customWidth="1"/>
    <col min="12307" max="12544" width="11.42578125" style="2"/>
    <col min="12545" max="12545" width="19.42578125" style="2" customWidth="1"/>
    <col min="12546" max="12546" width="16.5703125" style="2" bestFit="1" customWidth="1"/>
    <col min="12547" max="12547" width="12.28515625" style="2" customWidth="1"/>
    <col min="12548" max="12548" width="14.85546875" style="2" customWidth="1"/>
    <col min="12549" max="12549" width="12.140625" style="2" customWidth="1"/>
    <col min="12550" max="12550" width="10.7109375" style="2" bestFit="1" customWidth="1"/>
    <col min="12551" max="12551" width="11.140625" style="2" bestFit="1" customWidth="1"/>
    <col min="12552" max="12552" width="13.140625" style="2" bestFit="1" customWidth="1"/>
    <col min="12553" max="12553" width="13.7109375" style="2" customWidth="1"/>
    <col min="12554" max="12554" width="12.7109375" style="2" bestFit="1" customWidth="1"/>
    <col min="12555" max="12555" width="14.42578125" style="2" bestFit="1" customWidth="1"/>
    <col min="12556" max="12556" width="9.140625" style="2" bestFit="1" customWidth="1"/>
    <col min="12557" max="12557" width="11.5703125" style="2" bestFit="1" customWidth="1"/>
    <col min="12558" max="12558" width="11.140625" style="2" customWidth="1"/>
    <col min="12559" max="12559" width="11.5703125" style="2" bestFit="1" customWidth="1"/>
    <col min="12560" max="12560" width="11.140625" style="2" bestFit="1" customWidth="1"/>
    <col min="12561" max="12561" width="13.28515625" style="2" bestFit="1" customWidth="1"/>
    <col min="12562" max="12562" width="49.85546875" style="2" customWidth="1"/>
    <col min="12563" max="12800" width="11.42578125" style="2"/>
    <col min="12801" max="12801" width="19.42578125" style="2" customWidth="1"/>
    <col min="12802" max="12802" width="16.5703125" style="2" bestFit="1" customWidth="1"/>
    <col min="12803" max="12803" width="12.28515625" style="2" customWidth="1"/>
    <col min="12804" max="12804" width="14.85546875" style="2" customWidth="1"/>
    <col min="12805" max="12805" width="12.140625" style="2" customWidth="1"/>
    <col min="12806" max="12806" width="10.7109375" style="2" bestFit="1" customWidth="1"/>
    <col min="12807" max="12807" width="11.140625" style="2" bestFit="1" customWidth="1"/>
    <col min="12808" max="12808" width="13.140625" style="2" bestFit="1" customWidth="1"/>
    <col min="12809" max="12809" width="13.7109375" style="2" customWidth="1"/>
    <col min="12810" max="12810" width="12.7109375" style="2" bestFit="1" customWidth="1"/>
    <col min="12811" max="12811" width="14.42578125" style="2" bestFit="1" customWidth="1"/>
    <col min="12812" max="12812" width="9.140625" style="2" bestFit="1" customWidth="1"/>
    <col min="12813" max="12813" width="11.5703125" style="2" bestFit="1" customWidth="1"/>
    <col min="12814" max="12814" width="11.140625" style="2" customWidth="1"/>
    <col min="12815" max="12815" width="11.5703125" style="2" bestFit="1" customWidth="1"/>
    <col min="12816" max="12816" width="11.140625" style="2" bestFit="1" customWidth="1"/>
    <col min="12817" max="12817" width="13.28515625" style="2" bestFit="1" customWidth="1"/>
    <col min="12818" max="12818" width="49.85546875" style="2" customWidth="1"/>
    <col min="12819" max="13056" width="11.42578125" style="2"/>
    <col min="13057" max="13057" width="19.42578125" style="2" customWidth="1"/>
    <col min="13058" max="13058" width="16.5703125" style="2" bestFit="1" customWidth="1"/>
    <col min="13059" max="13059" width="12.28515625" style="2" customWidth="1"/>
    <col min="13060" max="13060" width="14.85546875" style="2" customWidth="1"/>
    <col min="13061" max="13061" width="12.140625" style="2" customWidth="1"/>
    <col min="13062" max="13062" width="10.7109375" style="2" bestFit="1" customWidth="1"/>
    <col min="13063" max="13063" width="11.140625" style="2" bestFit="1" customWidth="1"/>
    <col min="13064" max="13064" width="13.140625" style="2" bestFit="1" customWidth="1"/>
    <col min="13065" max="13065" width="13.7109375" style="2" customWidth="1"/>
    <col min="13066" max="13066" width="12.7109375" style="2" bestFit="1" customWidth="1"/>
    <col min="13067" max="13067" width="14.42578125" style="2" bestFit="1" customWidth="1"/>
    <col min="13068" max="13068" width="9.140625" style="2" bestFit="1" customWidth="1"/>
    <col min="13069" max="13069" width="11.5703125" style="2" bestFit="1" customWidth="1"/>
    <col min="13070" max="13070" width="11.140625" style="2" customWidth="1"/>
    <col min="13071" max="13071" width="11.5703125" style="2" bestFit="1" customWidth="1"/>
    <col min="13072" max="13072" width="11.140625" style="2" bestFit="1" customWidth="1"/>
    <col min="13073" max="13073" width="13.28515625" style="2" bestFit="1" customWidth="1"/>
    <col min="13074" max="13074" width="49.85546875" style="2" customWidth="1"/>
    <col min="13075" max="13312" width="11.42578125" style="2"/>
    <col min="13313" max="13313" width="19.42578125" style="2" customWidth="1"/>
    <col min="13314" max="13314" width="16.5703125" style="2" bestFit="1" customWidth="1"/>
    <col min="13315" max="13315" width="12.28515625" style="2" customWidth="1"/>
    <col min="13316" max="13316" width="14.85546875" style="2" customWidth="1"/>
    <col min="13317" max="13317" width="12.140625" style="2" customWidth="1"/>
    <col min="13318" max="13318" width="10.7109375" style="2" bestFit="1" customWidth="1"/>
    <col min="13319" max="13319" width="11.140625" style="2" bestFit="1" customWidth="1"/>
    <col min="13320" max="13320" width="13.140625" style="2" bestFit="1" customWidth="1"/>
    <col min="13321" max="13321" width="13.7109375" style="2" customWidth="1"/>
    <col min="13322" max="13322" width="12.7109375" style="2" bestFit="1" customWidth="1"/>
    <col min="13323" max="13323" width="14.42578125" style="2" bestFit="1" customWidth="1"/>
    <col min="13324" max="13324" width="9.140625" style="2" bestFit="1" customWidth="1"/>
    <col min="13325" max="13325" width="11.5703125" style="2" bestFit="1" customWidth="1"/>
    <col min="13326" max="13326" width="11.140625" style="2" customWidth="1"/>
    <col min="13327" max="13327" width="11.5703125" style="2" bestFit="1" customWidth="1"/>
    <col min="13328" max="13328" width="11.140625" style="2" bestFit="1" customWidth="1"/>
    <col min="13329" max="13329" width="13.28515625" style="2" bestFit="1" customWidth="1"/>
    <col min="13330" max="13330" width="49.85546875" style="2" customWidth="1"/>
    <col min="13331" max="13568" width="11.42578125" style="2"/>
    <col min="13569" max="13569" width="19.42578125" style="2" customWidth="1"/>
    <col min="13570" max="13570" width="16.5703125" style="2" bestFit="1" customWidth="1"/>
    <col min="13571" max="13571" width="12.28515625" style="2" customWidth="1"/>
    <col min="13572" max="13572" width="14.85546875" style="2" customWidth="1"/>
    <col min="13573" max="13573" width="12.140625" style="2" customWidth="1"/>
    <col min="13574" max="13574" width="10.7109375" style="2" bestFit="1" customWidth="1"/>
    <col min="13575" max="13575" width="11.140625" style="2" bestFit="1" customWidth="1"/>
    <col min="13576" max="13576" width="13.140625" style="2" bestFit="1" customWidth="1"/>
    <col min="13577" max="13577" width="13.7109375" style="2" customWidth="1"/>
    <col min="13578" max="13578" width="12.7109375" style="2" bestFit="1" customWidth="1"/>
    <col min="13579" max="13579" width="14.42578125" style="2" bestFit="1" customWidth="1"/>
    <col min="13580" max="13580" width="9.140625" style="2" bestFit="1" customWidth="1"/>
    <col min="13581" max="13581" width="11.5703125" style="2" bestFit="1" customWidth="1"/>
    <col min="13582" max="13582" width="11.140625" style="2" customWidth="1"/>
    <col min="13583" max="13583" width="11.5703125" style="2" bestFit="1" customWidth="1"/>
    <col min="13584" max="13584" width="11.140625" style="2" bestFit="1" customWidth="1"/>
    <col min="13585" max="13585" width="13.28515625" style="2" bestFit="1" customWidth="1"/>
    <col min="13586" max="13586" width="49.85546875" style="2" customWidth="1"/>
    <col min="13587" max="13824" width="11.42578125" style="2"/>
    <col min="13825" max="13825" width="19.42578125" style="2" customWidth="1"/>
    <col min="13826" max="13826" width="16.5703125" style="2" bestFit="1" customWidth="1"/>
    <col min="13827" max="13827" width="12.28515625" style="2" customWidth="1"/>
    <col min="13828" max="13828" width="14.85546875" style="2" customWidth="1"/>
    <col min="13829" max="13829" width="12.140625" style="2" customWidth="1"/>
    <col min="13830" max="13830" width="10.7109375" style="2" bestFit="1" customWidth="1"/>
    <col min="13831" max="13831" width="11.140625" style="2" bestFit="1" customWidth="1"/>
    <col min="13832" max="13832" width="13.140625" style="2" bestFit="1" customWidth="1"/>
    <col min="13833" max="13833" width="13.7109375" style="2" customWidth="1"/>
    <col min="13834" max="13834" width="12.7109375" style="2" bestFit="1" customWidth="1"/>
    <col min="13835" max="13835" width="14.42578125" style="2" bestFit="1" customWidth="1"/>
    <col min="13836" max="13836" width="9.140625" style="2" bestFit="1" customWidth="1"/>
    <col min="13837" max="13837" width="11.5703125" style="2" bestFit="1" customWidth="1"/>
    <col min="13838" max="13838" width="11.140625" style="2" customWidth="1"/>
    <col min="13839" max="13839" width="11.5703125" style="2" bestFit="1" customWidth="1"/>
    <col min="13840" max="13840" width="11.140625" style="2" bestFit="1" customWidth="1"/>
    <col min="13841" max="13841" width="13.28515625" style="2" bestFit="1" customWidth="1"/>
    <col min="13842" max="13842" width="49.85546875" style="2" customWidth="1"/>
    <col min="13843" max="14080" width="11.42578125" style="2"/>
    <col min="14081" max="14081" width="19.42578125" style="2" customWidth="1"/>
    <col min="14082" max="14082" width="16.5703125" style="2" bestFit="1" customWidth="1"/>
    <col min="14083" max="14083" width="12.28515625" style="2" customWidth="1"/>
    <col min="14084" max="14084" width="14.85546875" style="2" customWidth="1"/>
    <col min="14085" max="14085" width="12.140625" style="2" customWidth="1"/>
    <col min="14086" max="14086" width="10.7109375" style="2" bestFit="1" customWidth="1"/>
    <col min="14087" max="14087" width="11.140625" style="2" bestFit="1" customWidth="1"/>
    <col min="14088" max="14088" width="13.140625" style="2" bestFit="1" customWidth="1"/>
    <col min="14089" max="14089" width="13.7109375" style="2" customWidth="1"/>
    <col min="14090" max="14090" width="12.7109375" style="2" bestFit="1" customWidth="1"/>
    <col min="14091" max="14091" width="14.42578125" style="2" bestFit="1" customWidth="1"/>
    <col min="14092" max="14092" width="9.140625" style="2" bestFit="1" customWidth="1"/>
    <col min="14093" max="14093" width="11.5703125" style="2" bestFit="1" customWidth="1"/>
    <col min="14094" max="14094" width="11.140625" style="2" customWidth="1"/>
    <col min="14095" max="14095" width="11.5703125" style="2" bestFit="1" customWidth="1"/>
    <col min="14096" max="14096" width="11.140625" style="2" bestFit="1" customWidth="1"/>
    <col min="14097" max="14097" width="13.28515625" style="2" bestFit="1" customWidth="1"/>
    <col min="14098" max="14098" width="49.85546875" style="2" customWidth="1"/>
    <col min="14099" max="14336" width="11.42578125" style="2"/>
    <col min="14337" max="14337" width="19.42578125" style="2" customWidth="1"/>
    <col min="14338" max="14338" width="16.5703125" style="2" bestFit="1" customWidth="1"/>
    <col min="14339" max="14339" width="12.28515625" style="2" customWidth="1"/>
    <col min="14340" max="14340" width="14.85546875" style="2" customWidth="1"/>
    <col min="14341" max="14341" width="12.140625" style="2" customWidth="1"/>
    <col min="14342" max="14342" width="10.7109375" style="2" bestFit="1" customWidth="1"/>
    <col min="14343" max="14343" width="11.140625" style="2" bestFit="1" customWidth="1"/>
    <col min="14344" max="14344" width="13.140625" style="2" bestFit="1" customWidth="1"/>
    <col min="14345" max="14345" width="13.7109375" style="2" customWidth="1"/>
    <col min="14346" max="14346" width="12.7109375" style="2" bestFit="1" customWidth="1"/>
    <col min="14347" max="14347" width="14.42578125" style="2" bestFit="1" customWidth="1"/>
    <col min="14348" max="14348" width="9.140625" style="2" bestFit="1" customWidth="1"/>
    <col min="14349" max="14349" width="11.5703125" style="2" bestFit="1" customWidth="1"/>
    <col min="14350" max="14350" width="11.140625" style="2" customWidth="1"/>
    <col min="14351" max="14351" width="11.5703125" style="2" bestFit="1" customWidth="1"/>
    <col min="14352" max="14352" width="11.140625" style="2" bestFit="1" customWidth="1"/>
    <col min="14353" max="14353" width="13.28515625" style="2" bestFit="1" customWidth="1"/>
    <col min="14354" max="14354" width="49.85546875" style="2" customWidth="1"/>
    <col min="14355" max="14592" width="11.42578125" style="2"/>
    <col min="14593" max="14593" width="19.42578125" style="2" customWidth="1"/>
    <col min="14594" max="14594" width="16.5703125" style="2" bestFit="1" customWidth="1"/>
    <col min="14595" max="14595" width="12.28515625" style="2" customWidth="1"/>
    <col min="14596" max="14596" width="14.85546875" style="2" customWidth="1"/>
    <col min="14597" max="14597" width="12.140625" style="2" customWidth="1"/>
    <col min="14598" max="14598" width="10.7109375" style="2" bestFit="1" customWidth="1"/>
    <col min="14599" max="14599" width="11.140625" style="2" bestFit="1" customWidth="1"/>
    <col min="14600" max="14600" width="13.140625" style="2" bestFit="1" customWidth="1"/>
    <col min="14601" max="14601" width="13.7109375" style="2" customWidth="1"/>
    <col min="14602" max="14602" width="12.7109375" style="2" bestFit="1" customWidth="1"/>
    <col min="14603" max="14603" width="14.42578125" style="2" bestFit="1" customWidth="1"/>
    <col min="14604" max="14604" width="9.140625" style="2" bestFit="1" customWidth="1"/>
    <col min="14605" max="14605" width="11.5703125" style="2" bestFit="1" customWidth="1"/>
    <col min="14606" max="14606" width="11.140625" style="2" customWidth="1"/>
    <col min="14607" max="14607" width="11.5703125" style="2" bestFit="1" customWidth="1"/>
    <col min="14608" max="14608" width="11.140625" style="2" bestFit="1" customWidth="1"/>
    <col min="14609" max="14609" width="13.28515625" style="2" bestFit="1" customWidth="1"/>
    <col min="14610" max="14610" width="49.85546875" style="2" customWidth="1"/>
    <col min="14611" max="14848" width="11.42578125" style="2"/>
    <col min="14849" max="14849" width="19.42578125" style="2" customWidth="1"/>
    <col min="14850" max="14850" width="16.5703125" style="2" bestFit="1" customWidth="1"/>
    <col min="14851" max="14851" width="12.28515625" style="2" customWidth="1"/>
    <col min="14852" max="14852" width="14.85546875" style="2" customWidth="1"/>
    <col min="14853" max="14853" width="12.140625" style="2" customWidth="1"/>
    <col min="14854" max="14854" width="10.7109375" style="2" bestFit="1" customWidth="1"/>
    <col min="14855" max="14855" width="11.140625" style="2" bestFit="1" customWidth="1"/>
    <col min="14856" max="14856" width="13.140625" style="2" bestFit="1" customWidth="1"/>
    <col min="14857" max="14857" width="13.7109375" style="2" customWidth="1"/>
    <col min="14858" max="14858" width="12.7109375" style="2" bestFit="1" customWidth="1"/>
    <col min="14859" max="14859" width="14.42578125" style="2" bestFit="1" customWidth="1"/>
    <col min="14860" max="14860" width="9.140625" style="2" bestFit="1" customWidth="1"/>
    <col min="14861" max="14861" width="11.5703125" style="2" bestFit="1" customWidth="1"/>
    <col min="14862" max="14862" width="11.140625" style="2" customWidth="1"/>
    <col min="14863" max="14863" width="11.5703125" style="2" bestFit="1" customWidth="1"/>
    <col min="14864" max="14864" width="11.140625" style="2" bestFit="1" customWidth="1"/>
    <col min="14865" max="14865" width="13.28515625" style="2" bestFit="1" customWidth="1"/>
    <col min="14866" max="14866" width="49.85546875" style="2" customWidth="1"/>
    <col min="14867" max="15104" width="11.42578125" style="2"/>
    <col min="15105" max="15105" width="19.42578125" style="2" customWidth="1"/>
    <col min="15106" max="15106" width="16.5703125" style="2" bestFit="1" customWidth="1"/>
    <col min="15107" max="15107" width="12.28515625" style="2" customWidth="1"/>
    <col min="15108" max="15108" width="14.85546875" style="2" customWidth="1"/>
    <col min="15109" max="15109" width="12.140625" style="2" customWidth="1"/>
    <col min="15110" max="15110" width="10.7109375" style="2" bestFit="1" customWidth="1"/>
    <col min="15111" max="15111" width="11.140625" style="2" bestFit="1" customWidth="1"/>
    <col min="15112" max="15112" width="13.140625" style="2" bestFit="1" customWidth="1"/>
    <col min="15113" max="15113" width="13.7109375" style="2" customWidth="1"/>
    <col min="15114" max="15114" width="12.7109375" style="2" bestFit="1" customWidth="1"/>
    <col min="15115" max="15115" width="14.42578125" style="2" bestFit="1" customWidth="1"/>
    <col min="15116" max="15116" width="9.140625" style="2" bestFit="1" customWidth="1"/>
    <col min="15117" max="15117" width="11.5703125" style="2" bestFit="1" customWidth="1"/>
    <col min="15118" max="15118" width="11.140625" style="2" customWidth="1"/>
    <col min="15119" max="15119" width="11.5703125" style="2" bestFit="1" customWidth="1"/>
    <col min="15120" max="15120" width="11.140625" style="2" bestFit="1" customWidth="1"/>
    <col min="15121" max="15121" width="13.28515625" style="2" bestFit="1" customWidth="1"/>
    <col min="15122" max="15122" width="49.85546875" style="2" customWidth="1"/>
    <col min="15123" max="15360" width="11.42578125" style="2"/>
    <col min="15361" max="15361" width="19.42578125" style="2" customWidth="1"/>
    <col min="15362" max="15362" width="16.5703125" style="2" bestFit="1" customWidth="1"/>
    <col min="15363" max="15363" width="12.28515625" style="2" customWidth="1"/>
    <col min="15364" max="15364" width="14.85546875" style="2" customWidth="1"/>
    <col min="15365" max="15365" width="12.140625" style="2" customWidth="1"/>
    <col min="15366" max="15366" width="10.7109375" style="2" bestFit="1" customWidth="1"/>
    <col min="15367" max="15367" width="11.140625" style="2" bestFit="1" customWidth="1"/>
    <col min="15368" max="15368" width="13.140625" style="2" bestFit="1" customWidth="1"/>
    <col min="15369" max="15369" width="13.7109375" style="2" customWidth="1"/>
    <col min="15370" max="15370" width="12.7109375" style="2" bestFit="1" customWidth="1"/>
    <col min="15371" max="15371" width="14.42578125" style="2" bestFit="1" customWidth="1"/>
    <col min="15372" max="15372" width="9.140625" style="2" bestFit="1" customWidth="1"/>
    <col min="15373" max="15373" width="11.5703125" style="2" bestFit="1" customWidth="1"/>
    <col min="15374" max="15374" width="11.140625" style="2" customWidth="1"/>
    <col min="15375" max="15375" width="11.5703125" style="2" bestFit="1" customWidth="1"/>
    <col min="15376" max="15376" width="11.140625" style="2" bestFit="1" customWidth="1"/>
    <col min="15377" max="15377" width="13.28515625" style="2" bestFit="1" customWidth="1"/>
    <col min="15378" max="15378" width="49.85546875" style="2" customWidth="1"/>
    <col min="15379" max="15616" width="11.42578125" style="2"/>
    <col min="15617" max="15617" width="19.42578125" style="2" customWidth="1"/>
    <col min="15618" max="15618" width="16.5703125" style="2" bestFit="1" customWidth="1"/>
    <col min="15619" max="15619" width="12.28515625" style="2" customWidth="1"/>
    <col min="15620" max="15620" width="14.85546875" style="2" customWidth="1"/>
    <col min="15621" max="15621" width="12.140625" style="2" customWidth="1"/>
    <col min="15622" max="15622" width="10.7109375" style="2" bestFit="1" customWidth="1"/>
    <col min="15623" max="15623" width="11.140625" style="2" bestFit="1" customWidth="1"/>
    <col min="15624" max="15624" width="13.140625" style="2" bestFit="1" customWidth="1"/>
    <col min="15625" max="15625" width="13.7109375" style="2" customWidth="1"/>
    <col min="15626" max="15626" width="12.7109375" style="2" bestFit="1" customWidth="1"/>
    <col min="15627" max="15627" width="14.42578125" style="2" bestFit="1" customWidth="1"/>
    <col min="15628" max="15628" width="9.140625" style="2" bestFit="1" customWidth="1"/>
    <col min="15629" max="15629" width="11.5703125" style="2" bestFit="1" customWidth="1"/>
    <col min="15630" max="15630" width="11.140625" style="2" customWidth="1"/>
    <col min="15631" max="15631" width="11.5703125" style="2" bestFit="1" customWidth="1"/>
    <col min="15632" max="15632" width="11.140625" style="2" bestFit="1" customWidth="1"/>
    <col min="15633" max="15633" width="13.28515625" style="2" bestFit="1" customWidth="1"/>
    <col min="15634" max="15634" width="49.85546875" style="2" customWidth="1"/>
    <col min="15635" max="15872" width="11.42578125" style="2"/>
    <col min="15873" max="15873" width="19.42578125" style="2" customWidth="1"/>
    <col min="15874" max="15874" width="16.5703125" style="2" bestFit="1" customWidth="1"/>
    <col min="15875" max="15875" width="12.28515625" style="2" customWidth="1"/>
    <col min="15876" max="15876" width="14.85546875" style="2" customWidth="1"/>
    <col min="15877" max="15877" width="12.140625" style="2" customWidth="1"/>
    <col min="15878" max="15878" width="10.7109375" style="2" bestFit="1" customWidth="1"/>
    <col min="15879" max="15879" width="11.140625" style="2" bestFit="1" customWidth="1"/>
    <col min="15880" max="15880" width="13.140625" style="2" bestFit="1" customWidth="1"/>
    <col min="15881" max="15881" width="13.7109375" style="2" customWidth="1"/>
    <col min="15882" max="15882" width="12.7109375" style="2" bestFit="1" customWidth="1"/>
    <col min="15883" max="15883" width="14.42578125" style="2" bestFit="1" customWidth="1"/>
    <col min="15884" max="15884" width="9.140625" style="2" bestFit="1" customWidth="1"/>
    <col min="15885" max="15885" width="11.5703125" style="2" bestFit="1" customWidth="1"/>
    <col min="15886" max="15886" width="11.140625" style="2" customWidth="1"/>
    <col min="15887" max="15887" width="11.5703125" style="2" bestFit="1" customWidth="1"/>
    <col min="15888" max="15888" width="11.140625" style="2" bestFit="1" customWidth="1"/>
    <col min="15889" max="15889" width="13.28515625" style="2" bestFit="1" customWidth="1"/>
    <col min="15890" max="15890" width="49.85546875" style="2" customWidth="1"/>
    <col min="15891" max="16128" width="11.42578125" style="2"/>
    <col min="16129" max="16129" width="19.42578125" style="2" customWidth="1"/>
    <col min="16130" max="16130" width="16.5703125" style="2" bestFit="1" customWidth="1"/>
    <col min="16131" max="16131" width="12.28515625" style="2" customWidth="1"/>
    <col min="16132" max="16132" width="14.85546875" style="2" customWidth="1"/>
    <col min="16133" max="16133" width="12.140625" style="2" customWidth="1"/>
    <col min="16134" max="16134" width="10.7109375" style="2" bestFit="1" customWidth="1"/>
    <col min="16135" max="16135" width="11.140625" style="2" bestFit="1" customWidth="1"/>
    <col min="16136" max="16136" width="13.140625" style="2" bestFit="1" customWidth="1"/>
    <col min="16137" max="16137" width="13.7109375" style="2" customWidth="1"/>
    <col min="16138" max="16138" width="12.7109375" style="2" bestFit="1" customWidth="1"/>
    <col min="16139" max="16139" width="14.42578125" style="2" bestFit="1" customWidth="1"/>
    <col min="16140" max="16140" width="9.140625" style="2" bestFit="1" customWidth="1"/>
    <col min="16141" max="16141" width="11.5703125" style="2" bestFit="1" customWidth="1"/>
    <col min="16142" max="16142" width="11.140625" style="2" customWidth="1"/>
    <col min="16143" max="16143" width="11.5703125" style="2" bestFit="1" customWidth="1"/>
    <col min="16144" max="16144" width="11.140625" style="2" bestFit="1" customWidth="1"/>
    <col min="16145" max="16145" width="13.28515625" style="2" bestFit="1" customWidth="1"/>
    <col min="16146" max="16146" width="49.85546875" style="2" customWidth="1"/>
    <col min="16147" max="16384" width="11.42578125" style="2"/>
  </cols>
  <sheetData>
    <row r="1" spans="1:18" ht="13.7" x14ac:dyDescent="0.25">
      <c r="A1" s="327" t="s">
        <v>64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9"/>
      <c r="R1" s="1"/>
    </row>
    <row r="2" spans="1:18" ht="14.25" thickBot="1" x14ac:dyDescent="0.3">
      <c r="A2" s="3" t="s">
        <v>71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6"/>
    </row>
    <row r="3" spans="1:18" ht="13.7" x14ac:dyDescent="0.25">
      <c r="A3" s="7" t="s">
        <v>2</v>
      </c>
      <c r="B3" s="8" t="s">
        <v>3</v>
      </c>
      <c r="C3" s="9"/>
      <c r="D3" s="10" t="s">
        <v>4</v>
      </c>
      <c r="E3" s="10"/>
      <c r="F3" s="10"/>
      <c r="G3" s="10"/>
      <c r="H3" s="10"/>
      <c r="I3" s="11" t="s">
        <v>5</v>
      </c>
      <c r="J3" s="12" t="s">
        <v>6</v>
      </c>
      <c r="K3" s="13"/>
      <c r="L3" s="13"/>
      <c r="M3" s="13"/>
      <c r="N3" s="13"/>
      <c r="O3" s="13"/>
      <c r="P3" s="14" t="s">
        <v>5</v>
      </c>
      <c r="Q3" s="15" t="s">
        <v>7</v>
      </c>
      <c r="R3" s="16" t="s">
        <v>8</v>
      </c>
    </row>
    <row r="4" spans="1:18" ht="12.75" customHeight="1" x14ac:dyDescent="0.25">
      <c r="A4" s="17"/>
      <c r="B4" s="18"/>
      <c r="C4" s="19"/>
      <c r="D4" s="20"/>
      <c r="E4" s="84" t="s">
        <v>40</v>
      </c>
      <c r="F4" s="330" t="s">
        <v>41</v>
      </c>
      <c r="G4" s="331"/>
      <c r="H4" s="118" t="s">
        <v>63</v>
      </c>
      <c r="I4" s="21"/>
      <c r="J4" s="22"/>
      <c r="K4" s="23"/>
      <c r="L4" s="23"/>
      <c r="M4" s="23"/>
      <c r="N4" s="23"/>
      <c r="O4" s="23"/>
      <c r="P4" s="24"/>
      <c r="Q4" s="25"/>
      <c r="R4" s="26"/>
    </row>
    <row r="5" spans="1:18" ht="14.25" thickBot="1" x14ac:dyDescent="0.3">
      <c r="A5" s="27" t="s">
        <v>10</v>
      </c>
      <c r="B5" s="28" t="s">
        <v>11</v>
      </c>
      <c r="C5" s="29" t="s">
        <v>12</v>
      </c>
      <c r="D5" s="30" t="s">
        <v>13</v>
      </c>
      <c r="E5" s="30" t="s">
        <v>42</v>
      </c>
      <c r="F5" s="86" t="s">
        <v>12</v>
      </c>
      <c r="G5" s="87" t="s">
        <v>15</v>
      </c>
      <c r="H5" s="119"/>
      <c r="I5" s="32" t="s">
        <v>16</v>
      </c>
      <c r="J5" s="33" t="s">
        <v>17</v>
      </c>
      <c r="K5" s="34" t="s">
        <v>18</v>
      </c>
      <c r="L5" s="35" t="s">
        <v>19</v>
      </c>
      <c r="M5" s="35" t="s">
        <v>20</v>
      </c>
      <c r="N5" s="35" t="s">
        <v>21</v>
      </c>
      <c r="O5" s="36" t="s">
        <v>22</v>
      </c>
      <c r="P5" s="37" t="s">
        <v>23</v>
      </c>
      <c r="Q5" s="38" t="s">
        <v>24</v>
      </c>
      <c r="R5" s="39" t="s">
        <v>25</v>
      </c>
    </row>
    <row r="6" spans="1:18" ht="27.2" x14ac:dyDescent="0.25">
      <c r="A6" s="40" t="s">
        <v>26</v>
      </c>
      <c r="B6" s="41">
        <v>3500000</v>
      </c>
      <c r="C6" s="42">
        <v>30</v>
      </c>
      <c r="D6" s="43">
        <f>+B6/30*C6</f>
        <v>3500000</v>
      </c>
      <c r="E6" s="43"/>
      <c r="F6" s="44"/>
      <c r="G6" s="87"/>
      <c r="H6" s="120">
        <v>0</v>
      </c>
      <c r="I6" s="43">
        <f t="shared" ref="I6:I12" si="0">D6+E6+G6+H6</f>
        <v>3500000</v>
      </c>
      <c r="J6" s="46">
        <f>(B6*0.04)</f>
        <v>140000</v>
      </c>
      <c r="K6" s="46">
        <f>(B6*0.04)</f>
        <v>140000</v>
      </c>
      <c r="L6" s="46"/>
      <c r="M6" s="46"/>
      <c r="N6" s="46"/>
      <c r="O6" s="46"/>
      <c r="P6" s="46">
        <f t="shared" ref="P6:P12" si="1">SUM(J6:O6)</f>
        <v>280000</v>
      </c>
      <c r="Q6" s="47">
        <f t="shared" ref="Q6:Q12" si="2">+I6-P6</f>
        <v>3220000</v>
      </c>
      <c r="R6" s="48"/>
    </row>
    <row r="7" spans="1:18" ht="27.2" x14ac:dyDescent="0.25">
      <c r="A7" s="40" t="s">
        <v>27</v>
      </c>
      <c r="B7" s="41">
        <v>3500000</v>
      </c>
      <c r="C7" s="42">
        <v>30</v>
      </c>
      <c r="D7" s="43">
        <f t="shared" ref="D7:D12" si="3">+B7/30*C7</f>
        <v>3500000</v>
      </c>
      <c r="E7" s="43"/>
      <c r="F7" s="42"/>
      <c r="G7" s="44"/>
      <c r="H7" s="120">
        <v>0</v>
      </c>
      <c r="I7" s="43">
        <f t="shared" si="0"/>
        <v>3500000</v>
      </c>
      <c r="J7" s="46">
        <f t="shared" ref="J7:J12" si="4">(B7*0.04)</f>
        <v>140000</v>
      </c>
      <c r="K7" s="46">
        <f>(B7*0.04)</f>
        <v>140000</v>
      </c>
      <c r="L7" s="46"/>
      <c r="M7" s="46"/>
      <c r="N7" s="46"/>
      <c r="O7" s="46"/>
      <c r="P7" s="46">
        <f t="shared" si="1"/>
        <v>280000</v>
      </c>
      <c r="Q7" s="47">
        <f t="shared" si="2"/>
        <v>3220000</v>
      </c>
      <c r="R7" s="48"/>
    </row>
    <row r="8" spans="1:18" ht="27.2" x14ac:dyDescent="0.25">
      <c r="A8" s="40" t="s">
        <v>28</v>
      </c>
      <c r="B8" s="41">
        <v>730000</v>
      </c>
      <c r="C8" s="42">
        <v>15</v>
      </c>
      <c r="D8" s="43">
        <f t="shared" si="3"/>
        <v>365000</v>
      </c>
      <c r="E8" s="43"/>
      <c r="F8" s="42"/>
      <c r="G8" s="42">
        <f>70500/30*15</f>
        <v>35250</v>
      </c>
      <c r="H8" s="120">
        <v>0</v>
      </c>
      <c r="I8" s="43">
        <f t="shared" si="0"/>
        <v>400250</v>
      </c>
      <c r="J8" s="46">
        <f t="shared" si="4"/>
        <v>29200</v>
      </c>
      <c r="K8" s="46">
        <f>(B8*0.04)</f>
        <v>29200</v>
      </c>
      <c r="L8" s="43"/>
      <c r="M8" s="43"/>
      <c r="N8" s="43"/>
      <c r="O8" s="43"/>
      <c r="P8" s="46">
        <f t="shared" si="1"/>
        <v>58400</v>
      </c>
      <c r="Q8" s="47">
        <f t="shared" si="2"/>
        <v>341850</v>
      </c>
      <c r="R8" s="48"/>
    </row>
    <row r="9" spans="1:18" ht="13.7" x14ac:dyDescent="0.25">
      <c r="A9" s="60" t="s">
        <v>29</v>
      </c>
      <c r="B9" s="61">
        <v>650000</v>
      </c>
      <c r="C9" s="42">
        <v>15</v>
      </c>
      <c r="D9" s="43">
        <f t="shared" si="3"/>
        <v>325000</v>
      </c>
      <c r="E9" s="43"/>
      <c r="F9" s="42"/>
      <c r="G9" s="42">
        <f>70500/30*15</f>
        <v>35250</v>
      </c>
      <c r="H9" s="120">
        <v>0</v>
      </c>
      <c r="I9" s="43">
        <f t="shared" si="0"/>
        <v>360250</v>
      </c>
      <c r="J9" s="46">
        <f t="shared" si="4"/>
        <v>26000</v>
      </c>
      <c r="K9" s="46">
        <f>(B9*0.04)</f>
        <v>26000</v>
      </c>
      <c r="L9" s="43"/>
      <c r="M9" s="43"/>
      <c r="N9" s="43"/>
      <c r="O9" s="43"/>
      <c r="P9" s="46">
        <f t="shared" si="1"/>
        <v>52000</v>
      </c>
      <c r="Q9" s="47">
        <f t="shared" si="2"/>
        <v>308250</v>
      </c>
      <c r="R9" s="48"/>
    </row>
    <row r="10" spans="1:18" ht="27.2" x14ac:dyDescent="0.25">
      <c r="A10" s="60" t="s">
        <v>30</v>
      </c>
      <c r="B10" s="61">
        <v>1500000</v>
      </c>
      <c r="C10" s="42">
        <v>30</v>
      </c>
      <c r="D10" s="43">
        <f t="shared" si="3"/>
        <v>1500000</v>
      </c>
      <c r="E10" s="63"/>
      <c r="F10" s="62"/>
      <c r="G10" s="62"/>
      <c r="H10" s="120">
        <v>0</v>
      </c>
      <c r="I10" s="43">
        <f t="shared" si="0"/>
        <v>1500000</v>
      </c>
      <c r="J10" s="46">
        <f t="shared" si="4"/>
        <v>60000</v>
      </c>
      <c r="K10" s="46">
        <v>0</v>
      </c>
      <c r="L10" s="63"/>
      <c r="M10" s="63"/>
      <c r="N10" s="63"/>
      <c r="O10" s="63"/>
      <c r="P10" s="46">
        <f t="shared" si="1"/>
        <v>60000</v>
      </c>
      <c r="Q10" s="47">
        <f t="shared" si="2"/>
        <v>1440000</v>
      </c>
      <c r="R10" s="48"/>
    </row>
    <row r="11" spans="1:18" ht="27.2" x14ac:dyDescent="0.25">
      <c r="A11" s="40" t="s">
        <v>31</v>
      </c>
      <c r="B11" s="41">
        <v>1500000</v>
      </c>
      <c r="C11" s="42">
        <v>30</v>
      </c>
      <c r="D11" s="43">
        <f>+B11/30*C11</f>
        <v>1500000</v>
      </c>
      <c r="E11" s="43"/>
      <c r="F11" s="42"/>
      <c r="G11" s="42"/>
      <c r="H11" s="120">
        <v>0</v>
      </c>
      <c r="I11" s="43">
        <f t="shared" si="0"/>
        <v>1500000</v>
      </c>
      <c r="J11" s="46">
        <f t="shared" si="4"/>
        <v>60000</v>
      </c>
      <c r="K11" s="46">
        <v>0</v>
      </c>
      <c r="L11" s="43"/>
      <c r="M11" s="43"/>
      <c r="N11" s="90"/>
      <c r="O11" s="43"/>
      <c r="P11" s="46">
        <f t="shared" si="1"/>
        <v>60000</v>
      </c>
      <c r="Q11" s="47">
        <f t="shared" si="2"/>
        <v>1440000</v>
      </c>
    </row>
    <row r="12" spans="1:18" ht="27.2" x14ac:dyDescent="0.25">
      <c r="A12" s="60" t="s">
        <v>59</v>
      </c>
      <c r="B12" s="61">
        <v>1500000</v>
      </c>
      <c r="C12" s="62">
        <v>30</v>
      </c>
      <c r="D12" s="43">
        <f t="shared" si="3"/>
        <v>1500000</v>
      </c>
      <c r="E12" s="63"/>
      <c r="F12" s="62"/>
      <c r="G12" s="62"/>
      <c r="H12" s="121">
        <v>0</v>
      </c>
      <c r="I12" s="43">
        <f t="shared" si="0"/>
        <v>1500000</v>
      </c>
      <c r="J12" s="65">
        <f t="shared" si="4"/>
        <v>60000</v>
      </c>
      <c r="K12" s="46">
        <f>(B12*0.04)</f>
        <v>60000</v>
      </c>
      <c r="L12" s="63"/>
      <c r="M12" s="63"/>
      <c r="N12" s="92"/>
      <c r="O12" s="63"/>
      <c r="P12" s="46">
        <f t="shared" si="1"/>
        <v>120000</v>
      </c>
      <c r="Q12" s="47">
        <f t="shared" si="2"/>
        <v>1380000</v>
      </c>
    </row>
    <row r="13" spans="1:18" ht="14.25" thickBot="1" x14ac:dyDescent="0.3">
      <c r="A13" s="66" t="s">
        <v>33</v>
      </c>
      <c r="B13" s="67">
        <f>SUM(B6:B12)</f>
        <v>12880000</v>
      </c>
      <c r="C13" s="67"/>
      <c r="D13" s="67">
        <f>SUM(D6:D12)</f>
        <v>12190000</v>
      </c>
      <c r="E13" s="67">
        <f>SUM(E6:E12)</f>
        <v>0</v>
      </c>
      <c r="F13" s="67">
        <f>SUM(F6:F11)</f>
        <v>0</v>
      </c>
      <c r="G13" s="67">
        <f t="shared" ref="G13:Q13" si="5">SUM(G6:G12)</f>
        <v>70500</v>
      </c>
      <c r="H13" s="67">
        <f t="shared" si="5"/>
        <v>0</v>
      </c>
      <c r="I13" s="67">
        <f t="shared" si="5"/>
        <v>12260500</v>
      </c>
      <c r="J13" s="67">
        <f t="shared" si="5"/>
        <v>515200</v>
      </c>
      <c r="K13" s="67">
        <f t="shared" si="5"/>
        <v>395200</v>
      </c>
      <c r="L13" s="67">
        <f t="shared" si="5"/>
        <v>0</v>
      </c>
      <c r="M13" s="67">
        <f t="shared" si="5"/>
        <v>0</v>
      </c>
      <c r="N13" s="67">
        <f t="shared" si="5"/>
        <v>0</v>
      </c>
      <c r="O13" s="67">
        <f t="shared" si="5"/>
        <v>0</v>
      </c>
      <c r="P13" s="67">
        <f t="shared" si="5"/>
        <v>910400</v>
      </c>
      <c r="Q13" s="67">
        <f t="shared" si="5"/>
        <v>11350100</v>
      </c>
      <c r="R13" s="68"/>
    </row>
    <row r="14" spans="1:18" s="93" customFormat="1" ht="13.7" x14ac:dyDescent="0.25"/>
    <row r="15" spans="1:18" s="93" customFormat="1" ht="13.7" x14ac:dyDescent="0.25">
      <c r="A15" s="136" t="s">
        <v>68</v>
      </c>
      <c r="C15" s="101">
        <v>70500</v>
      </c>
    </row>
    <row r="16" spans="1:18" s="93" customFormat="1" ht="13.7" x14ac:dyDescent="0.25"/>
    <row r="17" spans="1:15" s="93" customFormat="1" ht="16.350000000000001" x14ac:dyDescent="0.3">
      <c r="A17" s="94" t="s">
        <v>44</v>
      </c>
      <c r="B17" s="95" t="s">
        <v>45</v>
      </c>
      <c r="C17" s="95" t="s">
        <v>46</v>
      </c>
      <c r="D17" s="95" t="s">
        <v>47</v>
      </c>
      <c r="E17" s="95" t="s">
        <v>5</v>
      </c>
      <c r="G17" s="126"/>
      <c r="H17" s="95" t="s">
        <v>34</v>
      </c>
      <c r="I17" s="95" t="s">
        <v>35</v>
      </c>
      <c r="J17" s="2"/>
      <c r="K17" s="2"/>
    </row>
    <row r="18" spans="1:15" s="93" customFormat="1" ht="27.2" x14ac:dyDescent="0.25">
      <c r="A18" s="96" t="s">
        <v>26</v>
      </c>
      <c r="B18" s="97" t="s">
        <v>48</v>
      </c>
      <c r="C18" s="98">
        <v>100000</v>
      </c>
      <c r="D18" s="98">
        <v>200000</v>
      </c>
      <c r="E18" s="99">
        <f t="shared" ref="E18:E24" si="6">+C18+D18</f>
        <v>300000</v>
      </c>
      <c r="G18" s="76"/>
      <c r="H18" s="128">
        <v>3500000</v>
      </c>
      <c r="I18" s="129">
        <v>0</v>
      </c>
      <c r="J18" s="2"/>
      <c r="K18" s="2"/>
    </row>
    <row r="19" spans="1:15" s="93" customFormat="1" ht="27.2" x14ac:dyDescent="0.25">
      <c r="A19" s="96" t="s">
        <v>27</v>
      </c>
      <c r="B19" s="97" t="s">
        <v>50</v>
      </c>
      <c r="C19" s="98">
        <v>100000</v>
      </c>
      <c r="D19" s="98">
        <v>200000</v>
      </c>
      <c r="E19" s="99">
        <f t="shared" si="6"/>
        <v>300000</v>
      </c>
      <c r="G19" s="76"/>
      <c r="H19" s="128">
        <v>3500000</v>
      </c>
      <c r="I19" s="129">
        <v>0</v>
      </c>
      <c r="J19" s="2"/>
      <c r="K19" s="2"/>
    </row>
    <row r="20" spans="1:15" s="93" customFormat="1" ht="25.5" x14ac:dyDescent="0.25">
      <c r="A20" s="96" t="s">
        <v>28</v>
      </c>
      <c r="B20" s="102" t="s">
        <v>51</v>
      </c>
      <c r="C20" s="98"/>
      <c r="D20" s="98">
        <v>140000</v>
      </c>
      <c r="E20" s="99">
        <f t="shared" si="6"/>
        <v>140000</v>
      </c>
      <c r="G20" s="76"/>
      <c r="H20" s="130">
        <v>730000</v>
      </c>
      <c r="I20" s="131">
        <v>70500</v>
      </c>
      <c r="J20" s="2"/>
      <c r="K20" s="2"/>
    </row>
    <row r="21" spans="1:15" s="93" customFormat="1" ht="15" x14ac:dyDescent="0.25">
      <c r="A21" s="103" t="s">
        <v>29</v>
      </c>
      <c r="B21" s="102" t="s">
        <v>52</v>
      </c>
      <c r="C21" s="98"/>
      <c r="D21" s="98"/>
      <c r="E21" s="99">
        <f t="shared" si="6"/>
        <v>0</v>
      </c>
      <c r="G21" s="76"/>
      <c r="H21" s="130">
        <v>650000</v>
      </c>
      <c r="I21" s="131">
        <v>70500</v>
      </c>
      <c r="J21" s="2" t="s">
        <v>57</v>
      </c>
      <c r="K21" s="112">
        <v>41183</v>
      </c>
      <c r="O21" s="114"/>
    </row>
    <row r="22" spans="1:15" s="93" customFormat="1" ht="25.5" x14ac:dyDescent="0.25">
      <c r="A22" s="103" t="s">
        <v>30</v>
      </c>
      <c r="B22" s="97" t="s">
        <v>53</v>
      </c>
      <c r="C22" s="98">
        <v>600000</v>
      </c>
      <c r="D22" s="98">
        <v>200000</v>
      </c>
      <c r="E22" s="99">
        <f t="shared" si="6"/>
        <v>800000</v>
      </c>
      <c r="G22" s="76"/>
      <c r="H22" s="132">
        <v>1500000</v>
      </c>
      <c r="I22" s="133"/>
      <c r="J22" s="2"/>
      <c r="K22" s="112"/>
      <c r="O22" s="114"/>
    </row>
    <row r="23" spans="1:15" s="93" customFormat="1" ht="25.5" x14ac:dyDescent="0.25">
      <c r="A23" s="103" t="s">
        <v>65</v>
      </c>
      <c r="B23" s="97" t="s">
        <v>55</v>
      </c>
      <c r="C23" s="98">
        <v>200000</v>
      </c>
      <c r="D23" s="98"/>
      <c r="E23" s="99">
        <f t="shared" si="6"/>
        <v>200000</v>
      </c>
      <c r="G23" s="76"/>
      <c r="H23" s="132">
        <v>1500000</v>
      </c>
      <c r="I23" s="133"/>
      <c r="J23" s="2" t="s">
        <v>57</v>
      </c>
      <c r="K23" s="112">
        <v>41219</v>
      </c>
      <c r="O23" s="114"/>
    </row>
    <row r="24" spans="1:15" s="93" customFormat="1" ht="26.25" thickBot="1" x14ac:dyDescent="0.3">
      <c r="A24" s="96" t="s">
        <v>31</v>
      </c>
      <c r="B24" s="97" t="s">
        <v>56</v>
      </c>
      <c r="C24" s="98">
        <v>400000</v>
      </c>
      <c r="D24" s="98">
        <v>400000</v>
      </c>
      <c r="E24" s="99">
        <f t="shared" si="6"/>
        <v>800000</v>
      </c>
      <c r="G24" s="127"/>
      <c r="H24" s="134">
        <v>1500000</v>
      </c>
      <c r="I24" s="135"/>
      <c r="J24" s="2" t="s">
        <v>57</v>
      </c>
      <c r="K24" s="112">
        <v>41061</v>
      </c>
      <c r="O24" s="114"/>
    </row>
    <row r="25" spans="1:15" s="93" customFormat="1" ht="15" x14ac:dyDescent="0.25">
      <c r="A25" s="71"/>
      <c r="B25" s="123" t="s">
        <v>5</v>
      </c>
      <c r="C25" s="124">
        <f>SUM(C18:C24)</f>
        <v>1400000</v>
      </c>
      <c r="D25" s="124">
        <f>SUM(D18:D24)</f>
        <v>1140000</v>
      </c>
      <c r="E25" s="124">
        <f>SUM(E18:E24)</f>
        <v>2540000</v>
      </c>
      <c r="G25" s="123" t="s">
        <v>5</v>
      </c>
      <c r="H25" s="125">
        <f>SUM(H18:H24)</f>
        <v>12880000</v>
      </c>
      <c r="I25" s="125">
        <f>SUM(I18:I24)</f>
        <v>141000</v>
      </c>
      <c r="O25" s="114"/>
    </row>
    <row r="26" spans="1:15" s="93" customFormat="1" x14ac:dyDescent="0.2">
      <c r="J26" s="76"/>
      <c r="K26" s="122"/>
      <c r="L26" s="113"/>
      <c r="M26" s="114"/>
      <c r="N26" s="110"/>
      <c r="O26" s="114"/>
    </row>
    <row r="27" spans="1:15" s="93" customFormat="1" x14ac:dyDescent="0.2">
      <c r="J27" s="76"/>
      <c r="K27" s="122"/>
      <c r="L27" s="113"/>
      <c r="M27" s="114"/>
      <c r="N27" s="110"/>
      <c r="O27" s="114"/>
    </row>
    <row r="28" spans="1:15" s="93" customFormat="1" x14ac:dyDescent="0.2">
      <c r="O28" s="110"/>
    </row>
    <row r="29" spans="1:15" s="93" customFormat="1" x14ac:dyDescent="0.2"/>
    <row r="30" spans="1:15" s="93" customFormat="1" x14ac:dyDescent="0.2"/>
    <row r="31" spans="1:15" s="93" customFormat="1" x14ac:dyDescent="0.2"/>
    <row r="32" spans="1:15" s="93" customFormat="1" x14ac:dyDescent="0.2">
      <c r="K32" s="108"/>
    </row>
    <row r="33" spans="6:11" s="93" customFormat="1" x14ac:dyDescent="0.2">
      <c r="F33" s="109"/>
      <c r="K33" s="108"/>
    </row>
    <row r="34" spans="6:11" s="93" customFormat="1" x14ac:dyDescent="0.2">
      <c r="F34" s="109"/>
      <c r="K34" s="108"/>
    </row>
    <row r="35" spans="6:11" s="93" customFormat="1" x14ac:dyDescent="0.2">
      <c r="F35" s="109"/>
      <c r="K35" s="108"/>
    </row>
    <row r="36" spans="6:11" s="93" customFormat="1" x14ac:dyDescent="0.2">
      <c r="F36" s="109"/>
      <c r="K36" s="108"/>
    </row>
    <row r="37" spans="6:11" s="93" customFormat="1" x14ac:dyDescent="0.2">
      <c r="K37" s="108"/>
    </row>
    <row r="38" spans="6:11" s="93" customFormat="1" x14ac:dyDescent="0.2">
      <c r="F38" s="109"/>
      <c r="K38" s="108"/>
    </row>
    <row r="39" spans="6:11" s="93" customFormat="1" x14ac:dyDescent="0.2">
      <c r="K39" s="111"/>
    </row>
    <row r="40" spans="6:11" s="93" customFormat="1" x14ac:dyDescent="0.2"/>
    <row r="41" spans="6:11" s="93" customFormat="1" x14ac:dyDescent="0.2"/>
    <row r="42" spans="6:11" s="93" customFormat="1" x14ac:dyDescent="0.2"/>
    <row r="43" spans="6:11" s="93" customFormat="1" x14ac:dyDescent="0.2"/>
    <row r="44" spans="6:11" s="93" customFormat="1" x14ac:dyDescent="0.2"/>
    <row r="45" spans="6:11" s="93" customFormat="1" x14ac:dyDescent="0.2"/>
    <row r="46" spans="6:11" s="93" customFormat="1" x14ac:dyDescent="0.2"/>
    <row r="47" spans="6:11" s="93" customFormat="1" x14ac:dyDescent="0.2"/>
    <row r="48" spans="6:11" s="93" customFormat="1" x14ac:dyDescent="0.2"/>
    <row r="49" s="93" customFormat="1" x14ac:dyDescent="0.2"/>
    <row r="50" s="93" customFormat="1" x14ac:dyDescent="0.2"/>
    <row r="51" s="93" customFormat="1" x14ac:dyDescent="0.2"/>
    <row r="52" s="93" customFormat="1" x14ac:dyDescent="0.2"/>
    <row r="53" s="93" customFormat="1" x14ac:dyDescent="0.2"/>
    <row r="54" s="93" customFormat="1" x14ac:dyDescent="0.2"/>
    <row r="55" s="93" customFormat="1" x14ac:dyDescent="0.2"/>
    <row r="56" s="93" customFormat="1" x14ac:dyDescent="0.2"/>
  </sheetData>
  <mergeCells count="2">
    <mergeCell ref="A1:Q1"/>
    <mergeCell ref="F4:G4"/>
  </mergeCells>
  <pageMargins left="7.874015748031496E-2" right="0.11811023622047245" top="0.39370078740157483" bottom="0.98425196850393704" header="0" footer="0"/>
  <pageSetup scale="48" orientation="landscape" horizontalDpi="720" verticalDpi="72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MARZO I 2013 (2)</vt:lpstr>
      <vt:lpstr>DICIEMNBRE I 2012</vt:lpstr>
      <vt:lpstr>DICIEMBRE II 2012</vt:lpstr>
      <vt:lpstr>ENERO I 2013</vt:lpstr>
      <vt:lpstr>ENERO II 2013</vt:lpstr>
      <vt:lpstr>FEBRRO I 2013</vt:lpstr>
      <vt:lpstr>FEBRERO II 2013</vt:lpstr>
      <vt:lpstr>MARZO I 2013</vt:lpstr>
      <vt:lpstr>MARZO II 2013</vt:lpstr>
      <vt:lpstr>ABRIL I 2013</vt:lpstr>
      <vt:lpstr>ABRIL II 2013</vt:lpstr>
      <vt:lpstr>MAYO I 2013</vt:lpstr>
      <vt:lpstr>MAYO II 2013</vt:lpstr>
      <vt:lpstr>JUNIO I 2013 + PRIMA</vt:lpstr>
      <vt:lpstr>JUNIO II 2013</vt:lpstr>
      <vt:lpstr>JULIO I 2013 </vt:lpstr>
      <vt:lpstr>Sheet1</vt:lpstr>
      <vt:lpstr>cpte_open</vt:lpstr>
      <vt:lpstr>Sheet3</vt:lpstr>
      <vt:lpstr>Sheet2</vt:lpstr>
      <vt:lpstr>andrea</vt:lpstr>
      <vt:lpstr>gloria</vt:lpstr>
      <vt:lpstr>Martha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</dc:creator>
  <cp:lastModifiedBy>Franco, Astrid (Contractor)</cp:lastModifiedBy>
  <cp:lastPrinted>2013-07-15T15:01:37Z</cp:lastPrinted>
  <dcterms:created xsi:type="dcterms:W3CDTF">2013-01-14T15:12:22Z</dcterms:created>
  <dcterms:modified xsi:type="dcterms:W3CDTF">2013-08-09T00:25:19Z</dcterms:modified>
</cp:coreProperties>
</file>