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B500DC4D-0576-5F47-85DB-031F79C5CBC7}" xr6:coauthVersionLast="47" xr6:coauthVersionMax="47" xr10:uidLastSave="{00000000-0000-0000-0000-000000000000}"/>
  <bookViews>
    <workbookView xWindow="-20" yWindow="840" windowWidth="38080" windowHeight="19380" xr2:uid="{0DBC7CBB-1BA4-E74A-ACDB-390B09A12D21}"/>
  </bookViews>
  <sheets>
    <sheet name="Sheet1" sheetId="1" r:id="rId1"/>
    <sheet name="WACC" sheetId="10" r:id="rId2"/>
    <sheet name="Income Statement" sheetId="13" r:id="rId3"/>
    <sheet name="Balance Sheet" sheetId="14" r:id="rId4"/>
    <sheet name="Cash Flow Statement" sheetId="15" r:id="rId5"/>
  </sheets>
  <definedNames>
    <definedName name="TGR">Sheet1!$D$19</definedName>
    <definedName name="wacc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0" l="1"/>
  <c r="L73" i="1"/>
  <c r="M73" i="1"/>
  <c r="F62" i="1"/>
  <c r="G62" i="1"/>
  <c r="H62" i="1"/>
  <c r="I62" i="1"/>
  <c r="I73" i="1" s="1"/>
  <c r="J62" i="1"/>
  <c r="J73" i="1" s="1"/>
  <c r="K62" i="1"/>
  <c r="K73" i="1" s="1"/>
  <c r="L62" i="1"/>
  <c r="M62" i="1"/>
  <c r="F73" i="1"/>
  <c r="G73" i="1"/>
  <c r="H73" i="1"/>
  <c r="R57" i="1"/>
  <c r="O57" i="1" s="1"/>
  <c r="N57" i="1"/>
  <c r="R55" i="1"/>
  <c r="Q55" i="1"/>
  <c r="P55" i="1"/>
  <c r="N56" i="1"/>
  <c r="N54" i="1" s="1"/>
  <c r="N50" i="1"/>
  <c r="R80" i="1"/>
  <c r="R79" i="1"/>
  <c r="P60" i="1"/>
  <c r="O60" i="1"/>
  <c r="Q60" i="1"/>
  <c r="R60" i="1"/>
  <c r="N60" i="1"/>
  <c r="D17" i="10" s="1"/>
  <c r="D14" i="10"/>
  <c r="D5" i="10" s="1"/>
  <c r="N55" i="1"/>
  <c r="F40" i="1"/>
  <c r="G40" i="1"/>
  <c r="H40" i="1"/>
  <c r="I40" i="1"/>
  <c r="J40" i="1"/>
  <c r="K40" i="1"/>
  <c r="L40" i="1"/>
  <c r="M40" i="1"/>
  <c r="E40" i="1"/>
  <c r="F37" i="1"/>
  <c r="G37" i="1"/>
  <c r="H37" i="1"/>
  <c r="I37" i="1"/>
  <c r="J37" i="1"/>
  <c r="K37" i="1"/>
  <c r="L37" i="1"/>
  <c r="M37" i="1"/>
  <c r="E37" i="1"/>
  <c r="L27" i="1"/>
  <c r="N51" i="1"/>
  <c r="N24" i="1"/>
  <c r="F34" i="1"/>
  <c r="G34" i="1"/>
  <c r="H34" i="1"/>
  <c r="I34" i="1"/>
  <c r="J34" i="1"/>
  <c r="K34" i="1"/>
  <c r="L34" i="1"/>
  <c r="M34" i="1"/>
  <c r="E34" i="1"/>
  <c r="F31" i="1"/>
  <c r="G31" i="1"/>
  <c r="H31" i="1"/>
  <c r="I31" i="1"/>
  <c r="J31" i="1"/>
  <c r="K31" i="1"/>
  <c r="L31" i="1"/>
  <c r="M31" i="1"/>
  <c r="E31" i="1"/>
  <c r="F30" i="1"/>
  <c r="G30" i="1"/>
  <c r="H30" i="1"/>
  <c r="I30" i="1"/>
  <c r="J30" i="1"/>
  <c r="K30" i="1"/>
  <c r="L30" i="1"/>
  <c r="M30" i="1"/>
  <c r="E30" i="1"/>
  <c r="F27" i="1"/>
  <c r="G27" i="1"/>
  <c r="H27" i="1"/>
  <c r="I27" i="1"/>
  <c r="J27" i="1"/>
  <c r="K27" i="1"/>
  <c r="M27" i="1"/>
  <c r="E27" i="1"/>
  <c r="F24" i="1"/>
  <c r="G24" i="1"/>
  <c r="H24" i="1"/>
  <c r="I24" i="1"/>
  <c r="J24" i="1"/>
  <c r="K24" i="1"/>
  <c r="L24" i="1"/>
  <c r="M24" i="1"/>
  <c r="E24" i="1"/>
  <c r="D19" i="1"/>
  <c r="P57" i="1" l="1"/>
  <c r="Q57" i="1" s="1"/>
  <c r="D9" i="10"/>
  <c r="F60" i="1"/>
  <c r="G59" i="1"/>
  <c r="H59" i="1"/>
  <c r="I59" i="1"/>
  <c r="J59" i="1"/>
  <c r="K59" i="1"/>
  <c r="L59" i="1"/>
  <c r="M60" i="1"/>
  <c r="E60" i="1"/>
  <c r="O56" i="1"/>
  <c r="P56" i="1"/>
  <c r="Q56" i="1"/>
  <c r="R56" i="1"/>
  <c r="N49" i="1"/>
  <c r="R54" i="1" l="1"/>
  <c r="D15" i="10"/>
  <c r="F59" i="1"/>
  <c r="M59" i="1"/>
  <c r="E59" i="1"/>
  <c r="L60" i="1"/>
  <c r="K60" i="1"/>
  <c r="J60" i="1"/>
  <c r="H60" i="1"/>
  <c r="G60" i="1"/>
  <c r="I60" i="1"/>
  <c r="O49" i="1"/>
  <c r="O50" i="1"/>
  <c r="P50" i="1" s="1"/>
  <c r="Q50" i="1" s="1"/>
  <c r="R50" i="1" s="1"/>
  <c r="O55" i="1" l="1"/>
  <c r="D19" i="10"/>
  <c r="M18" i="1" s="1"/>
  <c r="D18" i="1" s="1"/>
  <c r="O51" i="1"/>
  <c r="P51" i="1" s="1"/>
  <c r="Q51" i="1" s="1"/>
  <c r="R51" i="1" s="1"/>
  <c r="N48" i="1"/>
  <c r="N47" i="1" s="1"/>
  <c r="O54" i="1"/>
  <c r="P49" i="1"/>
  <c r="O48" i="1" l="1"/>
  <c r="Q54" i="1"/>
  <c r="P54" i="1"/>
  <c r="Q49" i="1"/>
  <c r="P48" i="1"/>
  <c r="R49" i="1" l="1"/>
  <c r="R48" i="1" s="1"/>
  <c r="Q48" i="1"/>
  <c r="F70" i="1" l="1"/>
  <c r="L70" i="1"/>
  <c r="G67" i="1"/>
  <c r="H67" i="1"/>
  <c r="H68" i="1" s="1"/>
  <c r="I67" i="1"/>
  <c r="K67" i="1"/>
  <c r="L67" i="1"/>
  <c r="F64" i="1"/>
  <c r="G35" i="1"/>
  <c r="H64" i="1"/>
  <c r="I64" i="1"/>
  <c r="J64" i="1"/>
  <c r="K64" i="1"/>
  <c r="F35" i="1"/>
  <c r="F53" i="1"/>
  <c r="F54" i="1" s="1"/>
  <c r="G53" i="1"/>
  <c r="G54" i="1" s="1"/>
  <c r="H53" i="1"/>
  <c r="I53" i="1"/>
  <c r="J53" i="1"/>
  <c r="K53" i="1"/>
  <c r="L53" i="1"/>
  <c r="M53" i="1"/>
  <c r="E53" i="1"/>
  <c r="F28" i="1"/>
  <c r="M47" i="1"/>
  <c r="N53" i="1" s="1"/>
  <c r="F41" i="1"/>
  <c r="I47" i="1"/>
  <c r="K25" i="1"/>
  <c r="J25" i="1" l="1"/>
  <c r="H65" i="1"/>
  <c r="H54" i="1"/>
  <c r="G25" i="1"/>
  <c r="J38" i="1"/>
  <c r="L68" i="1"/>
  <c r="I65" i="1"/>
  <c r="I68" i="1"/>
  <c r="M54" i="1"/>
  <c r="N59" i="1"/>
  <c r="N62" i="1" s="1"/>
  <c r="O47" i="1"/>
  <c r="E54" i="1"/>
  <c r="J54" i="1"/>
  <c r="L54" i="1"/>
  <c r="K54" i="1"/>
  <c r="I54" i="1"/>
  <c r="H25" i="1"/>
  <c r="F65" i="1"/>
  <c r="G68" i="1"/>
  <c r="H42" i="1"/>
  <c r="H47" i="1"/>
  <c r="G47" i="1"/>
  <c r="I28" i="1"/>
  <c r="E47" i="1"/>
  <c r="F47" i="1"/>
  <c r="L25" i="1"/>
  <c r="H28" i="1"/>
  <c r="J65" i="1"/>
  <c r="K68" i="1"/>
  <c r="L47" i="1"/>
  <c r="L71" i="1" s="1"/>
  <c r="K47" i="1"/>
  <c r="J47" i="1"/>
  <c r="J48" i="1" s="1"/>
  <c r="K65" i="1"/>
  <c r="I41" i="1"/>
  <c r="K42" i="1"/>
  <c r="J41" i="1"/>
  <c r="K28" i="1"/>
  <c r="M35" i="1"/>
  <c r="F38" i="1"/>
  <c r="I38" i="1"/>
  <c r="J28" i="1"/>
  <c r="M38" i="1"/>
  <c r="E35" i="1"/>
  <c r="L41" i="1"/>
  <c r="K38" i="1"/>
  <c r="E28" i="1"/>
  <c r="G41" i="1"/>
  <c r="G42" i="1"/>
  <c r="J67" i="1"/>
  <c r="J68" i="1" s="1"/>
  <c r="K70" i="1"/>
  <c r="L35" i="1"/>
  <c r="F25" i="1"/>
  <c r="M28" i="1"/>
  <c r="K35" i="1"/>
  <c r="I35" i="1"/>
  <c r="H38" i="1"/>
  <c r="E41" i="1"/>
  <c r="F42" i="1"/>
  <c r="J70" i="1"/>
  <c r="E38" i="1"/>
  <c r="K41" i="1"/>
  <c r="M25" i="1"/>
  <c r="L28" i="1"/>
  <c r="J35" i="1"/>
  <c r="H35" i="1"/>
  <c r="G38" i="1"/>
  <c r="M41" i="1"/>
  <c r="E42" i="1"/>
  <c r="L42" i="1"/>
  <c r="G64" i="1"/>
  <c r="G65" i="1" s="1"/>
  <c r="I70" i="1"/>
  <c r="M42" i="1"/>
  <c r="E64" i="1"/>
  <c r="E65" i="1" s="1"/>
  <c r="H70" i="1"/>
  <c r="M64" i="1"/>
  <c r="M65" i="1" s="1"/>
  <c r="E67" i="1"/>
  <c r="E68" i="1" s="1"/>
  <c r="F67" i="1"/>
  <c r="F68" i="1" s="1"/>
  <c r="G70" i="1"/>
  <c r="G71" i="1" s="1"/>
  <c r="J42" i="1"/>
  <c r="L64" i="1"/>
  <c r="L65" i="1" s="1"/>
  <c r="M67" i="1"/>
  <c r="M68" i="1" s="1"/>
  <c r="E70" i="1"/>
  <c r="I42" i="1"/>
  <c r="M70" i="1"/>
  <c r="M71" i="1" s="1"/>
  <c r="L38" i="1"/>
  <c r="G28" i="1"/>
  <c r="H41" i="1"/>
  <c r="I25" i="1"/>
  <c r="N27" i="1"/>
  <c r="N67" i="1" l="1"/>
  <c r="O53" i="1"/>
  <c r="O59" i="1" s="1"/>
  <c r="O62" i="1" s="1"/>
  <c r="E71" i="1"/>
  <c r="K71" i="1"/>
  <c r="F48" i="1"/>
  <c r="H71" i="1"/>
  <c r="O67" i="1"/>
  <c r="F71" i="1"/>
  <c r="I71" i="1"/>
  <c r="J71" i="1"/>
  <c r="P47" i="1"/>
  <c r="L48" i="1"/>
  <c r="O24" i="1"/>
  <c r="O27" i="1" s="1"/>
  <c r="G48" i="1"/>
  <c r="H48" i="1"/>
  <c r="M48" i="1"/>
  <c r="K48" i="1"/>
  <c r="I48" i="1"/>
  <c r="P53" i="1" l="1"/>
  <c r="P59" i="1" s="1"/>
  <c r="P62" i="1" s="1"/>
  <c r="P67" i="1"/>
  <c r="N70" i="1"/>
  <c r="O70" i="1"/>
  <c r="Q47" i="1"/>
  <c r="P24" i="1"/>
  <c r="P27" i="1" s="1"/>
  <c r="O64" i="1"/>
  <c r="Q53" i="1" l="1"/>
  <c r="Q59" i="1" s="1"/>
  <c r="Q62" i="1" s="1"/>
  <c r="Q67" i="1"/>
  <c r="O73" i="1"/>
  <c r="O74" i="1" s="1"/>
  <c r="R47" i="1"/>
  <c r="R53" i="1" s="1"/>
  <c r="Q24" i="1"/>
  <c r="Q27" i="1" s="1"/>
  <c r="P70" i="1"/>
  <c r="P64" i="1"/>
  <c r="R59" i="1" l="1"/>
  <c r="R62" i="1" s="1"/>
  <c r="R67" i="1"/>
  <c r="P73" i="1"/>
  <c r="P74" i="1" s="1"/>
  <c r="R24" i="1"/>
  <c r="R27" i="1" s="1"/>
  <c r="Q70" i="1"/>
  <c r="Q64" i="1"/>
  <c r="Q73" i="1" l="1"/>
  <c r="Q74" i="1" s="1"/>
  <c r="R64" i="1"/>
  <c r="R70" i="1"/>
  <c r="N64" i="1"/>
  <c r="N73" i="1" l="1"/>
  <c r="N74" i="1" s="1"/>
  <c r="R73" i="1"/>
  <c r="R76" i="1" s="1"/>
  <c r="R77" i="1" s="1"/>
  <c r="R74" i="1" l="1"/>
  <c r="R78" i="1" l="1"/>
  <c r="R81" i="1" l="1"/>
  <c r="R84" i="1" s="1"/>
  <c r="H4" i="1" l="1"/>
  <c r="H6" i="1" s="1"/>
  <c r="E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tc={101A232D-CAB1-344F-A204-10BF1ECB6226}</author>
  </authors>
  <commentList>
    <comment ref="I13" authorId="0" shapeId="0" xr:uid="{101A232D-CAB1-344F-A204-10BF1ECB62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in the Percentage Revenue Growth
</t>
      </text>
    </comment>
  </commentList>
</comments>
</file>

<file path=xl/sharedStrings.xml><?xml version="1.0" encoding="utf-8"?>
<sst xmlns="http://schemas.openxmlformats.org/spreadsheetml/2006/main" count="1931" uniqueCount="1412">
  <si>
    <t>Revenue</t>
  </si>
  <si>
    <t/>
  </si>
  <si>
    <t>Goodwill</t>
  </si>
  <si>
    <t>Common Stock</t>
  </si>
  <si>
    <t>Ticker</t>
  </si>
  <si>
    <t>Date</t>
  </si>
  <si>
    <t>Year End</t>
  </si>
  <si>
    <t>Assumptions</t>
  </si>
  <si>
    <t>Income Statement</t>
  </si>
  <si>
    <t>Cashflow Items</t>
  </si>
  <si>
    <t>EBIT</t>
  </si>
  <si>
    <t>D&amp;A</t>
  </si>
  <si>
    <t>CapEx</t>
  </si>
  <si>
    <t>% of sales</t>
  </si>
  <si>
    <t>1.09.24</t>
  </si>
  <si>
    <t>12.31.24</t>
  </si>
  <si>
    <t>Switches</t>
  </si>
  <si>
    <t>% Growth</t>
  </si>
  <si>
    <t>Diluted Weighted Average Shares Outstanding</t>
  </si>
  <si>
    <t>24,578</t>
  </si>
  <si>
    <t>Weighted Average Shares Outstanding</t>
  </si>
  <si>
    <t>0</t>
  </si>
  <si>
    <t>0.009</t>
  </si>
  <si>
    <t>-0.003</t>
  </si>
  <si>
    <t>Diluted Earnings Per Share</t>
  </si>
  <si>
    <t>0.021</t>
  </si>
  <si>
    <t>Earnings Per Share (EPS)</t>
  </si>
  <si>
    <t>EBITDA</t>
  </si>
  <si>
    <t>204.2</t>
  </si>
  <si>
    <t>1,174</t>
  </si>
  <si>
    <t>Depreciation and Amortization</t>
  </si>
  <si>
    <t>Net Income</t>
  </si>
  <si>
    <t>Income Attributable to Non-Controlling Interest</t>
  </si>
  <si>
    <t>Income Tax Expense</t>
  </si>
  <si>
    <t>271.2</t>
  </si>
  <si>
    <t>Income Before Tax</t>
  </si>
  <si>
    <t>16.67</t>
  </si>
  <si>
    <t>-0.963</t>
  </si>
  <si>
    <t>4</t>
  </si>
  <si>
    <t>Equity &amp; Other Income/(Expense)</t>
  </si>
  <si>
    <t>3.32</t>
  </si>
  <si>
    <t>Interest Expense</t>
  </si>
  <si>
    <t>Interest Income</t>
  </si>
  <si>
    <t>15.93</t>
  </si>
  <si>
    <t>Net Interest(Non Operating)</t>
  </si>
  <si>
    <t>Operating Income</t>
  </si>
  <si>
    <t>3</t>
  </si>
  <si>
    <t>Other Operating Expenses</t>
  </si>
  <si>
    <t>Selling, General and Administrative</t>
  </si>
  <si>
    <t>Research &amp; Development</t>
  </si>
  <si>
    <t>Operating Expenses</t>
  </si>
  <si>
    <t>1,869</t>
  </si>
  <si>
    <t>Gross Profit</t>
  </si>
  <si>
    <t>Cost of Revenue</t>
  </si>
  <si>
    <t>3,543</t>
  </si>
  <si>
    <t xml:space="preserve"> 2017-03-01 </t>
  </si>
  <si>
    <t>Report Filing:</t>
  </si>
  <si>
    <t xml:space="preserve">LTM 
  (Last Twelve Months) </t>
  </si>
  <si>
    <t>Period Ending:</t>
  </si>
  <si>
    <t>Net Debt</t>
  </si>
  <si>
    <t>Total Debt</t>
  </si>
  <si>
    <t>1</t>
  </si>
  <si>
    <t>11,971</t>
  </si>
  <si>
    <t>0.169</t>
  </si>
  <si>
    <t>2</t>
  </si>
  <si>
    <t>-43</t>
  </si>
  <si>
    <t>1,197</t>
  </si>
  <si>
    <t>1,994</t>
  </si>
  <si>
    <t>Total Equity</t>
  </si>
  <si>
    <t>200</t>
  </si>
  <si>
    <t>10.62</t>
  </si>
  <si>
    <t>3,198</t>
  </si>
  <si>
    <t>141</t>
  </si>
  <si>
    <t>245</t>
  </si>
  <si>
    <t>300</t>
  </si>
  <si>
    <t>Deferred Revenue</t>
  </si>
  <si>
    <t>467</t>
  </si>
  <si>
    <t>Tax Payables</t>
  </si>
  <si>
    <t>485</t>
  </si>
  <si>
    <t>Accounts Payable</t>
  </si>
  <si>
    <t>930</t>
  </si>
  <si>
    <t>14.74</t>
  </si>
  <si>
    <t>110</t>
  </si>
  <si>
    <t>-3.261</t>
  </si>
  <si>
    <t>24</t>
  </si>
  <si>
    <t>108.1</t>
  </si>
  <si>
    <t>4,430</t>
  </si>
  <si>
    <t>613</t>
  </si>
  <si>
    <t>135.2</t>
  </si>
  <si>
    <t>179</t>
  </si>
  <si>
    <t>12,736</t>
  </si>
  <si>
    <t>Total Assets</t>
  </si>
  <si>
    <t>93</t>
  </si>
  <si>
    <t>979</t>
  </si>
  <si>
    <t>2,605</t>
  </si>
  <si>
    <t>Inventory</t>
  </si>
  <si>
    <t>Receivables</t>
  </si>
  <si>
    <t>61.6</t>
  </si>
  <si>
    <t>1,152</t>
  </si>
  <si>
    <t>3,130</t>
  </si>
  <si>
    <t>Capital Expenditure</t>
  </si>
  <si>
    <t>Operating Cash Flow</t>
  </si>
  <si>
    <t>Free Cash Flow</t>
  </si>
  <si>
    <t>Cash at End of Period</t>
  </si>
  <si>
    <t>Cash at Beginning of Period</t>
  </si>
  <si>
    <t>Net Change in Cash</t>
  </si>
  <si>
    <t>Effect of Forex Changes on Cash</t>
  </si>
  <si>
    <t>Other Financing Activities</t>
  </si>
  <si>
    <t>Dividends Paid</t>
  </si>
  <si>
    <t>Common Stock Repurchased</t>
  </si>
  <si>
    <t>Common Stock Issued</t>
  </si>
  <si>
    <t>Debt Repayment</t>
  </si>
  <si>
    <t>Cash From Financing Activities</t>
  </si>
  <si>
    <t>Other Investing Activities</t>
  </si>
  <si>
    <t>Proceeds from Sales and Maturities of Securities</t>
  </si>
  <si>
    <t>Purchases of Securities</t>
  </si>
  <si>
    <t>Payments for Acquisitions</t>
  </si>
  <si>
    <t>Investments in Property Plant and Equipment</t>
  </si>
  <si>
    <t>Cash From Investing Activities</t>
  </si>
  <si>
    <t>Other Working Capital</t>
  </si>
  <si>
    <t>Accounts Receivable</t>
  </si>
  <si>
    <t>Changes in Working Capital</t>
  </si>
  <si>
    <t>Other Non-Cash Items</t>
  </si>
  <si>
    <t>Stock Based Compensation</t>
  </si>
  <si>
    <t>Deferred Income Tax</t>
  </si>
  <si>
    <t>Cash From Operating Activities</t>
  </si>
  <si>
    <t>Net Income/Starting Line</t>
  </si>
  <si>
    <t>Conservative</t>
  </si>
  <si>
    <t>Base</t>
  </si>
  <si>
    <t>Optimistic</t>
  </si>
  <si>
    <t>WACC</t>
  </si>
  <si>
    <t>TGR</t>
  </si>
  <si>
    <t>Valuation</t>
  </si>
  <si>
    <t>Year</t>
  </si>
  <si>
    <t>Metric</t>
  </si>
  <si>
    <t>Changes in NWC</t>
  </si>
  <si>
    <t>% of change in sales</t>
  </si>
  <si>
    <t>DCF</t>
  </si>
  <si>
    <t>% growth</t>
  </si>
  <si>
    <t>Taxes</t>
  </si>
  <si>
    <t>EBIAT</t>
  </si>
  <si>
    <t>% of sale</t>
  </si>
  <si>
    <t>Change in NWC</t>
  </si>
  <si>
    <t xml:space="preserve">% of sales </t>
  </si>
  <si>
    <t>Unlevered FCF</t>
  </si>
  <si>
    <t>Present Value of FCF</t>
  </si>
  <si>
    <t>Terminal Value</t>
  </si>
  <si>
    <t>Present Value of Terminal Value</t>
  </si>
  <si>
    <t>Enterprise Value</t>
  </si>
  <si>
    <t>(+) Cash</t>
  </si>
  <si>
    <t>(-) Debt</t>
  </si>
  <si>
    <t>Equity Value</t>
  </si>
  <si>
    <t>Optimistic Case</t>
  </si>
  <si>
    <t>Conservative Case</t>
  </si>
  <si>
    <t>WACC Calculations</t>
  </si>
  <si>
    <t>US 10y</t>
  </si>
  <si>
    <t>US 5Y</t>
  </si>
  <si>
    <t>Risk Free Rate</t>
  </si>
  <si>
    <t>Beta</t>
  </si>
  <si>
    <t>Market Risk Premium</t>
  </si>
  <si>
    <t xml:space="preserve">Cost of Equity </t>
  </si>
  <si>
    <t>Tax Rate</t>
  </si>
  <si>
    <t>Market Cap</t>
  </si>
  <si>
    <t>Cost of Debt</t>
  </si>
  <si>
    <t>2016 A</t>
  </si>
  <si>
    <t>2017 A</t>
  </si>
  <si>
    <t>2018 A</t>
  </si>
  <si>
    <t>2019 A</t>
  </si>
  <si>
    <t>2020 A</t>
  </si>
  <si>
    <t>2021 A</t>
  </si>
  <si>
    <t>2022 A</t>
  </si>
  <si>
    <t>2023 A</t>
  </si>
  <si>
    <t>26-29</t>
  </si>
  <si>
    <t>28</t>
  </si>
  <si>
    <t>25</t>
  </si>
  <si>
    <t>Base Case</t>
  </si>
  <si>
    <t>% of Equity</t>
  </si>
  <si>
    <t>Debt</t>
  </si>
  <si>
    <t>% of Debt</t>
  </si>
  <si>
    <t>Diluted Shares</t>
  </si>
  <si>
    <t>Implied Stock Price</t>
  </si>
  <si>
    <t>Implied Price Per share</t>
  </si>
  <si>
    <t>Current Share Price</t>
  </si>
  <si>
    <t>Low-End</t>
  </si>
  <si>
    <t>High-End</t>
  </si>
  <si>
    <t>-0.038</t>
  </si>
  <si>
    <t>-0.04</t>
  </si>
  <si>
    <t>-0.027</t>
  </si>
  <si>
    <t>-0.2</t>
  </si>
  <si>
    <t>-0.17</t>
  </si>
  <si>
    <t>-0.25</t>
  </si>
  <si>
    <t>-0.041</t>
  </si>
  <si>
    <t>-0.16</t>
  </si>
  <si>
    <t>-0.46</t>
  </si>
  <si>
    <t>-0.31</t>
  </si>
  <si>
    <t>-0.79</t>
  </si>
  <si>
    <t>-0.38</t>
  </si>
  <si>
    <t>-0.29</t>
  </si>
  <si>
    <t>0.21</t>
  </si>
  <si>
    <t>1.63</t>
  </si>
  <si>
    <t>3.62</t>
  </si>
  <si>
    <t>4.3</t>
  </si>
  <si>
    <t>3.56</t>
  </si>
  <si>
    <t>0.25</t>
  </si>
  <si>
    <t>1.87</t>
  </si>
  <si>
    <t>4.02</t>
  </si>
  <si>
    <t>4.73</t>
  </si>
  <si>
    <t>3.88</t>
  </si>
  <si>
    <t xml:space="preserve"> 2007-12-31 </t>
  </si>
  <si>
    <t xml:space="preserve"> 2008-12-31 </t>
  </si>
  <si>
    <t xml:space="preserve"> 2009-12-31 </t>
  </si>
  <si>
    <t xml:space="preserve"> 2011-03-03 </t>
  </si>
  <si>
    <t xml:space="preserve"> 2012-03-28 </t>
  </si>
  <si>
    <t xml:space="preserve"> 2013-03-07 </t>
  </si>
  <si>
    <t xml:space="preserve"> 2014-02-26 </t>
  </si>
  <si>
    <t xml:space="preserve"> 2015-02-26 </t>
  </si>
  <si>
    <t xml:space="preserve"> 2016-02-24 </t>
  </si>
  <si>
    <t xml:space="preserve"> 2018-02-23 </t>
  </si>
  <si>
    <t xml:space="preserve"> 2019-02-19 </t>
  </si>
  <si>
    <t xml:space="preserve"> 2020-02-13 </t>
  </si>
  <si>
    <t xml:space="preserve"> 2021-02-08 </t>
  </si>
  <si>
    <t xml:space="preserve"> 2022-05-02 </t>
  </si>
  <si>
    <t xml:space="preserve"> 2023-01-31 </t>
  </si>
  <si>
    <t xml:space="preserve"> 2024-01-29 </t>
  </si>
  <si>
    <t xml:space="preserve">2007
  12-31 </t>
  </si>
  <si>
    <t xml:space="preserve">2008
  12-31 </t>
  </si>
  <si>
    <t xml:space="preserve">2009
  12-31 </t>
  </si>
  <si>
    <t xml:space="preserve">2010
  12-31 </t>
  </si>
  <si>
    <t xml:space="preserve">2011
  12-31 </t>
  </si>
  <si>
    <t xml:space="preserve">2012
  12-31 </t>
  </si>
  <si>
    <t xml:space="preserve">2013
  12-31 </t>
  </si>
  <si>
    <t xml:space="preserve">2014
  12-31 </t>
  </si>
  <si>
    <t xml:space="preserve">2015
  12-31 </t>
  </si>
  <si>
    <t xml:space="preserve">2016
  12-31 </t>
  </si>
  <si>
    <t xml:space="preserve">2017
  12-31 </t>
  </si>
  <si>
    <t xml:space="preserve">2018
  12-31 </t>
  </si>
  <si>
    <t xml:space="preserve">2019
  12-31 </t>
  </si>
  <si>
    <t xml:space="preserve">2020
  12-31 </t>
  </si>
  <si>
    <t xml:space="preserve">2021
  12-31 </t>
  </si>
  <si>
    <t xml:space="preserve">2022
  12-31 </t>
  </si>
  <si>
    <t xml:space="preserve">2023
  12-31 </t>
  </si>
  <si>
    <t>2,045</t>
  </si>
  <si>
    <t>760.8</t>
  </si>
  <si>
    <t>1,506</t>
  </si>
  <si>
    <t>1,610</t>
  </si>
  <si>
    <t>1,791</t>
  </si>
  <si>
    <t>1,868</t>
  </si>
  <si>
    <t>1,923</t>
  </si>
  <si>
    <t>2,163</t>
  </si>
  <si>
    <t>2,486</t>
  </si>
  <si>
    <t>2,558</t>
  </si>
  <si>
    <t>2,661</t>
  </si>
  <si>
    <t>3,249</t>
  </si>
  <si>
    <t>3,387</t>
  </si>
  <si>
    <t>3,475</t>
  </si>
  <si>
    <t>3,485</t>
  </si>
  <si>
    <t>3,481</t>
  </si>
  <si>
    <t>2,799</t>
  </si>
  <si>
    <t>2,958</t>
  </si>
  <si>
    <t>3,174</t>
  </si>
  <si>
    <t>3,191</t>
  </si>
  <si>
    <t>-77.04</t>
  </si>
  <si>
    <t>-74.35</t>
  </si>
  <si>
    <t>-44.96</t>
  </si>
  <si>
    <t>-136.2</t>
  </si>
  <si>
    <t>-234.6</t>
  </si>
  <si>
    <t>-365.5</t>
  </si>
  <si>
    <t>44.8</t>
  </si>
  <si>
    <t>45.24</t>
  </si>
  <si>
    <t>-294</t>
  </si>
  <si>
    <t>279.8</t>
  </si>
  <si>
    <t>3.917</t>
  </si>
  <si>
    <t>1,513</t>
  </si>
  <si>
    <t>2,323</t>
  </si>
  <si>
    <t>4,316</t>
  </si>
  <si>
    <t>9,598</t>
  </si>
  <si>
    <t>17,199</t>
  </si>
  <si>
    <t>13,558</t>
  </si>
  <si>
    <t>12,217</t>
  </si>
  <si>
    <t>2.895</t>
  </si>
  <si>
    <t>4.157</t>
  </si>
  <si>
    <t>6.94</t>
  </si>
  <si>
    <t>16.92</t>
  </si>
  <si>
    <t>28.83</t>
  </si>
  <si>
    <t>106.1</t>
  </si>
  <si>
    <t>231.9</t>
  </si>
  <si>
    <t>422.6</t>
  </si>
  <si>
    <t>947.1</t>
  </si>
  <si>
    <t>1,636</t>
  </si>
  <si>
    <t>1,901</t>
  </si>
  <si>
    <t>2,154</t>
  </si>
  <si>
    <t>2,322</t>
  </si>
  <si>
    <t>2,911</t>
  </si>
  <si>
    <t>4,667</t>
  </si>
  <si>
    <t>4,991</t>
  </si>
  <si>
    <t>-78.16</t>
  </si>
  <si>
    <t>-82.78</t>
  </si>
  <si>
    <t>-55.74</t>
  </si>
  <si>
    <t>-154.3</t>
  </si>
  <si>
    <t>-254.4</t>
  </si>
  <si>
    <t>-396.2</t>
  </si>
  <si>
    <t>-74.01</t>
  </si>
  <si>
    <t>-888.7</t>
  </si>
  <si>
    <t>-674.9</t>
  </si>
  <si>
    <t>-1,961</t>
  </si>
  <si>
    <t>-976.1</t>
  </si>
  <si>
    <t>-775</t>
  </si>
  <si>
    <t>721</t>
  </si>
  <si>
    <t>5,524</t>
  </si>
  <si>
    <t>12,583</t>
  </si>
  <si>
    <t>14,999</t>
  </si>
  <si>
    <t>12,390</t>
  </si>
  <si>
    <t>-98.13</t>
  </si>
  <si>
    <t>-279.2</t>
  </si>
  <si>
    <t>-86.49</t>
  </si>
  <si>
    <t>120</t>
  </si>
  <si>
    <t>-25</t>
  </si>
  <si>
    <t>69</t>
  </si>
  <si>
    <t>0.11</t>
  </si>
  <si>
    <t>0.097</t>
  </si>
  <si>
    <t>0.026</t>
  </si>
  <si>
    <t>0.173</t>
  </si>
  <si>
    <t>0.489</t>
  </si>
  <si>
    <t>0.136</t>
  </si>
  <si>
    <t>2.588</t>
  </si>
  <si>
    <t>9.404</t>
  </si>
  <si>
    <t>13.04</t>
  </si>
  <si>
    <t>26.7</t>
  </si>
  <si>
    <t>31.55</t>
  </si>
  <si>
    <t>57.84</t>
  </si>
  <si>
    <t>292</t>
  </si>
  <si>
    <t>699</t>
  </si>
  <si>
    <t>1,132</t>
  </si>
  <si>
    <t>-5,001</t>
  </si>
  <si>
    <t>-4,783</t>
  </si>
  <si>
    <t>-78.05</t>
  </si>
  <si>
    <t>-82.68</t>
  </si>
  <si>
    <t>-55.71</t>
  </si>
  <si>
    <t>-154.2</t>
  </si>
  <si>
    <t>-253.9</t>
  </si>
  <si>
    <t>-396.1</t>
  </si>
  <si>
    <t>-71.43</t>
  </si>
  <si>
    <t>-284.6</t>
  </si>
  <si>
    <t>-875.6</t>
  </si>
  <si>
    <t>-746.3</t>
  </si>
  <si>
    <t>-2,209</t>
  </si>
  <si>
    <t>-1,005</t>
  </si>
  <si>
    <t>-665</t>
  </si>
  <si>
    <t>1,154</t>
  </si>
  <si>
    <t>6,343</t>
  </si>
  <si>
    <t>13,719</t>
  </si>
  <si>
    <t>9,973</t>
  </si>
  <si>
    <t>7,676</t>
  </si>
  <si>
    <t>1.886</t>
  </si>
  <si>
    <t>-1.445</t>
  </si>
  <si>
    <t>-6.583</t>
  </si>
  <si>
    <t>-2.646</t>
  </si>
  <si>
    <t>-1.828</t>
  </si>
  <si>
    <t>22.6</t>
  </si>
  <si>
    <t>1.813</t>
  </si>
  <si>
    <t>-41.65</t>
  </si>
  <si>
    <t>111.3</t>
  </si>
  <si>
    <t>-125.4</t>
  </si>
  <si>
    <t>21.87</t>
  </si>
  <si>
    <t>-193</t>
  </si>
  <si>
    <t>-122</t>
  </si>
  <si>
    <t>-29</t>
  </si>
  <si>
    <t>172</t>
  </si>
  <si>
    <t>-602</t>
  </si>
  <si>
    <t>1.749</t>
  </si>
  <si>
    <t>3.747</t>
  </si>
  <si>
    <t>2.531</t>
  </si>
  <si>
    <t>0.992</t>
  </si>
  <si>
    <t>0.043</t>
  </si>
  <si>
    <t>0.254</t>
  </si>
  <si>
    <t>32.93</t>
  </si>
  <si>
    <t>100.9</t>
  </si>
  <si>
    <t>118.9</t>
  </si>
  <si>
    <t>198.8</t>
  </si>
  <si>
    <t>471.3</t>
  </si>
  <si>
    <t>663.1</t>
  </si>
  <si>
    <t>685</t>
  </si>
  <si>
    <t>748</t>
  </si>
  <si>
    <t>371</t>
  </si>
  <si>
    <t>191</t>
  </si>
  <si>
    <t>156</t>
  </si>
  <si>
    <t>261</t>
  </si>
  <si>
    <t>0.529</t>
  </si>
  <si>
    <t>0.159</t>
  </si>
  <si>
    <t>0.258</t>
  </si>
  <si>
    <t>0.255</t>
  </si>
  <si>
    <t>0.288</t>
  </si>
  <si>
    <t>0.189</t>
  </si>
  <si>
    <t>1.126</t>
  </si>
  <si>
    <t>1.508</t>
  </si>
  <si>
    <t>8.53</t>
  </si>
  <si>
    <t>19.69</t>
  </si>
  <si>
    <t>24.53</t>
  </si>
  <si>
    <t>44</t>
  </si>
  <si>
    <t>30</t>
  </si>
  <si>
    <t>56</t>
  </si>
  <si>
    <t>297</t>
  </si>
  <si>
    <t>1,066</t>
  </si>
  <si>
    <t>1,313</t>
  </si>
  <si>
    <t>-3.218</t>
  </si>
  <si>
    <t>-2.372</t>
  </si>
  <si>
    <t>-0.734</t>
  </si>
  <si>
    <t>0.212</t>
  </si>
  <si>
    <t>0.034</t>
  </si>
  <si>
    <t>-32.74</t>
  </si>
  <si>
    <t>-99.76</t>
  </si>
  <si>
    <t>-117.3</t>
  </si>
  <si>
    <t>-190.3</t>
  </si>
  <si>
    <t>-451.6</t>
  </si>
  <si>
    <t>-638.5</t>
  </si>
  <si>
    <t>-641</t>
  </si>
  <si>
    <t>-718</t>
  </si>
  <si>
    <t>-315</t>
  </si>
  <si>
    <t>106</t>
  </si>
  <si>
    <t>910</t>
  </si>
  <si>
    <t>1,052</t>
  </si>
  <si>
    <t>-79.93</t>
  </si>
  <si>
    <t>-78.5</t>
  </si>
  <si>
    <t>-51.9</t>
  </si>
  <si>
    <t>-146.8</t>
  </si>
  <si>
    <t>-251.5</t>
  </si>
  <si>
    <t>-394.3</t>
  </si>
  <si>
    <t>-61.28</t>
  </si>
  <si>
    <t>-186.7</t>
  </si>
  <si>
    <t>-716.6</t>
  </si>
  <si>
    <t>-667.3</t>
  </si>
  <si>
    <t>-1,632</t>
  </si>
  <si>
    <t>-388.1</t>
  </si>
  <si>
    <t>169</t>
  </si>
  <si>
    <t>6,687</t>
  </si>
  <si>
    <t>13,656</t>
  </si>
  <si>
    <t>8,891</t>
  </si>
  <si>
    <t>7,226</t>
  </si>
  <si>
    <t>-89</t>
  </si>
  <si>
    <t>-191</t>
  </si>
  <si>
    <t>176</t>
  </si>
  <si>
    <t>17.24</t>
  </si>
  <si>
    <t>23.65</t>
  </si>
  <si>
    <t>42.15</t>
  </si>
  <si>
    <t>84.57</t>
  </si>
  <si>
    <t>104.1</t>
  </si>
  <si>
    <t>150.4</t>
  </si>
  <si>
    <t>285.6</t>
  </si>
  <si>
    <t>603.7</t>
  </si>
  <si>
    <t>922.2</t>
  </si>
  <si>
    <t>1,432</t>
  </si>
  <si>
    <t>2,477</t>
  </si>
  <si>
    <t>2,834</t>
  </si>
  <si>
    <t>2,646</t>
  </si>
  <si>
    <t>3,145</t>
  </si>
  <si>
    <t>4,517</t>
  </si>
  <si>
    <t>3,946</t>
  </si>
  <si>
    <t>4,800</t>
  </si>
  <si>
    <t>5,184</t>
  </si>
  <si>
    <t>62.75</t>
  </si>
  <si>
    <t>53.71</t>
  </si>
  <si>
    <t>19.28</t>
  </si>
  <si>
    <t>209</t>
  </si>
  <si>
    <t>274</t>
  </si>
  <si>
    <t>232</t>
  </si>
  <si>
    <t>464.7</t>
  </si>
  <si>
    <t>717.9</t>
  </si>
  <si>
    <t>834.4</t>
  </si>
  <si>
    <t>1,378</t>
  </si>
  <si>
    <t>1,460</t>
  </si>
  <si>
    <t>1,343</t>
  </si>
  <si>
    <t>1,491</t>
  </si>
  <si>
    <t>2,593</t>
  </si>
  <si>
    <t>3,075</t>
  </si>
  <si>
    <t>3,969</t>
  </si>
  <si>
    <t>4,480</t>
  </si>
  <si>
    <t>80</t>
  </si>
  <si>
    <t>77.36</t>
  </si>
  <si>
    <t>61.43</t>
  </si>
  <si>
    <t>177.6</t>
  </si>
  <si>
    <t>313.1</t>
  </si>
  <si>
    <t>424.4</t>
  </si>
  <si>
    <t>517.5</t>
  </si>
  <si>
    <t>1,068</t>
  </si>
  <si>
    <t>1,640</t>
  </si>
  <si>
    <t>2,267</t>
  </si>
  <si>
    <t>3,855</t>
  </si>
  <si>
    <t>3,900</t>
  </si>
  <si>
    <t>4,636</t>
  </si>
  <si>
    <t>6,919</t>
  </si>
  <si>
    <t>7,197</t>
  </si>
  <si>
    <t>8,769</t>
  </si>
  <si>
    <t>9,664</t>
  </si>
  <si>
    <t>0.064</t>
  </si>
  <si>
    <t>-1.141</t>
  </si>
  <si>
    <t>9.535</t>
  </si>
  <si>
    <t>30.73</t>
  </si>
  <si>
    <t>30.07</t>
  </si>
  <si>
    <t>456.3</t>
  </si>
  <si>
    <t>881.7</t>
  </si>
  <si>
    <t>923.5</t>
  </si>
  <si>
    <t>1,599</t>
  </si>
  <si>
    <t>2,222</t>
  </si>
  <si>
    <t>4,042</t>
  </si>
  <si>
    <t>4,069</t>
  </si>
  <si>
    <t>6,630</t>
  </si>
  <si>
    <t>13,606</t>
  </si>
  <si>
    <t>20,853</t>
  </si>
  <si>
    <t>17,660</t>
  </si>
  <si>
    <t>16,890</t>
  </si>
  <si>
    <t>15.88</t>
  </si>
  <si>
    <t>102.4</t>
  </si>
  <si>
    <t>86.01</t>
  </si>
  <si>
    <t>142.6</t>
  </si>
  <si>
    <t>383.2</t>
  </si>
  <si>
    <t>1,557</t>
  </si>
  <si>
    <t>2,317</t>
  </si>
  <si>
    <t>3,123</t>
  </si>
  <si>
    <t>5,401</t>
  </si>
  <si>
    <t>9,536</t>
  </si>
  <si>
    <t>17,419</t>
  </si>
  <si>
    <t>20,509</t>
  </si>
  <si>
    <t>24,906</t>
  </si>
  <si>
    <t>40,217</t>
  </si>
  <si>
    <t>60,609</t>
  </si>
  <si>
    <t>79,113</t>
  </si>
  <si>
    <t>78,428</t>
  </si>
  <si>
    <t>0.073</t>
  </si>
  <si>
    <t>111.9</t>
  </si>
  <si>
    <t>116.7</t>
  </si>
  <si>
    <t>413.3</t>
  </si>
  <si>
    <t>2,013</t>
  </si>
  <si>
    <t>4,046</t>
  </si>
  <si>
    <t>7,000</t>
  </si>
  <si>
    <t>11,759</t>
  </si>
  <si>
    <t>21,461</t>
  </si>
  <si>
    <t>31,536</t>
  </si>
  <si>
    <t>53,823</t>
  </si>
  <si>
    <t>81,462</t>
  </si>
  <si>
    <t>96,773</t>
  </si>
  <si>
    <t>95,318</t>
  </si>
  <si>
    <t>-17.11</t>
  </si>
  <si>
    <t>46.48</t>
  </si>
  <si>
    <t>-68.54</t>
  </si>
  <si>
    <t>-26.95</t>
  </si>
  <si>
    <t>24.88</t>
  </si>
  <si>
    <t>264.8</t>
  </si>
  <si>
    <t>-239</t>
  </si>
  <si>
    <t>600.3</t>
  </si>
  <si>
    <t>1,541</t>
  </si>
  <si>
    <t>3,735</t>
  </si>
  <si>
    <t>6,947</t>
  </si>
  <si>
    <t>8,285</t>
  </si>
  <si>
    <t>7,151</t>
  </si>
  <si>
    <t>-7,645</t>
  </si>
  <si>
    <t>-10,742</t>
  </si>
  <si>
    <t>-13,154</t>
  </si>
  <si>
    <t>-11,168</t>
  </si>
  <si>
    <t>0.098</t>
  </si>
  <si>
    <t>55.76</t>
  </si>
  <si>
    <t>1.09</t>
  </si>
  <si>
    <t>72.6</t>
  </si>
  <si>
    <t>280.1</t>
  </si>
  <si>
    <t>466.7</t>
  </si>
  <si>
    <t>606.9</t>
  </si>
  <si>
    <t>2,488</t>
  </si>
  <si>
    <t>2,716</t>
  </si>
  <si>
    <t>7,128</t>
  </si>
  <si>
    <t>10,315</t>
  </si>
  <si>
    <t>13,419</t>
  </si>
  <si>
    <t>11,739</t>
  </si>
  <si>
    <t>6,834</t>
  </si>
  <si>
    <t>3,099</t>
  </si>
  <si>
    <t>5,230</t>
  </si>
  <si>
    <t>25.06</t>
  </si>
  <si>
    <t>17.95</t>
  </si>
  <si>
    <t>22.63</t>
  </si>
  <si>
    <t>774.5</t>
  </si>
  <si>
    <t>898.4</t>
  </si>
  <si>
    <t>819.8</t>
  </si>
  <si>
    <t>672</t>
  </si>
  <si>
    <t>131</t>
  </si>
  <si>
    <t>5,932</t>
  </si>
  <si>
    <t>12,696</t>
  </si>
  <si>
    <t>Total Investmen...</t>
  </si>
  <si>
    <t>34.84</t>
  </si>
  <si>
    <t>51.7</t>
  </si>
  <si>
    <t>130.4</t>
  </si>
  <si>
    <t>386.1</t>
  </si>
  <si>
    <t>713.4</t>
  </si>
  <si>
    <t>1,114</t>
  </si>
  <si>
    <t>2,417</t>
  </si>
  <si>
    <t>5,849</t>
  </si>
  <si>
    <t>8,092</t>
  </si>
  <si>
    <t>22,664</t>
  </si>
  <si>
    <t>28,655</t>
  </si>
  <si>
    <t>29,740</t>
  </si>
  <si>
    <t>34,309</t>
  </si>
  <si>
    <t>52,148</t>
  </si>
  <si>
    <t>62,131</t>
  </si>
  <si>
    <t>82,338</t>
  </si>
  <si>
    <t>106,618</t>
  </si>
  <si>
    <t>Total Liabiliti...</t>
  </si>
  <si>
    <t>4.268</t>
  </si>
  <si>
    <t>5.179</t>
  </si>
  <si>
    <t>7.124</t>
  </si>
  <si>
    <t>621.9</t>
  </si>
  <si>
    <t>893.3</t>
  </si>
  <si>
    <t>1,190</t>
  </si>
  <si>
    <t>1,807</t>
  </si>
  <si>
    <t>2,345</t>
  </si>
  <si>
    <t>3,415</t>
  </si>
  <si>
    <t>7,774</t>
  </si>
  <si>
    <t>9,178</t>
  </si>
  <si>
    <t>10,249</t>
  </si>
  <si>
    <t>27,260</t>
  </si>
  <si>
    <t>29,803</t>
  </si>
  <si>
    <t>32,177</t>
  </si>
  <si>
    <t>34,892</t>
  </si>
  <si>
    <t>Additional Paid...</t>
  </si>
  <si>
    <t>0.018</t>
  </si>
  <si>
    <t>0.007</t>
  </si>
  <si>
    <t>0.095</t>
  </si>
  <si>
    <t>0.104</t>
  </si>
  <si>
    <t>0.115</t>
  </si>
  <si>
    <t>0.123</t>
  </si>
  <si>
    <t>0.126</t>
  </si>
  <si>
    <t>0.131</t>
  </si>
  <si>
    <t>0.161</t>
  </si>
  <si>
    <t>-386.1</t>
  </si>
  <si>
    <t>-0.022</t>
  </si>
  <si>
    <t>-3.556</t>
  </si>
  <si>
    <t>-23.74</t>
  </si>
  <si>
    <t>33.35</t>
  </si>
  <si>
    <t>-8.218</t>
  </si>
  <si>
    <t>-36</t>
  </si>
  <si>
    <t>363</t>
  </si>
  <si>
    <t>54</t>
  </si>
  <si>
    <t>-361</t>
  </si>
  <si>
    <t>-143</t>
  </si>
  <si>
    <t>Accumulated Oth...</t>
  </si>
  <si>
    <t>-122.1</t>
  </si>
  <si>
    <t>-204.9</t>
  </si>
  <si>
    <t>-260.7</t>
  </si>
  <si>
    <t>-415</t>
  </si>
  <si>
    <t>-669.4</t>
  </si>
  <si>
    <t>-1,066</t>
  </si>
  <si>
    <t>-1,140</t>
  </si>
  <si>
    <t>-1,434</t>
  </si>
  <si>
    <t>-2,322</t>
  </si>
  <si>
    <t>-2,997</t>
  </si>
  <si>
    <t>-4,974</t>
  </si>
  <si>
    <t>-5,318</t>
  </si>
  <si>
    <t>-6,083</t>
  </si>
  <si>
    <t>-5,399</t>
  </si>
  <si>
    <t>331</t>
  </si>
  <si>
    <t>12,885</t>
  </si>
  <si>
    <t>27,882</t>
  </si>
  <si>
    <t>Retained Earnin...</t>
  </si>
  <si>
    <t>-117.8</t>
  </si>
  <si>
    <t>-199.7</t>
  </si>
  <si>
    <t>-253.5</t>
  </si>
  <si>
    <t>207</t>
  </si>
  <si>
    <t>224</t>
  </si>
  <si>
    <t>124.7</t>
  </si>
  <si>
    <t>667.1</t>
  </si>
  <si>
    <t>911.7</t>
  </si>
  <si>
    <t>1,089</t>
  </si>
  <si>
    <t>4,753</t>
  </si>
  <si>
    <t>4,237</t>
  </si>
  <si>
    <t>4,923</t>
  </si>
  <si>
    <t>6,618</t>
  </si>
  <si>
    <t>22,225</t>
  </si>
  <si>
    <t>30,189</t>
  </si>
  <si>
    <t>44,704</t>
  </si>
  <si>
    <t>62,634</t>
  </si>
  <si>
    <t>Total Stockhold...</t>
  </si>
  <si>
    <t>1,395</t>
  </si>
  <si>
    <t>1,390</t>
  </si>
  <si>
    <t>1,492</t>
  </si>
  <si>
    <t>1,454</t>
  </si>
  <si>
    <t>1,394</t>
  </si>
  <si>
    <t>1,194</t>
  </si>
  <si>
    <t>975</t>
  </si>
  <si>
    <t>Non-Controlling...</t>
  </si>
  <si>
    <t>5,905</t>
  </si>
  <si>
    <t>5,632</t>
  </si>
  <si>
    <t>6,314</t>
  </si>
  <si>
    <t>8,110</t>
  </si>
  <si>
    <t>23,679</t>
  </si>
  <si>
    <t>31,583</t>
  </si>
  <si>
    <t>45,898</t>
  </si>
  <si>
    <t>63,609</t>
  </si>
  <si>
    <t>101.4</t>
  </si>
  <si>
    <t>6.433</t>
  </si>
  <si>
    <t>8.446</t>
  </si>
  <si>
    <t>9.951</t>
  </si>
  <si>
    <t>560.7</t>
  </si>
  <si>
    <t>1,145</t>
  </si>
  <si>
    <t>2,666</t>
  </si>
  <si>
    <t>4,954</t>
  </si>
  <si>
    <t>5,930</t>
  </si>
  <si>
    <t>8,599</t>
  </si>
  <si>
    <t>3,832</t>
  </si>
  <si>
    <t>4,463</t>
  </si>
  <si>
    <t>5,574</t>
  </si>
  <si>
    <t>8,052</t>
  </si>
  <si>
    <t>11,404</t>
  </si>
  <si>
    <t>Other Long Term...</t>
  </si>
  <si>
    <t>319.2</t>
  </si>
  <si>
    <t>12.7</t>
  </si>
  <si>
    <t>16.95</t>
  </si>
  <si>
    <t>10.69</t>
  </si>
  <si>
    <t>6.821</t>
  </si>
  <si>
    <t>-4,568</t>
  </si>
  <si>
    <t>66</t>
  </si>
  <si>
    <t>151</t>
  </si>
  <si>
    <t>82</t>
  </si>
  <si>
    <t>175</t>
  </si>
  <si>
    <t>Deferred Tax Li...</t>
  </si>
  <si>
    <t>55.42</t>
  </si>
  <si>
    <t>0.8</t>
  </si>
  <si>
    <t>72.32</t>
  </si>
  <si>
    <t>5,978</t>
  </si>
  <si>
    <t>9,457</t>
  </si>
  <si>
    <t>9,404</t>
  </si>
  <si>
    <t>11,634</t>
  </si>
  <si>
    <t>9,607</t>
  </si>
  <si>
    <t>5,245</t>
  </si>
  <si>
    <t>1,597</t>
  </si>
  <si>
    <t>2,682</t>
  </si>
  <si>
    <t>Total Long Term...</t>
  </si>
  <si>
    <t>163.5</t>
  </si>
  <si>
    <t>326.5</t>
  </si>
  <si>
    <t>93.47</t>
  </si>
  <si>
    <t>298.1</t>
  </si>
  <si>
    <t>646.3</t>
  </si>
  <si>
    <t>3,633</t>
  </si>
  <si>
    <t>5,381</t>
  </si>
  <si>
    <t>10,932</t>
  </si>
  <si>
    <t>15,387</t>
  </si>
  <si>
    <t>13,434</t>
  </si>
  <si>
    <t>15,532</t>
  </si>
  <si>
    <t>14,221</t>
  </si>
  <si>
    <t>10,843</t>
  </si>
  <si>
    <t>9,731</t>
  </si>
  <si>
    <t>14,261</t>
  </si>
  <si>
    <t>Total Non-Curre...</t>
  </si>
  <si>
    <t>152.7</t>
  </si>
  <si>
    <t>251.4</t>
  </si>
  <si>
    <t>383.9</t>
  </si>
  <si>
    <t>489.4</t>
  </si>
  <si>
    <t>989.5</t>
  </si>
  <si>
    <t>1,750</t>
  </si>
  <si>
    <t>4,938</t>
  </si>
  <si>
    <t>7,004</t>
  </si>
  <si>
    <t>16,759</t>
  </si>
  <si>
    <t>23,023</t>
  </si>
  <si>
    <t>23,426</t>
  </si>
  <si>
    <t>26,199</t>
  </si>
  <si>
    <t>28,469</t>
  </si>
  <si>
    <t>30,548</t>
  </si>
  <si>
    <t>36,440</t>
  </si>
  <si>
    <t>43,009</t>
  </si>
  <si>
    <t>37.34</t>
  </si>
  <si>
    <t>69.34</t>
  </si>
  <si>
    <t>40.28</t>
  </si>
  <si>
    <t>49.03</t>
  </si>
  <si>
    <t>122.9</t>
  </si>
  <si>
    <t>-205.6</t>
  </si>
  <si>
    <t>-45.97</t>
  </si>
  <si>
    <t>-703.4</t>
  </si>
  <si>
    <t>-734.4</t>
  </si>
  <si>
    <t>1,237</t>
  </si>
  <si>
    <t>2,333</t>
  </si>
  <si>
    <t>2,248</t>
  </si>
  <si>
    <t>2,611</t>
  </si>
  <si>
    <t>3,078</t>
  </si>
  <si>
    <t>4,597</t>
  </si>
  <si>
    <t>5,907</t>
  </si>
  <si>
    <t>7,876</t>
  </si>
  <si>
    <t>Other Current L...</t>
  </si>
  <si>
    <t>8.512</t>
  </si>
  <si>
    <t>4.073</t>
  </si>
  <si>
    <t>1.377</t>
  </si>
  <si>
    <t>4.635</t>
  </si>
  <si>
    <t>2.345</t>
  </si>
  <si>
    <t>140.7</t>
  </si>
  <si>
    <t>163.2</t>
  </si>
  <si>
    <t>257.6</t>
  </si>
  <si>
    <t>283.4</t>
  </si>
  <si>
    <t>1,427</t>
  </si>
  <si>
    <t>1,423</t>
  </si>
  <si>
    <t>1,889</t>
  </si>
  <si>
    <t>2,210</t>
  </si>
  <si>
    <t>2,372</t>
  </si>
  <si>
    <t>2,810</t>
  </si>
  <si>
    <t>2,864</t>
  </si>
  <si>
    <t>Deferred Revenu...</t>
  </si>
  <si>
    <t>0.452</t>
  </si>
  <si>
    <t>2.674</t>
  </si>
  <si>
    <t>0.967</t>
  </si>
  <si>
    <t>9.71</t>
  </si>
  <si>
    <t>38.07</t>
  </si>
  <si>
    <t>71.23</t>
  </si>
  <si>
    <t>101.2</t>
  </si>
  <si>
    <t>152.9</t>
  </si>
  <si>
    <t>185.8</t>
  </si>
  <si>
    <t>348.7</t>
  </si>
  <si>
    <t>611</t>
  </si>
  <si>
    <t>777</t>
  </si>
  <si>
    <t>1,122</t>
  </si>
  <si>
    <t>1,235</t>
  </si>
  <si>
    <t>1,204</t>
  </si>
  <si>
    <t>0.08</t>
  </si>
  <si>
    <t>0.341</t>
  </si>
  <si>
    <t>0.29</t>
  </si>
  <si>
    <t>0.279</t>
  </si>
  <si>
    <t>8.983</t>
  </si>
  <si>
    <t>55.21</t>
  </si>
  <si>
    <t>7.904</t>
  </si>
  <si>
    <t>632.1</t>
  </si>
  <si>
    <t>633.2</t>
  </si>
  <si>
    <t>1,150</t>
  </si>
  <si>
    <t>858</t>
  </si>
  <si>
    <t>2,568</t>
  </si>
  <si>
    <t>1,785</t>
  </si>
  <si>
    <t>2,132</t>
  </si>
  <si>
    <t>1,589</t>
  </si>
  <si>
    <t>1,502</t>
  </si>
  <si>
    <t>2,373</t>
  </si>
  <si>
    <t>Notes Payable/S...</t>
  </si>
  <si>
    <t>5.369</t>
  </si>
  <si>
    <t>14.18</t>
  </si>
  <si>
    <t>15.09</t>
  </si>
  <si>
    <t>28.95</t>
  </si>
  <si>
    <t>56.14</t>
  </si>
  <si>
    <t>343.2</t>
  </si>
  <si>
    <t>412.2</t>
  </si>
  <si>
    <t>1,047</t>
  </si>
  <si>
    <t>1,339</t>
  </si>
  <si>
    <t>1,860</t>
  </si>
  <si>
    <t>2,390</t>
  </si>
  <si>
    <t>3,404</t>
  </si>
  <si>
    <t>3,771</t>
  </si>
  <si>
    <t>6,051</t>
  </si>
  <si>
    <t>10,025</t>
  </si>
  <si>
    <t>15,255</t>
  </si>
  <si>
    <t>14,431</t>
  </si>
  <si>
    <t>Accounts Payabl...</t>
  </si>
  <si>
    <t>51.3</t>
  </si>
  <si>
    <t>87.94</t>
  </si>
  <si>
    <t>57.49</t>
  </si>
  <si>
    <t>85.57</t>
  </si>
  <si>
    <t>191.3</t>
  </si>
  <si>
    <t>575.4</t>
  </si>
  <si>
    <t>1,304</t>
  </si>
  <si>
    <t>1,622</t>
  </si>
  <si>
    <t>5,827</t>
  </si>
  <si>
    <t>7,636</t>
  </si>
  <si>
    <t>9,992</t>
  </si>
  <si>
    <t>10,667</t>
  </si>
  <si>
    <t>14,248</t>
  </si>
  <si>
    <t>19,705</t>
  </si>
  <si>
    <t>26,709</t>
  </si>
  <si>
    <t>28,748</t>
  </si>
  <si>
    <t>Total Current L...</t>
  </si>
  <si>
    <t>0.531</t>
  </si>
  <si>
    <t>1.479</t>
  </si>
  <si>
    <t>6.33</t>
  </si>
  <si>
    <t>27.6</t>
  </si>
  <si>
    <t>54.58</t>
  </si>
  <si>
    <t>78.38</t>
  </si>
  <si>
    <t>991.2</t>
  </si>
  <si>
    <t>1,166</t>
  </si>
  <si>
    <t>1,380</t>
  </si>
  <si>
    <t>1,469</t>
  </si>
  <si>
    <t>923</t>
  </si>
  <si>
    <t>2,876</t>
  </si>
  <si>
    <t>3,720</t>
  </si>
  <si>
    <t>10,934</t>
  </si>
  <si>
    <t>5.304</t>
  </si>
  <si>
    <t>12</t>
  </si>
  <si>
    <t>522</t>
  </si>
  <si>
    <t>657</t>
  </si>
  <si>
    <t>514</t>
  </si>
  <si>
    <t>Long Term Inves...</t>
  </si>
  <si>
    <t>14.51</t>
  </si>
  <si>
    <t>14.27</t>
  </si>
  <si>
    <t>12.82</t>
  </si>
  <si>
    <t>376.1</t>
  </si>
  <si>
    <t>361.5</t>
  </si>
  <si>
    <t>282</t>
  </si>
  <si>
    <t>339</t>
  </si>
  <si>
    <t>313</t>
  </si>
  <si>
    <t>257</t>
  </si>
  <si>
    <t>215</t>
  </si>
  <si>
    <t>178</t>
  </si>
  <si>
    <t>Intangible Asse...</t>
  </si>
  <si>
    <t>60.24</t>
  </si>
  <si>
    <t>68</t>
  </si>
  <si>
    <t>198</t>
  </si>
  <si>
    <t>194</t>
  </si>
  <si>
    <t>253</t>
  </si>
  <si>
    <t>421.7</t>
  </si>
  <si>
    <t>350</t>
  </si>
  <si>
    <t>537</t>
  </si>
  <si>
    <t>520</t>
  </si>
  <si>
    <t>457</t>
  </si>
  <si>
    <t>409</t>
  </si>
  <si>
    <t>431</t>
  </si>
  <si>
    <t>Goodwill and In...</t>
  </si>
  <si>
    <t>18.79</t>
  </si>
  <si>
    <t>23.54</t>
  </si>
  <si>
    <t>122.6</t>
  </si>
  <si>
    <t>310.2</t>
  </si>
  <si>
    <t>562.3</t>
  </si>
  <si>
    <t>1,121</t>
  </si>
  <si>
    <t>2,596</t>
  </si>
  <si>
    <t>5,195</t>
  </si>
  <si>
    <t>15,037</t>
  </si>
  <si>
    <t>20,492</t>
  </si>
  <si>
    <t>19,691</t>
  </si>
  <si>
    <t>20,199</t>
  </si>
  <si>
    <t>23,375</t>
  </si>
  <si>
    <t>31,176</t>
  </si>
  <si>
    <t>36,635</t>
  </si>
  <si>
    <t>45,123</t>
  </si>
  <si>
    <t>Property, Plant...</t>
  </si>
  <si>
    <t>12.53</t>
  </si>
  <si>
    <t>20.27</t>
  </si>
  <si>
    <t>29.87</t>
  </si>
  <si>
    <t>150.2</t>
  </si>
  <si>
    <t>340.6</t>
  </si>
  <si>
    <t>576.6</t>
  </si>
  <si>
    <t>1,151</t>
  </si>
  <si>
    <t>2,651</t>
  </si>
  <si>
    <t>5,286</t>
  </si>
  <si>
    <t>16,404</t>
  </si>
  <si>
    <t>22,085</t>
  </si>
  <si>
    <t>21,433</t>
  </si>
  <si>
    <t>22,206</t>
  </si>
  <si>
    <t>25,431</t>
  </si>
  <si>
    <t>35,031</t>
  </si>
  <si>
    <t>41,421</t>
  </si>
  <si>
    <t>57,002</t>
  </si>
  <si>
    <t>2.93</t>
  </si>
  <si>
    <t>2.18</t>
  </si>
  <si>
    <t>4.222</t>
  </si>
  <si>
    <t>84.44</t>
  </si>
  <si>
    <t>32.89</t>
  </si>
  <si>
    <t>27.53</t>
  </si>
  <si>
    <t>30.59</t>
  </si>
  <si>
    <t>94.08</t>
  </si>
  <si>
    <t>138.3</t>
  </si>
  <si>
    <t>423.7</t>
  </si>
  <si>
    <t>559</t>
  </si>
  <si>
    <t>959</t>
  </si>
  <si>
    <t>1,346</t>
  </si>
  <si>
    <t>1,723</t>
  </si>
  <si>
    <t>2,941</t>
  </si>
  <si>
    <t>3,388</t>
  </si>
  <si>
    <t>Other Current A...</t>
  </si>
  <si>
    <t>2.108</t>
  </si>
  <si>
    <t>16.65</t>
  </si>
  <si>
    <t>23.22</t>
  </si>
  <si>
    <t>45.18</t>
  </si>
  <si>
    <t>50.08</t>
  </si>
  <si>
    <t>268.5</t>
  </si>
  <si>
    <t>340.4</t>
  </si>
  <si>
    <t>953.7</t>
  </si>
  <si>
    <t>1,278</t>
  </si>
  <si>
    <t>2,067</t>
  </si>
  <si>
    <t>2,264</t>
  </si>
  <si>
    <t>3,113</t>
  </si>
  <si>
    <t>3,552</t>
  </si>
  <si>
    <t>4,101</t>
  </si>
  <si>
    <t>5,757</t>
  </si>
  <si>
    <t>12,839</t>
  </si>
  <si>
    <t>13,626</t>
  </si>
  <si>
    <t>0.059</t>
  </si>
  <si>
    <t>3.488</t>
  </si>
  <si>
    <t>6.71</t>
  </si>
  <si>
    <t>9.539</t>
  </si>
  <si>
    <t>26.84</t>
  </si>
  <si>
    <t>49.11</t>
  </si>
  <si>
    <t>226.6</t>
  </si>
  <si>
    <t>499.1</t>
  </si>
  <si>
    <t>515.4</t>
  </si>
  <si>
    <t>949</t>
  </si>
  <si>
    <t>1,324</t>
  </si>
  <si>
    <t>1,886</t>
  </si>
  <si>
    <t>1,913</t>
  </si>
  <si>
    <t>2,952</t>
  </si>
  <si>
    <t>3,508</t>
  </si>
  <si>
    <t>807.8</t>
  </si>
  <si>
    <t>671</t>
  </si>
  <si>
    <t>Short Term Inve...</t>
  </si>
  <si>
    <t>17.21</t>
  </si>
  <si>
    <t>9.277</t>
  </si>
  <si>
    <t>69.63</t>
  </si>
  <si>
    <t>99.56</t>
  </si>
  <si>
    <t>255.3</t>
  </si>
  <si>
    <t>201.9</t>
  </si>
  <si>
    <t>845.9</t>
  </si>
  <si>
    <t>1,906</t>
  </si>
  <si>
    <t>3,393</t>
  </si>
  <si>
    <t>3,368</t>
  </si>
  <si>
    <t>3,686</t>
  </si>
  <si>
    <t>6,268</t>
  </si>
  <si>
    <t>19,384</t>
  </si>
  <si>
    <t>17,576</t>
  </si>
  <si>
    <t>16,253</t>
  </si>
  <si>
    <t>16,398</t>
  </si>
  <si>
    <t>Cash &amp; Equivale...</t>
  </si>
  <si>
    <t>280.3</t>
  </si>
  <si>
    <t>17,707</t>
  </si>
  <si>
    <t>22,185</t>
  </si>
  <si>
    <t>29,094</t>
  </si>
  <si>
    <t>Cash and Short ...</t>
  </si>
  <si>
    <t>22.31</t>
  </si>
  <si>
    <t>31.43</t>
  </si>
  <si>
    <t>100.6</t>
  </si>
  <si>
    <t>235.9</t>
  </si>
  <si>
    <t>372.8</t>
  </si>
  <si>
    <t>524.8</t>
  </si>
  <si>
    <t>1,266</t>
  </si>
  <si>
    <t>3,180</t>
  </si>
  <si>
    <t>2,782</t>
  </si>
  <si>
    <t>6,260</t>
  </si>
  <si>
    <t>6,571</t>
  </si>
  <si>
    <t>8,307</t>
  </si>
  <si>
    <t>12,103</t>
  </si>
  <si>
    <t>26,717</t>
  </si>
  <si>
    <t>27,100</t>
  </si>
  <si>
    <t>40,917</t>
  </si>
  <si>
    <t>49,616</t>
  </si>
  <si>
    <t>Total Current A...</t>
  </si>
  <si>
    <t xml:space="preserve">2007 
  12-31 </t>
  </si>
  <si>
    <t xml:space="preserve">2008 
  12-31 </t>
  </si>
  <si>
    <t xml:space="preserve">2009 
  12-31 </t>
  </si>
  <si>
    <t xml:space="preserve">2010 
  12-31 </t>
  </si>
  <si>
    <t xml:space="preserve">2011 
  12-31 </t>
  </si>
  <si>
    <t xml:space="preserve">2012 
  12-31 </t>
  </si>
  <si>
    <t xml:space="preserve">2013 
  12-31 </t>
  </si>
  <si>
    <t xml:space="preserve">2014 
  12-31 </t>
  </si>
  <si>
    <t xml:space="preserve">2015 
  12-31 </t>
  </si>
  <si>
    <t xml:space="preserve">2016 
  12-31 </t>
  </si>
  <si>
    <t xml:space="preserve">2017 
  12-31 </t>
  </si>
  <si>
    <t xml:space="preserve">2018 
  12-31 </t>
  </si>
  <si>
    <t xml:space="preserve">2019 
  12-31 </t>
  </si>
  <si>
    <t xml:space="preserve">2020 
  12-31 </t>
  </si>
  <si>
    <t xml:space="preserve">2021 
  12-31 </t>
  </si>
  <si>
    <t xml:space="preserve">2022 
  12-31 </t>
  </si>
  <si>
    <t xml:space="preserve">2023 
  12-31 </t>
  </si>
  <si>
    <t>-9.802</t>
  </si>
  <si>
    <t>-9.63</t>
  </si>
  <si>
    <t>-11.88</t>
  </si>
  <si>
    <t>-40.2</t>
  </si>
  <si>
    <t>-197.9</t>
  </si>
  <si>
    <t>-239.2</t>
  </si>
  <si>
    <t>-264.2</t>
  </si>
  <si>
    <t>-969.9</t>
  </si>
  <si>
    <t>-1,635</t>
  </si>
  <si>
    <t>-1,440</t>
  </si>
  <si>
    <t>-4,081</t>
  </si>
  <si>
    <t>-2,320</t>
  </si>
  <si>
    <t>-1,437</t>
  </si>
  <si>
    <t>-3,242</t>
  </si>
  <si>
    <t>-8,014</t>
  </si>
  <si>
    <t>-7,172</t>
  </si>
  <si>
    <t>-8,899</t>
  </si>
  <si>
    <t>-9,815</t>
  </si>
  <si>
    <t>-53.47</t>
  </si>
  <si>
    <t>-52.41</t>
  </si>
  <si>
    <t>-80.82</t>
  </si>
  <si>
    <t>-127.8</t>
  </si>
  <si>
    <t>-114.4</t>
  </si>
  <si>
    <t>-234.9</t>
  </si>
  <si>
    <t>258</t>
  </si>
  <si>
    <t>-57.34</t>
  </si>
  <si>
    <t>-524.5</t>
  </si>
  <si>
    <t>-123.8</t>
  </si>
  <si>
    <t>-60.65</t>
  </si>
  <si>
    <t>2,098</t>
  </si>
  <si>
    <t>2,405</t>
  </si>
  <si>
    <t>5,943</t>
  </si>
  <si>
    <t>11,497</t>
  </si>
  <si>
    <t>14,724</t>
  </si>
  <si>
    <t>13,256</t>
  </si>
  <si>
    <t>11,532</t>
  </si>
  <si>
    <t>-63.27</t>
  </si>
  <si>
    <t>-62.04</t>
  </si>
  <si>
    <t>-92.71</t>
  </si>
  <si>
    <t>-168</t>
  </si>
  <si>
    <t>-312.3</t>
  </si>
  <si>
    <t>-474.1</t>
  </si>
  <si>
    <t>-6.23</t>
  </si>
  <si>
    <t>-1,027</t>
  </si>
  <si>
    <t>-2,159</t>
  </si>
  <si>
    <t>-1,564</t>
  </si>
  <si>
    <t>-4,142</t>
  </si>
  <si>
    <t>-221.7</t>
  </si>
  <si>
    <t>968</t>
  </si>
  <si>
    <t>2,701</t>
  </si>
  <si>
    <t>3,483</t>
  </si>
  <si>
    <t>7,552</t>
  </si>
  <si>
    <t>4,357</t>
  </si>
  <si>
    <t>1,717</t>
  </si>
  <si>
    <t>4,276</t>
  </si>
  <si>
    <t>6,783</t>
  </si>
  <si>
    <t>19,901</t>
  </si>
  <si>
    <t>18,144</t>
  </si>
  <si>
    <t>16,924</t>
  </si>
  <si>
    <t>17,189</t>
  </si>
  <si>
    <t>15,009</t>
  </si>
  <si>
    <t>35.4</t>
  </si>
  <si>
    <t>3,965</t>
  </si>
  <si>
    <t>4,277</t>
  </si>
  <si>
    <t>16,590</t>
  </si>
  <si>
    <t>-18.19</t>
  </si>
  <si>
    <t>-7.934</t>
  </si>
  <si>
    <t>60.35</t>
  </si>
  <si>
    <t>29.93</t>
  </si>
  <si>
    <t>155.7</t>
  </si>
  <si>
    <t>-53.38</t>
  </si>
  <si>
    <t>644</t>
  </si>
  <si>
    <t>1,060</t>
  </si>
  <si>
    <t>-708.8</t>
  </si>
  <si>
    <t>2,196</t>
  </si>
  <si>
    <t>-25.3</t>
  </si>
  <si>
    <t>311.4</t>
  </si>
  <si>
    <t>2,506</t>
  </si>
  <si>
    <t>13,118</t>
  </si>
  <si>
    <t>-1,757</t>
  </si>
  <si>
    <t>-1,220</t>
  </si>
  <si>
    <t>265</t>
  </si>
  <si>
    <t>-1,581</t>
  </si>
  <si>
    <t>-2.266</t>
  </si>
  <si>
    <t>-6.81</t>
  </si>
  <si>
    <t>-35.52</t>
  </si>
  <si>
    <t>-34.28</t>
  </si>
  <si>
    <t>-7.409</t>
  </si>
  <si>
    <t>39.46</t>
  </si>
  <si>
    <t>-22.7</t>
  </si>
  <si>
    <t>8</t>
  </si>
  <si>
    <t>334</t>
  </si>
  <si>
    <t>-183</t>
  </si>
  <si>
    <t>-444</t>
  </si>
  <si>
    <t>-68</t>
  </si>
  <si>
    <t>45.04</t>
  </si>
  <si>
    <t>55.24</t>
  </si>
  <si>
    <t>69.52</t>
  </si>
  <si>
    <t>214.9</t>
  </si>
  <si>
    <t>213.7</t>
  </si>
  <si>
    <t>681.2</t>
  </si>
  <si>
    <t>-149</t>
  </si>
  <si>
    <t>839.6</t>
  </si>
  <si>
    <t>2,026</t>
  </si>
  <si>
    <t>8,278</t>
  </si>
  <si>
    <t>731</t>
  </si>
  <si>
    <t>9,905</t>
  </si>
  <si>
    <t>8,705</t>
  </si>
  <si>
    <t>-202</t>
  </si>
  <si>
    <t>3,704</t>
  </si>
  <si>
    <t>3,744</t>
  </si>
  <si>
    <t>268.8</t>
  </si>
  <si>
    <t>231.5</t>
  </si>
  <si>
    <t>221.5</t>
  </si>
  <si>
    <t>415</t>
  </si>
  <si>
    <t>-35.15</t>
  </si>
  <si>
    <t>750</t>
  </si>
  <si>
    <t>1,866</t>
  </si>
  <si>
    <t>400.2</t>
  </si>
  <si>
    <t>295.7</t>
  </si>
  <si>
    <t>1,285</t>
  </si>
  <si>
    <t>12,269</t>
  </si>
  <si>
    <t>707</t>
  </si>
  <si>
    <t>541</t>
  </si>
  <si>
    <t>700</t>
  </si>
  <si>
    <t>854</t>
  </si>
  <si>
    <t>-0.191</t>
  </si>
  <si>
    <t>-0.322</t>
  </si>
  <si>
    <t>-0.315</t>
  </si>
  <si>
    <t>-0.416</t>
  </si>
  <si>
    <t>-15.54</t>
  </si>
  <si>
    <t>-460.8</t>
  </si>
  <si>
    <t>-2,292</t>
  </si>
  <si>
    <t>-683.9</t>
  </si>
  <si>
    <t>-1,718</t>
  </si>
  <si>
    <t>-4,264</t>
  </si>
  <si>
    <t>-798</t>
  </si>
  <si>
    <t>-12,201</t>
  </si>
  <si>
    <t>-14,615</t>
  </si>
  <si>
    <t>-3,866</t>
  </si>
  <si>
    <t>-1,815</t>
  </si>
  <si>
    <t>-3,512</t>
  </si>
  <si>
    <t>55.07</t>
  </si>
  <si>
    <t>155.4</t>
  </si>
  <si>
    <t>338</t>
  </si>
  <si>
    <t>446</t>
  </si>
  <si>
    <t>419.6</t>
  </si>
  <si>
    <t>635.4</t>
  </si>
  <si>
    <t>2,143</t>
  </si>
  <si>
    <t>1,524</t>
  </si>
  <si>
    <t>4,415</t>
  </si>
  <si>
    <t>574</t>
  </si>
  <si>
    <t>1,529</t>
  </si>
  <si>
    <t>-5,203</t>
  </si>
  <si>
    <t>-3,527</t>
  </si>
  <si>
    <t>2,589</t>
  </si>
  <si>
    <t>6,010</t>
  </si>
  <si>
    <t>0.04</t>
  </si>
  <si>
    <t>-0.96</t>
  </si>
  <si>
    <t>-2.36</t>
  </si>
  <si>
    <t>-140.1</t>
  </si>
  <si>
    <t>46.92</t>
  </si>
  <si>
    <t>7.29</t>
  </si>
  <si>
    <t>14.81</t>
  </si>
  <si>
    <t>-3.849</t>
  </si>
  <si>
    <t>-26.44</t>
  </si>
  <si>
    <t>1,091</t>
  </si>
  <si>
    <t>-223.1</t>
  </si>
  <si>
    <t>46</t>
  </si>
  <si>
    <t>123</t>
  </si>
  <si>
    <t>278</t>
  </si>
  <si>
    <t>1,057</t>
  </si>
  <si>
    <t>-6,621</t>
  </si>
  <si>
    <t>-8,072</t>
  </si>
  <si>
    <t>40</t>
  </si>
  <si>
    <t>189.1</t>
  </si>
  <si>
    <t>-2</t>
  </si>
  <si>
    <t>22</t>
  </si>
  <si>
    <t>12,491</t>
  </si>
  <si>
    <t>18,715</t>
  </si>
  <si>
    <t>-64.95</t>
  </si>
  <si>
    <t>-14.99</t>
  </si>
  <si>
    <t>-205.8</t>
  </si>
  <si>
    <t>-1,297</t>
  </si>
  <si>
    <t>-132</t>
  </si>
  <si>
    <t>-5,835</t>
  </si>
  <si>
    <t>-19,112</t>
  </si>
  <si>
    <t>-26,787</t>
  </si>
  <si>
    <t>-31.22</t>
  </si>
  <si>
    <t>-12.26</t>
  </si>
  <si>
    <t>213.5</t>
  </si>
  <si>
    <t>-114.5</t>
  </si>
  <si>
    <t>-17.91</t>
  </si>
  <si>
    <t>-45</t>
  </si>
  <si>
    <t>-13</t>
  </si>
  <si>
    <t>-64</t>
  </si>
  <si>
    <t>2,385</t>
  </si>
  <si>
    <t>-9.762</t>
  </si>
  <si>
    <t>-10.59</t>
  </si>
  <si>
    <t>-14.24</t>
  </si>
  <si>
    <t>-180.3</t>
  </si>
  <si>
    <t>-175.9</t>
  </si>
  <si>
    <t>-238.1</t>
  </si>
  <si>
    <t>-249.4</t>
  </si>
  <si>
    <t>-990.4</t>
  </si>
  <si>
    <t>-1,674</t>
  </si>
  <si>
    <t>-1,416</t>
  </si>
  <si>
    <t>-4,419</t>
  </si>
  <si>
    <t>-2,337</t>
  </si>
  <si>
    <t>-1,436</t>
  </si>
  <si>
    <t>-3,132</t>
  </si>
  <si>
    <t>-7,868</t>
  </si>
  <si>
    <t>-11,973</t>
  </si>
  <si>
    <t>-15,584</t>
  </si>
  <si>
    <t>-17,999</t>
  </si>
  <si>
    <t>20.85</t>
  </si>
  <si>
    <t>29.52</t>
  </si>
  <si>
    <t>-30.35</t>
  </si>
  <si>
    <t>12.37</t>
  </si>
  <si>
    <t>73.51</t>
  </si>
  <si>
    <t>67.03</t>
  </si>
  <si>
    <t>610.4</t>
  </si>
  <si>
    <t>724.3</t>
  </si>
  <si>
    <t>358.9</t>
  </si>
  <si>
    <t>1,238</t>
  </si>
  <si>
    <t>-681.3</t>
  </si>
  <si>
    <t>-144.9</t>
  </si>
  <si>
    <t>743</t>
  </si>
  <si>
    <t>328</t>
  </si>
  <si>
    <t>-2,348</t>
  </si>
  <si>
    <t>-2,605</t>
  </si>
  <si>
    <t>0.523</t>
  </si>
  <si>
    <t>8.815</t>
  </si>
  <si>
    <t>0.902</t>
  </si>
  <si>
    <t>-0.212</t>
  </si>
  <si>
    <t>31.86</t>
  </si>
  <si>
    <t>187.8</t>
  </si>
  <si>
    <t>-0.243</t>
  </si>
  <si>
    <t>252.8</t>
  </si>
  <si>
    <t>675.4</t>
  </si>
  <si>
    <t>750.6</t>
  </si>
  <si>
    <t>388.2</t>
  </si>
  <si>
    <t>-296</t>
  </si>
  <si>
    <t>6,029</t>
  </si>
  <si>
    <t>-606</t>
  </si>
  <si>
    <t>-2.108</t>
  </si>
  <si>
    <t>-14.54</t>
  </si>
  <si>
    <t>-7.925</t>
  </si>
  <si>
    <t>-20.11</t>
  </si>
  <si>
    <t>-13.64</t>
  </si>
  <si>
    <t>-194.7</t>
  </si>
  <si>
    <t>-463.3</t>
  </si>
  <si>
    <t>-1,050</t>
  </si>
  <si>
    <t>-1,574</t>
  </si>
  <si>
    <t>-2,466</t>
  </si>
  <si>
    <t>-178.8</t>
  </si>
  <si>
    <t>-1,023</t>
  </si>
  <si>
    <t>-429</t>
  </si>
  <si>
    <t>-422</t>
  </si>
  <si>
    <t>-1,709</t>
  </si>
  <si>
    <t>-6,465</t>
  </si>
  <si>
    <t>-1,195</t>
  </si>
  <si>
    <t>7</t>
  </si>
  <si>
    <t>-0.059</t>
  </si>
  <si>
    <t>-0.168</t>
  </si>
  <si>
    <t>-3.222</t>
  </si>
  <si>
    <t>-2.829</t>
  </si>
  <si>
    <t>-17.3</t>
  </si>
  <si>
    <t>-21.92</t>
  </si>
  <si>
    <t>-183.7</t>
  </si>
  <si>
    <t>46.27</t>
  </si>
  <si>
    <t>-216.6</t>
  </si>
  <si>
    <t>-24.63</t>
  </si>
  <si>
    <t>-496.7</t>
  </si>
  <si>
    <t>-367</t>
  </si>
  <si>
    <t>-652</t>
  </si>
  <si>
    <t>-130</t>
  </si>
  <si>
    <t>-1,124</t>
  </si>
  <si>
    <t>-586</t>
  </si>
  <si>
    <t>19.21</t>
  </si>
  <si>
    <t>20.53</t>
  </si>
  <si>
    <t>-37.54</t>
  </si>
  <si>
    <t>-11.17</t>
  </si>
  <si>
    <t>88.9</t>
  </si>
  <si>
    <t>42.82</t>
  </si>
  <si>
    <t>125</t>
  </si>
  <si>
    <t>-256.8</t>
  </si>
  <si>
    <t>-493.3</t>
  </si>
  <si>
    <t>-693.9</t>
  </si>
  <si>
    <t>-496.6</t>
  </si>
  <si>
    <t>57.95</t>
  </si>
  <si>
    <t>-349</t>
  </si>
  <si>
    <t>184</t>
  </si>
  <si>
    <t>518</t>
  </si>
  <si>
    <t>-3,908</t>
  </si>
  <si>
    <t>-1,781</t>
  </si>
  <si>
    <t>-1,684</t>
  </si>
  <si>
    <t>-0.036</t>
  </si>
  <si>
    <t>6.492</t>
  </si>
  <si>
    <t>2.481</t>
  </si>
  <si>
    <t>5.022</t>
  </si>
  <si>
    <t>-0.111</t>
  </si>
  <si>
    <t>0.056</t>
  </si>
  <si>
    <t>12.75</t>
  </si>
  <si>
    <t>77.21</t>
  </si>
  <si>
    <t>98.44</t>
  </si>
  <si>
    <t>61.75</t>
  </si>
  <si>
    <t>573.8</t>
  </si>
  <si>
    <t>452.4</t>
  </si>
  <si>
    <t>477</t>
  </si>
  <si>
    <t>408</t>
  </si>
  <si>
    <t>934</t>
  </si>
  <si>
    <t>-90</t>
  </si>
  <si>
    <t>2,499</t>
  </si>
  <si>
    <t>0.198</t>
  </si>
  <si>
    <t>0.437</t>
  </si>
  <si>
    <t>1.434</t>
  </si>
  <si>
    <t>21.16</t>
  </si>
  <si>
    <t>29.42</t>
  </si>
  <si>
    <t>50.15</t>
  </si>
  <si>
    <t>80.74</t>
  </si>
  <si>
    <t>156.5</t>
  </si>
  <si>
    <t>334.2</t>
  </si>
  <si>
    <t>749</t>
  </si>
  <si>
    <t>898</t>
  </si>
  <si>
    <t>1,734</t>
  </si>
  <si>
    <t>2,121</t>
  </si>
  <si>
    <t>1,560</t>
  </si>
  <si>
    <t>1,812</t>
  </si>
  <si>
    <t>1,912</t>
  </si>
  <si>
    <t>2.421</t>
  </si>
  <si>
    <t>-1.245</t>
  </si>
  <si>
    <t>1.603</t>
  </si>
  <si>
    <t>0.885</t>
  </si>
  <si>
    <t>4.923</t>
  </si>
  <si>
    <t>39.51</t>
  </si>
  <si>
    <t>7.439</t>
  </si>
  <si>
    <t>27.9</t>
  </si>
  <si>
    <t>138.4</t>
  </si>
  <si>
    <t>433</t>
  </si>
  <si>
    <t>58</t>
  </si>
  <si>
    <t>-196</t>
  </si>
  <si>
    <t>-6,349</t>
  </si>
  <si>
    <t>-1,655</t>
  </si>
  <si>
    <t>3,747</t>
  </si>
  <si>
    <t>-773</t>
  </si>
  <si>
    <t>-2,241</t>
  </si>
  <si>
    <t>-1,063</t>
  </si>
  <si>
    <t>862</t>
  </si>
  <si>
    <t>5,644</t>
  </si>
  <si>
    <t>12,587</t>
  </si>
  <si>
    <t>14,997</t>
  </si>
  <si>
    <t>12,430</t>
  </si>
  <si>
    <t>2015 A</t>
  </si>
  <si>
    <t>*Millions</t>
  </si>
  <si>
    <t>TSLA</t>
  </si>
  <si>
    <t>TESLA 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</si>
</sst>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0%"/>
    <numFmt numFmtId="165" formatCode="_(* #,##0_);_(* \(#,##0\);_(* &quot;-&quot;??_);_(@_)"/>
    <numFmt numFmtId="166" formatCode="0.0%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2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</xf>
    <xf numFmtId="0" fontId="6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4" fillId="3" borderId="0" xfId="0" applyFont="1" applyFill="1"/>
    <xf numFmtId="0" fontId="6" fillId="0" borderId="0" xfId="4"/>
    <xf numFmtId="0" fontId="7" fillId="0" borderId="0" xfId="4" applyFont="1"/>
    <xf numFmtId="9" fontId="0" fillId="0" borderId="0" xfId="2" applyFont="1"/>
    <xf numFmtId="43" fontId="0" fillId="0" borderId="0" xfId="1" applyFont="1"/>
    <xf numFmtId="166" fontId="0" fillId="0" borderId="0" xfId="2" applyNumberFormat="1" applyFont="1"/>
    <xf numFmtId="165" fontId="0" fillId="0" borderId="0" xfId="0" applyNumberFormat="1"/>
    <xf numFmtId="9" fontId="0" fillId="4" borderId="0" xfId="0" applyNumberFormat="1" applyFill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4" borderId="0" xfId="2" applyFont="1" applyFill="1"/>
    <xf numFmtId="0" fontId="4" fillId="3" borderId="0" xfId="0" applyFont="1" applyFill="1" applyAlignment="1">
      <alignment horizontal="right"/>
    </xf>
    <xf numFmtId="10" fontId="0" fillId="4" borderId="0" xfId="0" applyNumberFormat="1" applyFill="1"/>
    <xf numFmtId="166" fontId="0" fillId="4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3" fontId="0" fillId="0" borderId="2" xfId="0" applyNumberFormat="1" applyBorder="1"/>
    <xf numFmtId="43" fontId="0" fillId="0" borderId="4" xfId="0" applyNumberFormat="1" applyBorder="1"/>
    <xf numFmtId="0" fontId="9" fillId="5" borderId="0" xfId="0" applyFont="1" applyFill="1" applyAlignment="1">
      <alignment horizontal="left" vertical="top"/>
    </xf>
    <xf numFmtId="10" fontId="0" fillId="6" borderId="0" xfId="0" applyNumberFormat="1" applyFill="1"/>
    <xf numFmtId="9" fontId="0" fillId="0" borderId="0" xfId="0" applyNumberFormat="1"/>
    <xf numFmtId="166" fontId="1" fillId="0" borderId="0" xfId="2" applyNumberFormat="1" applyBorder="1"/>
    <xf numFmtId="10" fontId="0" fillId="6" borderId="0" xfId="2" applyNumberFormat="1" applyFont="1" applyFill="1" applyBorder="1"/>
    <xf numFmtId="10" fontId="0" fillId="0" borderId="0" xfId="0" applyNumberFormat="1"/>
    <xf numFmtId="10" fontId="1" fillId="4" borderId="0" xfId="2" applyNumberFormat="1" applyFill="1" applyBorder="1"/>
    <xf numFmtId="0" fontId="0" fillId="4" borderId="0" xfId="0" applyFill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43" fontId="0" fillId="0" borderId="6" xfId="0" applyNumberFormat="1" applyBorder="1"/>
    <xf numFmtId="43" fontId="0" fillId="0" borderId="0" xfId="1" applyFont="1" applyAlignment="1">
      <alignment horizontal="right"/>
    </xf>
    <xf numFmtId="44" fontId="0" fillId="0" borderId="0" xfId="5" applyFont="1"/>
    <xf numFmtId="165" fontId="1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  <xf numFmtId="166" fontId="0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3" fontId="10" fillId="0" borderId="0" xfId="1" applyFont="1" applyAlignment="1">
      <alignment horizontal="right"/>
    </xf>
    <xf numFmtId="43" fontId="10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3" fontId="0" fillId="0" borderId="0" xfId="0" applyNumberFormat="1"/>
    <xf numFmtId="0" fontId="9" fillId="5" borderId="0" xfId="0" applyFont="1" applyFill="1" applyAlignment="1">
      <alignment horizontal="right" vertical="top"/>
    </xf>
  </cellXfs>
  <cellStyles count="6">
    <cellStyle name="Comma" xfId="1" builtinId="3"/>
    <cellStyle name="Currency" xfId="5" builtinId="4"/>
    <cellStyle name="Normal" xfId="0" builtinId="0"/>
    <cellStyle name="Normal 2" xfId="3" xr:uid="{DB4072AD-8382-744E-82D1-2702992D9851}"/>
    <cellStyle name="Normal 3" xfId="4" xr:uid="{3FA3ED8C-5144-6D4B-92D5-F56C1036731A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ed Herber" id="{D33DE563-77B4-D345-B4D7-9CB381177CB7}" userId="S::jhe116@uclive.ac.nz::1dced711-bac6-4ce1-89bf-3221ab2227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4-09-01T14:44:47.69" personId="{D33DE563-77B4-D345-B4D7-9CB381177CB7}" id="{101A232D-CAB1-344F-A204-10BF1ECB6226}">
    <text xml:space="preserve">Change in the Percentage Revenue Growth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7BB4-D47D-1A46-AE97-BC46A7EBDBD5}">
  <dimension ref="B2:S84"/>
  <sheetViews>
    <sheetView showGridLines="0" tabSelected="1" topLeftCell="A27" zoomScale="125" zoomScaleNormal="100" workbookViewId="0">
      <selection activeCell="O42" sqref="O42"/>
    </sheetView>
  </sheetViews>
  <sheetFormatPr baseColWidth="10" defaultRowHeight="16" x14ac:dyDescent="0.2"/>
  <cols>
    <col min="1" max="1" width="3.33203125" customWidth="1"/>
    <col min="2" max="13" width="10.6640625" customWidth="1"/>
    <col min="14" max="17" width="12.33203125" customWidth="1"/>
    <col min="18" max="18" width="14.33203125" customWidth="1"/>
    <col min="19" max="19" width="19.5" bestFit="1" customWidth="1"/>
  </cols>
  <sheetData>
    <row r="2" spans="2:19" ht="27" customHeight="1" x14ac:dyDescent="0.35">
      <c r="B2" s="3" t="s">
        <v>1411</v>
      </c>
    </row>
    <row r="4" spans="2:19" x14ac:dyDescent="0.2">
      <c r="B4" t="s">
        <v>4</v>
      </c>
      <c r="C4" t="s">
        <v>1410</v>
      </c>
      <c r="E4" t="s">
        <v>181</v>
      </c>
      <c r="H4" s="43">
        <f ca="1">R84</f>
        <v>92.586649171769224</v>
      </c>
      <c r="K4" t="s">
        <v>183</v>
      </c>
      <c r="L4" s="43"/>
    </row>
    <row r="5" spans="2:19" x14ac:dyDescent="0.2">
      <c r="B5" t="s">
        <v>5</v>
      </c>
      <c r="C5" t="s">
        <v>14</v>
      </c>
      <c r="E5" t="s">
        <v>182</v>
      </c>
      <c r="H5" s="43">
        <v>214.11</v>
      </c>
      <c r="K5" t="s">
        <v>184</v>
      </c>
      <c r="L5" s="43"/>
    </row>
    <row r="6" spans="2:19" x14ac:dyDescent="0.2">
      <c r="B6" t="s">
        <v>6</v>
      </c>
      <c r="C6" t="s">
        <v>15</v>
      </c>
      <c r="E6" t="str">
        <f ca="1">IF(H6&gt;0, "Implied Upside", "Implied Downside")</f>
        <v>Implied Downside</v>
      </c>
      <c r="H6" s="43">
        <f ca="1">H4-H5</f>
        <v>-121.52335082823079</v>
      </c>
    </row>
    <row r="8" spans="2:19" x14ac:dyDescent="0.2">
      <c r="B8" s="4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2:19" x14ac:dyDescent="0.2">
      <c r="B10" s="1" t="s">
        <v>16</v>
      </c>
      <c r="C10" s="1"/>
      <c r="D10" s="1"/>
      <c r="F10" s="1" t="s">
        <v>127</v>
      </c>
      <c r="G10" s="1"/>
      <c r="H10" s="1"/>
      <c r="I10" s="1"/>
      <c r="K10" s="1" t="s">
        <v>128</v>
      </c>
      <c r="L10" s="1"/>
      <c r="M10" s="1"/>
      <c r="N10" s="1"/>
      <c r="P10" s="1" t="s">
        <v>129</v>
      </c>
      <c r="Q10" s="1"/>
      <c r="R10" s="1"/>
      <c r="S10" s="1"/>
    </row>
    <row r="11" spans="2:19" x14ac:dyDescent="0.2">
      <c r="B11" s="2" t="s">
        <v>7</v>
      </c>
      <c r="C11" s="2"/>
      <c r="D11" s="2"/>
      <c r="E11" s="2"/>
      <c r="F11" s="2" t="s">
        <v>7</v>
      </c>
      <c r="G11" s="2"/>
      <c r="H11" s="23" t="s">
        <v>133</v>
      </c>
      <c r="I11" s="23" t="s">
        <v>134</v>
      </c>
      <c r="J11" s="2"/>
      <c r="K11" s="2" t="s">
        <v>7</v>
      </c>
      <c r="L11" s="2"/>
      <c r="M11" s="23" t="s">
        <v>133</v>
      </c>
      <c r="N11" s="23" t="s">
        <v>134</v>
      </c>
      <c r="O11" s="2"/>
      <c r="P11" s="2" t="s">
        <v>7</v>
      </c>
      <c r="Q11" s="2"/>
      <c r="R11" s="23" t="s">
        <v>133</v>
      </c>
      <c r="S11" s="23" t="s">
        <v>134</v>
      </c>
    </row>
    <row r="12" spans="2:19" x14ac:dyDescent="0.2">
      <c r="B12" t="s">
        <v>0</v>
      </c>
      <c r="D12">
        <v>3</v>
      </c>
      <c r="H12" s="24"/>
      <c r="I12" s="24"/>
      <c r="K12" t="s">
        <v>0</v>
      </c>
      <c r="M12" s="24">
        <v>2025</v>
      </c>
      <c r="N12" s="25">
        <v>0.1</v>
      </c>
      <c r="P12" t="s">
        <v>0</v>
      </c>
      <c r="R12" s="24">
        <v>2025</v>
      </c>
      <c r="S12" s="25">
        <v>0.15</v>
      </c>
    </row>
    <row r="13" spans="2:19" x14ac:dyDescent="0.2">
      <c r="B13" t="s">
        <v>10</v>
      </c>
      <c r="D13">
        <v>2</v>
      </c>
      <c r="F13" t="s">
        <v>0</v>
      </c>
      <c r="H13" s="24" t="s">
        <v>172</v>
      </c>
      <c r="I13" s="25">
        <v>0.1</v>
      </c>
      <c r="K13" t="s">
        <v>0</v>
      </c>
      <c r="M13" s="24" t="s">
        <v>172</v>
      </c>
      <c r="N13" s="25">
        <v>0.125</v>
      </c>
      <c r="P13" t="s">
        <v>0</v>
      </c>
      <c r="R13" s="24" t="s">
        <v>172</v>
      </c>
      <c r="S13" s="25">
        <v>0.2</v>
      </c>
    </row>
    <row r="14" spans="2:19" x14ac:dyDescent="0.2">
      <c r="B14" t="s">
        <v>130</v>
      </c>
      <c r="D14">
        <v>2</v>
      </c>
      <c r="F14" t="s">
        <v>10</v>
      </c>
      <c r="H14" s="27" t="s">
        <v>174</v>
      </c>
      <c r="I14" s="26">
        <v>-2.5000000000000001E-2</v>
      </c>
      <c r="K14" t="s">
        <v>10</v>
      </c>
      <c r="M14" s="27" t="s">
        <v>174</v>
      </c>
      <c r="P14" t="s">
        <v>10</v>
      </c>
      <c r="R14" s="27" t="s">
        <v>174</v>
      </c>
      <c r="S14" s="26">
        <v>0.03</v>
      </c>
    </row>
    <row r="15" spans="2:19" x14ac:dyDescent="0.2">
      <c r="B15" t="s">
        <v>131</v>
      </c>
      <c r="D15">
        <v>2</v>
      </c>
      <c r="F15" t="s">
        <v>10</v>
      </c>
      <c r="H15" s="27" t="s">
        <v>173</v>
      </c>
      <c r="I15" s="25">
        <v>0.1</v>
      </c>
      <c r="K15" t="s">
        <v>10</v>
      </c>
      <c r="M15" s="27" t="s">
        <v>173</v>
      </c>
      <c r="P15" t="s">
        <v>10</v>
      </c>
      <c r="R15" s="27" t="s">
        <v>173</v>
      </c>
      <c r="S15" s="25">
        <v>0.25</v>
      </c>
    </row>
    <row r="16" spans="2:19" x14ac:dyDescent="0.2">
      <c r="H16" s="24"/>
      <c r="I16" s="24"/>
      <c r="R16" s="24"/>
      <c r="S16" s="24"/>
    </row>
    <row r="17" spans="2:19" x14ac:dyDescent="0.2">
      <c r="B17" t="s">
        <v>132</v>
      </c>
      <c r="H17" s="24"/>
      <c r="I17" s="24"/>
      <c r="R17" s="24"/>
      <c r="S17" s="24"/>
    </row>
    <row r="18" spans="2:19" x14ac:dyDescent="0.2">
      <c r="B18" t="s">
        <v>130</v>
      </c>
      <c r="D18" s="7">
        <f>CHOOSE(D14,I18,M18,S18)</f>
        <v>0.11848888074377707</v>
      </c>
      <c r="F18" t="s">
        <v>130</v>
      </c>
      <c r="H18" s="24"/>
      <c r="I18" s="25">
        <v>0.13</v>
      </c>
      <c r="K18" t="s">
        <v>130</v>
      </c>
      <c r="M18" s="35">
        <f>WACC!D19</f>
        <v>0.11848888074377707</v>
      </c>
      <c r="P18" t="s">
        <v>130</v>
      </c>
      <c r="R18" s="24"/>
      <c r="S18" s="25">
        <v>0.09</v>
      </c>
    </row>
    <row r="19" spans="2:19" x14ac:dyDescent="0.2">
      <c r="B19" t="s">
        <v>131</v>
      </c>
      <c r="D19" s="7">
        <f>CHOOSE(D15,I19,M19,S19)</f>
        <v>0.03</v>
      </c>
      <c r="F19" t="s">
        <v>131</v>
      </c>
      <c r="H19" s="24"/>
      <c r="I19" s="40">
        <v>2.5000000000000001E-2</v>
      </c>
      <c r="J19" s="39"/>
      <c r="K19" s="39" t="s">
        <v>131</v>
      </c>
      <c r="L19" s="39"/>
      <c r="M19" s="9">
        <v>0.03</v>
      </c>
      <c r="N19" s="39"/>
      <c r="O19" s="39"/>
      <c r="P19" s="39" t="s">
        <v>131</v>
      </c>
      <c r="Q19" s="39"/>
      <c r="R19" s="40"/>
      <c r="S19" s="40">
        <v>3.5000000000000003E-2</v>
      </c>
    </row>
    <row r="20" spans="2:19" x14ac:dyDescent="0.2">
      <c r="R20" s="24"/>
      <c r="S20" s="24"/>
    </row>
    <row r="23" spans="2:19" x14ac:dyDescent="0.2">
      <c r="B23" s="4" t="s">
        <v>8</v>
      </c>
      <c r="C23" s="4"/>
      <c r="D23" s="4"/>
      <c r="E23" s="20" t="s">
        <v>1408</v>
      </c>
      <c r="F23" s="20" t="s">
        <v>164</v>
      </c>
      <c r="G23" s="20" t="s">
        <v>165</v>
      </c>
      <c r="H23" s="20" t="s">
        <v>166</v>
      </c>
      <c r="I23" s="20" t="s">
        <v>167</v>
      </c>
      <c r="J23" s="20" t="s">
        <v>168</v>
      </c>
      <c r="K23" s="20" t="s">
        <v>169</v>
      </c>
      <c r="L23" s="20" t="s">
        <v>170</v>
      </c>
      <c r="M23" s="20" t="s">
        <v>171</v>
      </c>
      <c r="N23" s="4">
        <v>2024</v>
      </c>
      <c r="O23" s="4">
        <v>2025</v>
      </c>
      <c r="P23" s="4">
        <v>2026</v>
      </c>
      <c r="Q23" s="4">
        <v>2027</v>
      </c>
      <c r="R23" s="4">
        <v>2028</v>
      </c>
      <c r="S23" s="4"/>
    </row>
    <row r="24" spans="2:19" x14ac:dyDescent="0.2">
      <c r="B24" t="s">
        <v>0</v>
      </c>
      <c r="E24" s="44" t="str">
        <f>'Income Statement'!K3</f>
        <v>4,046</v>
      </c>
      <c r="F24" s="44" t="str">
        <f>'Income Statement'!L3</f>
        <v>7,000</v>
      </c>
      <c r="G24" s="44" t="str">
        <f>'Income Statement'!M3</f>
        <v>11,759</v>
      </c>
      <c r="H24" s="44" t="str">
        <f>'Income Statement'!N3</f>
        <v>21,461</v>
      </c>
      <c r="I24" s="44" t="str">
        <f>'Income Statement'!O3</f>
        <v>24,578</v>
      </c>
      <c r="J24" s="44" t="str">
        <f>'Income Statement'!P3</f>
        <v>31,536</v>
      </c>
      <c r="K24" s="44" t="str">
        <f>'Income Statement'!Q3</f>
        <v>53,823</v>
      </c>
      <c r="L24" s="44" t="str">
        <f>'Income Statement'!R3</f>
        <v>81,462</v>
      </c>
      <c r="M24" s="44" t="str">
        <f>'Income Statement'!S3</f>
        <v>96,773</v>
      </c>
      <c r="N24" s="10">
        <f>M24*(1+N25)</f>
        <v>106450.3</v>
      </c>
      <c r="O24" s="10">
        <f>N24*(1+O25)</f>
        <v>122417.845</v>
      </c>
      <c r="P24" s="10">
        <f>O24*(1+P25)</f>
        <v>144453.05710000001</v>
      </c>
      <c r="Q24" s="10">
        <f>P24*(1+Q25)</f>
        <v>173343.66852000001</v>
      </c>
      <c r="R24" s="10">
        <f>Q24*(1+R25)</f>
        <v>216679.58565000002</v>
      </c>
    </row>
    <row r="25" spans="2:19" x14ac:dyDescent="0.2">
      <c r="B25" t="s">
        <v>17</v>
      </c>
      <c r="E25" s="45"/>
      <c r="F25" s="45">
        <f>(F24-E24)/E24</f>
        <v>0.73010380622837368</v>
      </c>
      <c r="G25" s="45">
        <f t="shared" ref="G25:L25" si="0">(G24-F24)/F24</f>
        <v>0.67985714285714283</v>
      </c>
      <c r="H25" s="45">
        <f t="shared" si="0"/>
        <v>0.8250701590271281</v>
      </c>
      <c r="I25" s="45">
        <f>(I24-H24)/H24</f>
        <v>0.14524020315921904</v>
      </c>
      <c r="J25" s="45">
        <f>(J24-I24)/I24</f>
        <v>0.28309870615998045</v>
      </c>
      <c r="K25" s="45">
        <f t="shared" si="0"/>
        <v>0.70671613394216137</v>
      </c>
      <c r="L25" s="46">
        <f t="shared" si="0"/>
        <v>0.51351652639206291</v>
      </c>
      <c r="M25" s="45">
        <f>(M24-L24)/L24</f>
        <v>0.18795266504627925</v>
      </c>
      <c r="N25" s="11">
        <v>0.1</v>
      </c>
      <c r="O25" s="11">
        <v>0.15</v>
      </c>
      <c r="P25" s="11">
        <v>0.18</v>
      </c>
      <c r="Q25" s="11">
        <v>0.2</v>
      </c>
      <c r="R25" s="11">
        <v>0.25</v>
      </c>
    </row>
    <row r="26" spans="2:19" x14ac:dyDescent="0.2">
      <c r="E26" s="38"/>
      <c r="F26" s="47"/>
      <c r="G26" s="38"/>
      <c r="H26" s="38"/>
      <c r="I26" s="38"/>
      <c r="J26" s="38"/>
      <c r="K26" s="38"/>
      <c r="L26" s="38"/>
      <c r="M26" s="38"/>
    </row>
    <row r="27" spans="2:19" x14ac:dyDescent="0.2">
      <c r="B27" t="s">
        <v>10</v>
      </c>
      <c r="E27" s="44" t="str">
        <f>'Income Statement'!K10</f>
        <v>-716.6</v>
      </c>
      <c r="F27" s="44" t="str">
        <f>'Income Statement'!L10</f>
        <v>-667.3</v>
      </c>
      <c r="G27" s="44" t="str">
        <f>'Income Statement'!M10</f>
        <v>-1,632</v>
      </c>
      <c r="H27" s="44" t="str">
        <f>'Income Statement'!N10</f>
        <v>-388.1</v>
      </c>
      <c r="I27" s="44" t="str">
        <f>'Income Statement'!O10</f>
        <v>169</v>
      </c>
      <c r="J27" s="44" t="str">
        <f>'Income Statement'!P10</f>
        <v>1,994</v>
      </c>
      <c r="K27" s="44" t="str">
        <f>'Income Statement'!Q10</f>
        <v>6,687</v>
      </c>
      <c r="L27" s="44" t="str">
        <f>'Income Statement'!R10</f>
        <v>13,656</v>
      </c>
      <c r="M27" s="44" t="str">
        <f>'Income Statement'!S10</f>
        <v>8,891</v>
      </c>
      <c r="N27" s="8">
        <f>N24*N28</f>
        <v>9580.527</v>
      </c>
      <c r="O27" s="8">
        <f t="shared" ref="O27:R27" si="1">O24*O28</f>
        <v>12241.784500000002</v>
      </c>
      <c r="P27" s="8">
        <f t="shared" si="1"/>
        <v>17334.366851999999</v>
      </c>
      <c r="Q27" s="8">
        <f t="shared" si="1"/>
        <v>24268.113592800004</v>
      </c>
      <c r="R27" s="8">
        <f t="shared" si="1"/>
        <v>34668.733704000006</v>
      </c>
    </row>
    <row r="28" spans="2:19" x14ac:dyDescent="0.2">
      <c r="B28" t="s">
        <v>13</v>
      </c>
      <c r="E28" s="45">
        <f>E27/E24</f>
        <v>-0.17711319822046467</v>
      </c>
      <c r="F28" s="45">
        <f t="shared" ref="F28:M28" si="2">F27/F24</f>
        <v>-9.5328571428571415E-2</v>
      </c>
      <c r="G28" s="45">
        <f t="shared" si="2"/>
        <v>-0.13878731184624543</v>
      </c>
      <c r="H28" s="45">
        <f t="shared" si="2"/>
        <v>-1.8083966264386561E-2</v>
      </c>
      <c r="I28" s="45">
        <f t="shared" si="2"/>
        <v>6.8760680283180076E-3</v>
      </c>
      <c r="J28" s="45">
        <f t="shared" si="2"/>
        <v>6.3229325215626589E-2</v>
      </c>
      <c r="K28" s="45">
        <f t="shared" si="2"/>
        <v>0.12424056630065214</v>
      </c>
      <c r="L28" s="45">
        <f t="shared" si="2"/>
        <v>0.16763644398615304</v>
      </c>
      <c r="M28" s="45">
        <f t="shared" si="2"/>
        <v>9.1874799789197395E-2</v>
      </c>
      <c r="N28" s="11">
        <v>0.09</v>
      </c>
      <c r="O28" s="11">
        <v>0.1</v>
      </c>
      <c r="P28" s="11">
        <v>0.12</v>
      </c>
      <c r="Q28" s="11">
        <v>0.14000000000000001</v>
      </c>
      <c r="R28" s="11">
        <v>0.16</v>
      </c>
    </row>
    <row r="29" spans="2:19" x14ac:dyDescent="0.2">
      <c r="E29" s="45"/>
      <c r="F29" s="45"/>
      <c r="G29" s="45"/>
      <c r="H29" s="45"/>
      <c r="I29" s="45"/>
      <c r="J29" s="45"/>
      <c r="K29" s="45"/>
      <c r="L29" s="45"/>
      <c r="M29" s="45"/>
    </row>
    <row r="30" spans="2:19" x14ac:dyDescent="0.2">
      <c r="B30" t="s">
        <v>139</v>
      </c>
      <c r="E30" s="48" t="str">
        <f>'Income Statement'!K16</f>
        <v>13.04</v>
      </c>
      <c r="F30" s="48" t="str">
        <f>'Income Statement'!L16</f>
        <v>26.7</v>
      </c>
      <c r="G30" s="48" t="str">
        <f>'Income Statement'!M16</f>
        <v>31.55</v>
      </c>
      <c r="H30" s="48" t="str">
        <f>'Income Statement'!N16</f>
        <v>57.84</v>
      </c>
      <c r="I30" s="48" t="str">
        <f>'Income Statement'!O16</f>
        <v>110</v>
      </c>
      <c r="J30" s="48" t="str">
        <f>'Income Statement'!P16</f>
        <v>292</v>
      </c>
      <c r="K30" s="48" t="str">
        <f>'Income Statement'!Q16</f>
        <v>699</v>
      </c>
      <c r="L30" s="48" t="str">
        <f>'Income Statement'!R16</f>
        <v>1,132</v>
      </c>
      <c r="M30" s="48" t="str">
        <f>'Income Statement'!S16</f>
        <v>-5,001</v>
      </c>
    </row>
    <row r="31" spans="2:19" x14ac:dyDescent="0.2">
      <c r="B31" t="s">
        <v>161</v>
      </c>
      <c r="E31" s="45">
        <f>E30/'Income Statement'!K10</f>
        <v>-1.8197041585263744E-2</v>
      </c>
      <c r="F31" s="45">
        <f>F30/'Income Statement'!L10</f>
        <v>-4.001198861081972E-2</v>
      </c>
      <c r="G31" s="45">
        <f>G30/'Income Statement'!M10</f>
        <v>-1.9332107843137256E-2</v>
      </c>
      <c r="H31" s="45">
        <f>H30/'Income Statement'!N10</f>
        <v>-0.14903375418706519</v>
      </c>
      <c r="I31" s="45">
        <f>I30/'Income Statement'!O10</f>
        <v>0.65088757396449703</v>
      </c>
      <c r="J31" s="45">
        <f>J30/'Income Statement'!P10</f>
        <v>0.14643931795386159</v>
      </c>
      <c r="K31" s="45">
        <f>K30/'Income Statement'!Q10</f>
        <v>0.10453117990130104</v>
      </c>
      <c r="L31" s="45">
        <f>L30/'Income Statement'!R10</f>
        <v>8.2893966022261276E-2</v>
      </c>
      <c r="M31" s="45">
        <f>M30/'Income Statement'!S10</f>
        <v>-0.56247891125857608</v>
      </c>
    </row>
    <row r="33" spans="2:19" x14ac:dyDescent="0.2">
      <c r="B33" s="4" t="s">
        <v>9</v>
      </c>
      <c r="C33" s="4"/>
      <c r="D33" s="4"/>
      <c r="E33" s="20" t="s">
        <v>1408</v>
      </c>
      <c r="F33" s="20" t="s">
        <v>164</v>
      </c>
      <c r="G33" s="20" t="s">
        <v>165</v>
      </c>
      <c r="H33" s="20" t="s">
        <v>166</v>
      </c>
      <c r="I33" s="20" t="s">
        <v>167</v>
      </c>
      <c r="J33" s="20" t="s">
        <v>168</v>
      </c>
      <c r="K33" s="20" t="s">
        <v>169</v>
      </c>
      <c r="L33" s="20" t="s">
        <v>170</v>
      </c>
      <c r="M33" s="20" t="s">
        <v>171</v>
      </c>
      <c r="N33" s="4">
        <v>2024</v>
      </c>
      <c r="O33" s="4">
        <v>2025</v>
      </c>
      <c r="P33" s="4">
        <v>2026</v>
      </c>
      <c r="Q33" s="4">
        <v>2027</v>
      </c>
      <c r="R33" s="4">
        <v>2028</v>
      </c>
      <c r="S33" s="4"/>
    </row>
    <row r="34" spans="2:19" x14ac:dyDescent="0.2">
      <c r="B34" t="s">
        <v>11</v>
      </c>
      <c r="E34" s="44" t="str">
        <f>'Cash Flow Statement'!K5</f>
        <v>422.6</v>
      </c>
      <c r="F34" s="44" t="str">
        <f>'Cash Flow Statement'!L5</f>
        <v>947.1</v>
      </c>
      <c r="G34" s="44" t="str">
        <f>'Cash Flow Statement'!M5</f>
        <v>1,636</v>
      </c>
      <c r="H34" s="44" t="str">
        <f>'Cash Flow Statement'!N5</f>
        <v>1,901</v>
      </c>
      <c r="I34" s="44" t="str">
        <f>'Cash Flow Statement'!O5</f>
        <v>2,154</v>
      </c>
      <c r="J34" s="44" t="str">
        <f>'Cash Flow Statement'!P5</f>
        <v>2,322</v>
      </c>
      <c r="K34" s="44" t="str">
        <f>'Cash Flow Statement'!Q5</f>
        <v>2,911</v>
      </c>
      <c r="L34" s="44" t="str">
        <f>'Cash Flow Statement'!R5</f>
        <v>3,747</v>
      </c>
      <c r="M34" s="44" t="str">
        <f>'Cash Flow Statement'!S5</f>
        <v>4,667</v>
      </c>
    </row>
    <row r="35" spans="2:19" x14ac:dyDescent="0.2">
      <c r="B35" t="s">
        <v>13</v>
      </c>
      <c r="D35" s="7"/>
      <c r="E35" s="45">
        <f>E34/E24</f>
        <v>0.10444883835887296</v>
      </c>
      <c r="F35" s="45">
        <f t="shared" ref="F35:M35" si="3">F34/F24</f>
        <v>0.1353</v>
      </c>
      <c r="G35" s="45">
        <f t="shared" si="3"/>
        <v>0.13912747682626073</v>
      </c>
      <c r="H35" s="45">
        <f t="shared" si="3"/>
        <v>8.8579283351195193E-2</v>
      </c>
      <c r="I35" s="45">
        <f t="shared" si="3"/>
        <v>8.7639352266254369E-2</v>
      </c>
      <c r="J35" s="45">
        <f t="shared" si="3"/>
        <v>7.3630136986301373E-2</v>
      </c>
      <c r="K35" s="45">
        <f t="shared" si="3"/>
        <v>5.4084684985972541E-2</v>
      </c>
      <c r="L35" s="45">
        <f t="shared" si="3"/>
        <v>4.5996906533107458E-2</v>
      </c>
      <c r="M35" s="45">
        <f t="shared" si="3"/>
        <v>4.822626145722464E-2</v>
      </c>
    </row>
    <row r="36" spans="2:19" x14ac:dyDescent="0.2">
      <c r="E36" s="38"/>
      <c r="F36" s="38"/>
      <c r="G36" s="38"/>
      <c r="H36" s="38"/>
      <c r="I36" s="38"/>
      <c r="J36" s="38"/>
      <c r="K36" s="38"/>
      <c r="L36" s="38"/>
      <c r="M36" s="38"/>
    </row>
    <row r="37" spans="2:19" x14ac:dyDescent="0.2">
      <c r="B37" t="s">
        <v>12</v>
      </c>
      <c r="E37" s="44">
        <f>-'Cash Flow Statement'!K33</f>
        <v>1635</v>
      </c>
      <c r="F37" s="44">
        <f>-'Cash Flow Statement'!L33</f>
        <v>1440</v>
      </c>
      <c r="G37" s="44">
        <f>-'Cash Flow Statement'!M33</f>
        <v>4081</v>
      </c>
      <c r="H37" s="44">
        <f>-'Cash Flow Statement'!N33</f>
        <v>2320</v>
      </c>
      <c r="I37" s="44">
        <f>-'Cash Flow Statement'!O33</f>
        <v>1437</v>
      </c>
      <c r="J37" s="44">
        <f>-'Cash Flow Statement'!P33</f>
        <v>3242</v>
      </c>
      <c r="K37" s="44">
        <f>-'Cash Flow Statement'!Q33</f>
        <v>8014</v>
      </c>
      <c r="L37" s="44">
        <f>-'Cash Flow Statement'!R33</f>
        <v>7172</v>
      </c>
      <c r="M37" s="44">
        <f>-'Cash Flow Statement'!S33</f>
        <v>8899</v>
      </c>
    </row>
    <row r="38" spans="2:19" x14ac:dyDescent="0.2">
      <c r="B38" t="s">
        <v>13</v>
      </c>
      <c r="E38" s="45">
        <f>E37/E24</f>
        <v>0.40410281759762728</v>
      </c>
      <c r="F38" s="45">
        <f t="shared" ref="F38:M38" si="4">F37/F24</f>
        <v>0.20571428571428571</v>
      </c>
      <c r="G38" s="45">
        <f t="shared" si="4"/>
        <v>0.34705332086061741</v>
      </c>
      <c r="H38" s="45">
        <f t="shared" si="4"/>
        <v>0.10810307068636131</v>
      </c>
      <c r="I38" s="45">
        <f t="shared" si="4"/>
        <v>5.8466921637236553E-2</v>
      </c>
      <c r="J38" s="45">
        <f t="shared" si="4"/>
        <v>0.10280314561136479</v>
      </c>
      <c r="K38" s="45">
        <f t="shared" si="4"/>
        <v>0.14889545361648365</v>
      </c>
      <c r="L38" s="45">
        <f t="shared" si="4"/>
        <v>8.8041049814637506E-2</v>
      </c>
      <c r="M38" s="45">
        <f t="shared" si="4"/>
        <v>9.1957467475432195E-2</v>
      </c>
    </row>
    <row r="39" spans="2:19" x14ac:dyDescent="0.2">
      <c r="E39" s="38"/>
      <c r="F39" s="38"/>
      <c r="G39" s="38"/>
      <c r="H39" s="38"/>
      <c r="I39" s="38"/>
      <c r="J39" s="38"/>
      <c r="K39" s="38"/>
      <c r="L39" s="38"/>
      <c r="M39" s="38"/>
    </row>
    <row r="40" spans="2:19" x14ac:dyDescent="0.2">
      <c r="B40" t="s">
        <v>135</v>
      </c>
      <c r="E40" s="44">
        <f>-'Cash Flow Statement'!K9</f>
        <v>493.3</v>
      </c>
      <c r="F40" s="44">
        <f>-'Cash Flow Statement'!L9</f>
        <v>693.9</v>
      </c>
      <c r="G40" s="44">
        <f>-'Cash Flow Statement'!M9</f>
        <v>496.6</v>
      </c>
      <c r="H40" s="44">
        <f>-'Cash Flow Statement'!N9</f>
        <v>-57.95</v>
      </c>
      <c r="I40" s="44">
        <f>-'Cash Flow Statement'!O9</f>
        <v>349</v>
      </c>
      <c r="J40" s="44">
        <f>-'Cash Flow Statement'!P9</f>
        <v>-184</v>
      </c>
      <c r="K40" s="44">
        <f>-'Cash Flow Statement'!Q9</f>
        <v>-518</v>
      </c>
      <c r="L40" s="44">
        <f>-'Cash Flow Statement'!R9</f>
        <v>3908</v>
      </c>
      <c r="M40" s="44">
        <f>-'Cash Flow Statement'!S9</f>
        <v>1781</v>
      </c>
    </row>
    <row r="41" spans="2:19" x14ac:dyDescent="0.2">
      <c r="B41" t="s">
        <v>13</v>
      </c>
      <c r="E41" s="45">
        <f>E40/E24</f>
        <v>0.12192288680177954</v>
      </c>
      <c r="F41" s="45">
        <f t="shared" ref="F41:M41" si="5">F40/F24</f>
        <v>9.9128571428571427E-2</v>
      </c>
      <c r="G41" s="45">
        <f t="shared" si="5"/>
        <v>4.2231482268900417E-2</v>
      </c>
      <c r="H41" s="45">
        <f t="shared" si="5"/>
        <v>-2.7002469596011372E-3</v>
      </c>
      <c r="I41" s="45">
        <f t="shared" si="5"/>
        <v>1.4199690780372691E-2</v>
      </c>
      <c r="J41" s="45">
        <f t="shared" si="5"/>
        <v>-5.8346017250126836E-3</v>
      </c>
      <c r="K41" s="45">
        <f t="shared" si="5"/>
        <v>-9.6241383795031867E-3</v>
      </c>
      <c r="L41" s="45">
        <f t="shared" si="5"/>
        <v>4.797328815889617E-2</v>
      </c>
      <c r="M41" s="45">
        <f t="shared" si="5"/>
        <v>1.8403893648021658E-2</v>
      </c>
    </row>
    <row r="42" spans="2:19" x14ac:dyDescent="0.2">
      <c r="B42" t="s">
        <v>136</v>
      </c>
      <c r="E42" s="45">
        <f>E40/(E24-D24)</f>
        <v>0.12192288680177954</v>
      </c>
      <c r="F42" s="45">
        <f t="shared" ref="F42:M42" si="6">F40/(F24-E24)</f>
        <v>0.23490182802979009</v>
      </c>
      <c r="G42" s="45">
        <f t="shared" si="6"/>
        <v>0.104349653288506</v>
      </c>
      <c r="H42" s="45">
        <f t="shared" si="6"/>
        <v>-5.9729952587095451E-3</v>
      </c>
      <c r="I42" s="45">
        <f>I40/(I24-H24)</f>
        <v>0.11196663458453641</v>
      </c>
      <c r="J42" s="45">
        <f>J40/(J24-I24)</f>
        <v>-2.644438056912906E-2</v>
      </c>
      <c r="K42" s="45">
        <f t="shared" si="6"/>
        <v>-2.3242248844617938E-2</v>
      </c>
      <c r="L42" s="45">
        <f>L40/(L24-K24)</f>
        <v>0.14139440645464743</v>
      </c>
      <c r="M42" s="45">
        <f t="shared" si="6"/>
        <v>0.11632159885049964</v>
      </c>
    </row>
    <row r="43" spans="2:19" x14ac:dyDescent="0.2">
      <c r="E43" s="7"/>
      <c r="F43" s="7"/>
      <c r="G43" s="7"/>
      <c r="H43" s="7"/>
      <c r="I43" s="7"/>
      <c r="J43" s="7"/>
      <c r="K43" s="7"/>
      <c r="L43" s="7"/>
      <c r="M43" s="7"/>
    </row>
    <row r="44" spans="2:19" x14ac:dyDescent="0.2">
      <c r="E44" s="7"/>
      <c r="F44" s="7"/>
      <c r="G44" s="7"/>
      <c r="H44" s="7"/>
      <c r="I44" s="7"/>
      <c r="J44" s="7"/>
      <c r="K44" s="7"/>
      <c r="L44" s="7"/>
      <c r="M44" s="7"/>
    </row>
    <row r="45" spans="2:19" x14ac:dyDescent="0.2">
      <c r="N45">
        <v>1</v>
      </c>
      <c r="O45">
        <v>2</v>
      </c>
      <c r="P45">
        <v>3</v>
      </c>
      <c r="Q45">
        <v>4</v>
      </c>
      <c r="R45">
        <v>5</v>
      </c>
    </row>
    <row r="46" spans="2:19" x14ac:dyDescent="0.2">
      <c r="B46" s="4" t="s">
        <v>137</v>
      </c>
      <c r="C46" s="4"/>
      <c r="D46" s="4"/>
      <c r="E46" s="20" t="s">
        <v>1408</v>
      </c>
      <c r="F46" s="20" t="s">
        <v>164</v>
      </c>
      <c r="G46" s="20" t="s">
        <v>165</v>
      </c>
      <c r="H46" s="20" t="s">
        <v>166</v>
      </c>
      <c r="I46" s="20" t="s">
        <v>167</v>
      </c>
      <c r="J46" s="20" t="s">
        <v>168</v>
      </c>
      <c r="K46" s="20" t="s">
        <v>169</v>
      </c>
      <c r="L46" s="20" t="s">
        <v>170</v>
      </c>
      <c r="M46" s="20" t="s">
        <v>171</v>
      </c>
      <c r="N46" s="4">
        <v>2024</v>
      </c>
      <c r="O46" s="4">
        <v>2025</v>
      </c>
      <c r="P46" s="4">
        <v>2026</v>
      </c>
      <c r="Q46" s="4">
        <v>2027</v>
      </c>
      <c r="R46" s="4">
        <v>2028</v>
      </c>
      <c r="S46" s="4"/>
    </row>
    <row r="47" spans="2:19" x14ac:dyDescent="0.2">
      <c r="B47" t="s">
        <v>0</v>
      </c>
      <c r="E47" s="44" t="str">
        <f>E24</f>
        <v>4,046</v>
      </c>
      <c r="F47" s="44" t="str">
        <f t="shared" ref="F47:M47" si="7">F24</f>
        <v>7,000</v>
      </c>
      <c r="G47" s="44" t="str">
        <f t="shared" si="7"/>
        <v>11,759</v>
      </c>
      <c r="H47" s="44" t="str">
        <f t="shared" si="7"/>
        <v>21,461</v>
      </c>
      <c r="I47" s="44" t="str">
        <f t="shared" si="7"/>
        <v>24,578</v>
      </c>
      <c r="J47" s="44" t="str">
        <f t="shared" si="7"/>
        <v>31,536</v>
      </c>
      <c r="K47" s="44" t="str">
        <f t="shared" si="7"/>
        <v>53,823</v>
      </c>
      <c r="L47" s="44" t="str">
        <f t="shared" si="7"/>
        <v>81,462</v>
      </c>
      <c r="M47" s="44" t="str">
        <f t="shared" si="7"/>
        <v>96,773</v>
      </c>
      <c r="N47" s="12">
        <f ca="1">M47*(1+N48)</f>
        <v>111288.95</v>
      </c>
      <c r="O47" s="12">
        <f t="shared" ref="O47:Q47" ca="1" si="8">N47*(1+O48)</f>
        <v>131320.96099999998</v>
      </c>
      <c r="P47" s="12">
        <f t="shared" ca="1" si="8"/>
        <v>159686.28857599996</v>
      </c>
      <c r="Q47" s="12">
        <f t="shared" ca="1" si="8"/>
        <v>201076.97457489913</v>
      </c>
      <c r="R47" s="12">
        <f ca="1">Q47*(1+R48)</f>
        <v>263619.95674667577</v>
      </c>
    </row>
    <row r="48" spans="2:19" x14ac:dyDescent="0.2">
      <c r="B48" t="s">
        <v>138</v>
      </c>
      <c r="E48" s="45"/>
      <c r="F48" s="45">
        <f>(F47-E47)/E47</f>
        <v>0.73010380622837368</v>
      </c>
      <c r="G48" s="45">
        <f t="shared" ref="G48" si="9">(G47-F47)/F47</f>
        <v>0.67985714285714283</v>
      </c>
      <c r="H48" s="45">
        <f t="shared" ref="H48" si="10">(H47-G47)/G47</f>
        <v>0.8250701590271281</v>
      </c>
      <c r="I48" s="45">
        <f>(I47-H47)/H47</f>
        <v>0.14524020315921904</v>
      </c>
      <c r="J48" s="45">
        <f>(J47-I47)/I47</f>
        <v>0.28309870615998045</v>
      </c>
      <c r="K48" s="45">
        <f t="shared" ref="K48" si="11">(K47-J47)/J47</f>
        <v>0.70671613394216137</v>
      </c>
      <c r="L48" s="46">
        <f t="shared" ref="L48" si="12">(L47-K47)/K47</f>
        <v>0.51351652639206291</v>
      </c>
      <c r="M48" s="45">
        <f>(M47-L47)/L47</f>
        <v>0.18795266504627925</v>
      </c>
      <c r="N48" s="7">
        <f ca="1">OFFSET(N48,$D12,0)</f>
        <v>0.15</v>
      </c>
      <c r="O48" s="7">
        <f ca="1">OFFSET(O48,$D12,0)</f>
        <v>0.18</v>
      </c>
      <c r="P48" s="7">
        <f ca="1">OFFSET(P48,$D12,0)</f>
        <v>0.216</v>
      </c>
      <c r="Q48" s="7">
        <f ca="1">OFFSET(Q48,$D12,0)</f>
        <v>0.25919999999999999</v>
      </c>
      <c r="R48" s="7">
        <f ca="1">OFFSET(R48,$D12,0)</f>
        <v>0.31103999999999998</v>
      </c>
    </row>
    <row r="49" spans="2:18" x14ac:dyDescent="0.2">
      <c r="B49" t="s">
        <v>153</v>
      </c>
      <c r="E49" s="38"/>
      <c r="F49" s="38"/>
      <c r="G49" s="38"/>
      <c r="H49" s="38"/>
      <c r="I49" s="38"/>
      <c r="J49" s="38"/>
      <c r="K49" s="38"/>
      <c r="L49" s="38"/>
      <c r="M49" s="38"/>
      <c r="N49" s="11">
        <f>N25</f>
        <v>0.1</v>
      </c>
      <c r="O49" s="11">
        <f>N49*(1+$I$13)</f>
        <v>0.11000000000000001</v>
      </c>
      <c r="P49" s="11">
        <f t="shared" ref="P49:R49" si="13">O49*(1+$I$13)</f>
        <v>0.12100000000000002</v>
      </c>
      <c r="Q49" s="11">
        <f t="shared" si="13"/>
        <v>0.13310000000000002</v>
      </c>
      <c r="R49" s="11">
        <f t="shared" si="13"/>
        <v>0.14641000000000004</v>
      </c>
    </row>
    <row r="50" spans="2:18" x14ac:dyDescent="0.2">
      <c r="B50" t="s">
        <v>175</v>
      </c>
      <c r="E50" s="38"/>
      <c r="F50" s="38"/>
      <c r="G50" s="38"/>
      <c r="H50" s="38"/>
      <c r="I50" s="38"/>
      <c r="J50" s="38"/>
      <c r="K50" s="38"/>
      <c r="L50" s="38"/>
      <c r="M50" s="38"/>
      <c r="N50" s="21">
        <f>N12</f>
        <v>0.1</v>
      </c>
      <c r="O50" s="21">
        <f>N50*(1+$N$13)</f>
        <v>0.1125</v>
      </c>
      <c r="P50" s="21">
        <f t="shared" ref="P50:R50" si="14">O50*(1+$N$13)</f>
        <v>0.12656249999999999</v>
      </c>
      <c r="Q50" s="21">
        <f t="shared" si="14"/>
        <v>0.14238281249999998</v>
      </c>
      <c r="R50" s="21">
        <f t="shared" si="14"/>
        <v>0.16018066406249998</v>
      </c>
    </row>
    <row r="51" spans="2:18" x14ac:dyDescent="0.2">
      <c r="B51" t="s">
        <v>152</v>
      </c>
      <c r="E51" s="38"/>
      <c r="F51" s="38"/>
      <c r="G51" s="38"/>
      <c r="H51" s="38"/>
      <c r="I51" s="38"/>
      <c r="J51" s="38"/>
      <c r="K51" s="38"/>
      <c r="L51" s="38"/>
      <c r="M51" s="38"/>
      <c r="N51" s="22">
        <f>S12</f>
        <v>0.15</v>
      </c>
      <c r="O51" s="22">
        <f>N51*(1+$S$13)</f>
        <v>0.18</v>
      </c>
      <c r="P51" s="22">
        <f t="shared" ref="P51:R51" si="15">O51*(1+$S$13)</f>
        <v>0.216</v>
      </c>
      <c r="Q51" s="22">
        <f t="shared" si="15"/>
        <v>0.25919999999999999</v>
      </c>
      <c r="R51" s="22">
        <f t="shared" si="15"/>
        <v>0.31103999999999998</v>
      </c>
    </row>
    <row r="52" spans="2:18" x14ac:dyDescent="0.2">
      <c r="E52" s="38"/>
      <c r="F52" s="38"/>
      <c r="G52" s="38"/>
      <c r="H52" s="38"/>
      <c r="I52" s="38"/>
      <c r="J52" s="38"/>
      <c r="K52" s="38"/>
      <c r="L52" s="38"/>
      <c r="M52" s="38"/>
    </row>
    <row r="53" spans="2:18" x14ac:dyDescent="0.2">
      <c r="B53" t="s">
        <v>10</v>
      </c>
      <c r="E53" s="44" t="str">
        <f>E27</f>
        <v>-716.6</v>
      </c>
      <c r="F53" s="44" t="str">
        <f t="shared" ref="F53:M53" si="16">F27</f>
        <v>-667.3</v>
      </c>
      <c r="G53" s="44" t="str">
        <f t="shared" si="16"/>
        <v>-1,632</v>
      </c>
      <c r="H53" s="44" t="str">
        <f t="shared" si="16"/>
        <v>-388.1</v>
      </c>
      <c r="I53" s="44" t="str">
        <f t="shared" si="16"/>
        <v>169</v>
      </c>
      <c r="J53" s="44" t="str">
        <f t="shared" si="16"/>
        <v>1,994</v>
      </c>
      <c r="K53" s="44" t="str">
        <f t="shared" si="16"/>
        <v>6,687</v>
      </c>
      <c r="L53" s="44" t="str">
        <f t="shared" si="16"/>
        <v>13,656</v>
      </c>
      <c r="M53" s="44" t="str">
        <f t="shared" si="16"/>
        <v>8,891</v>
      </c>
      <c r="N53" s="12">
        <f ca="1">N47*N54</f>
        <v>10016.005499999999</v>
      </c>
      <c r="O53" s="12">
        <f t="shared" ref="O53:R53" ca="1" si="17">O47*O54</f>
        <v>13132.096099999999</v>
      </c>
      <c r="P53" s="12">
        <f t="shared" ca="1" si="17"/>
        <v>19162.354629119996</v>
      </c>
      <c r="Q53" s="12">
        <f t="shared" ca="1" si="17"/>
        <v>28150.776440485879</v>
      </c>
      <c r="R53" s="12">
        <f ca="1">R47*R54</f>
        <v>42179.193079468125</v>
      </c>
    </row>
    <row r="54" spans="2:18" x14ac:dyDescent="0.2">
      <c r="B54" t="s">
        <v>13</v>
      </c>
      <c r="E54" s="45">
        <f>E53/E24</f>
        <v>-0.17711319822046467</v>
      </c>
      <c r="F54" s="45">
        <f t="shared" ref="F54:M54" si="18">F53/F24</f>
        <v>-9.5328571428571415E-2</v>
      </c>
      <c r="G54" s="45">
        <f t="shared" si="18"/>
        <v>-0.13878731184624543</v>
      </c>
      <c r="H54" s="45">
        <f t="shared" si="18"/>
        <v>-1.8083966264386561E-2</v>
      </c>
      <c r="I54" s="45">
        <f t="shared" si="18"/>
        <v>6.8760680283180076E-3</v>
      </c>
      <c r="J54" s="45">
        <f t="shared" si="18"/>
        <v>6.3229325215626589E-2</v>
      </c>
      <c r="K54" s="45">
        <f t="shared" si="18"/>
        <v>0.12424056630065214</v>
      </c>
      <c r="L54" s="45">
        <f t="shared" si="18"/>
        <v>0.16763644398615304</v>
      </c>
      <c r="M54" s="45">
        <f t="shared" si="18"/>
        <v>9.1874799789197395E-2</v>
      </c>
      <c r="N54" s="9">
        <f ca="1">OFFSET(N54,$D13,0)</f>
        <v>0.09</v>
      </c>
      <c r="O54" s="9">
        <f ca="1">OFFSET(O54,$D13,0)</f>
        <v>0.1</v>
      </c>
      <c r="P54" s="9">
        <f ca="1">OFFSET(P54,$D13,0)</f>
        <v>0.12</v>
      </c>
      <c r="Q54" s="9">
        <f ca="1">OFFSET(Q54,$D13,0)</f>
        <v>0.14000000000000001</v>
      </c>
      <c r="R54" s="9">
        <f ca="1">OFFSET(R54,$D13,0)</f>
        <v>0.16</v>
      </c>
    </row>
    <row r="55" spans="2:18" x14ac:dyDescent="0.2">
      <c r="B55" t="s">
        <v>153</v>
      </c>
      <c r="E55" s="38"/>
      <c r="F55" s="38"/>
      <c r="G55" s="38"/>
      <c r="H55" s="38"/>
      <c r="I55" s="38"/>
      <c r="J55" s="38"/>
      <c r="K55" s="38"/>
      <c r="L55" s="38"/>
      <c r="M55" s="38"/>
      <c r="N55" s="21">
        <f>N56*(1+$I$14)</f>
        <v>8.7749999999999995E-2</v>
      </c>
      <c r="O55" s="21">
        <f>N55+($R$55-$N$55)/($R$46-N46)</f>
        <v>9.081249999999999E-2</v>
      </c>
      <c r="P55" s="21">
        <f>O55+($R$55-$N$55)/($R$46-N46)</f>
        <v>9.3874999999999986E-2</v>
      </c>
      <c r="Q55" s="21">
        <f>P55+($R$55-$N$55)/($R$46-N46)</f>
        <v>9.6937499999999982E-2</v>
      </c>
      <c r="R55" s="21">
        <f>I15</f>
        <v>0.1</v>
      </c>
    </row>
    <row r="56" spans="2:18" x14ac:dyDescent="0.2">
      <c r="B56" t="s">
        <v>175</v>
      </c>
      <c r="E56" s="38"/>
      <c r="F56" s="38"/>
      <c r="G56" s="38"/>
      <c r="H56" s="38"/>
      <c r="I56" s="38"/>
      <c r="J56" s="38"/>
      <c r="K56" s="38"/>
      <c r="L56" s="38"/>
      <c r="M56" s="38"/>
      <c r="N56" s="21">
        <f>N28</f>
        <v>0.09</v>
      </c>
      <c r="O56" s="21">
        <f t="shared" ref="O56:R56" si="19">O28</f>
        <v>0.1</v>
      </c>
      <c r="P56" s="21">
        <f t="shared" si="19"/>
        <v>0.12</v>
      </c>
      <c r="Q56" s="21">
        <f t="shared" si="19"/>
        <v>0.14000000000000001</v>
      </c>
      <c r="R56" s="21">
        <f t="shared" si="19"/>
        <v>0.16</v>
      </c>
    </row>
    <row r="57" spans="2:18" x14ac:dyDescent="0.2">
      <c r="B57" t="s">
        <v>152</v>
      </c>
      <c r="E57" s="38"/>
      <c r="F57" s="38"/>
      <c r="G57" s="38"/>
      <c r="H57" s="38"/>
      <c r="I57" s="38"/>
      <c r="J57" s="38"/>
      <c r="K57" s="38"/>
      <c r="L57" s="38"/>
      <c r="M57" s="38"/>
      <c r="N57" s="21">
        <f>N56*(1+S14)</f>
        <v>9.2700000000000005E-2</v>
      </c>
      <c r="O57" s="21">
        <f>N57+($R$57-$N$57)/($R$46-N46)</f>
        <v>0.132025</v>
      </c>
      <c r="P57" s="21">
        <f>O57+($R$57-$N$57)/($R$46-N46)</f>
        <v>0.17135</v>
      </c>
      <c r="Q57" s="21">
        <f>P57+($R$57-$N$57)/($R$46-N46)</f>
        <v>0.210675</v>
      </c>
      <c r="R57" s="21">
        <f>S15</f>
        <v>0.25</v>
      </c>
    </row>
    <row r="58" spans="2:18" x14ac:dyDescent="0.2">
      <c r="E58" s="38"/>
      <c r="F58" s="38"/>
      <c r="G58" s="38"/>
      <c r="H58" s="38"/>
      <c r="I58" s="38"/>
      <c r="J58" s="38"/>
      <c r="K58" s="38"/>
      <c r="L58" s="38"/>
      <c r="M58" s="38"/>
    </row>
    <row r="59" spans="2:18" x14ac:dyDescent="0.2">
      <c r="B59" t="s">
        <v>139</v>
      </c>
      <c r="E59" s="49" t="str">
        <f>E30</f>
        <v>13.04</v>
      </c>
      <c r="F59" s="49" t="str">
        <f t="shared" ref="F59:M59" si="20">F30</f>
        <v>26.7</v>
      </c>
      <c r="G59" s="49" t="str">
        <f t="shared" si="20"/>
        <v>31.55</v>
      </c>
      <c r="H59" s="49" t="str">
        <f t="shared" si="20"/>
        <v>57.84</v>
      </c>
      <c r="I59" s="49" t="str">
        <f t="shared" si="20"/>
        <v>110</v>
      </c>
      <c r="J59" s="49" t="str">
        <f t="shared" si="20"/>
        <v>292</v>
      </c>
      <c r="K59" s="49" t="str">
        <f t="shared" si="20"/>
        <v>699</v>
      </c>
      <c r="L59" s="49" t="str">
        <f t="shared" si="20"/>
        <v>1,132</v>
      </c>
      <c r="M59" s="49" t="str">
        <f t="shared" si="20"/>
        <v>-5,001</v>
      </c>
      <c r="N59" s="12">
        <f ca="1">N53*N60</f>
        <v>949.23830755756251</v>
      </c>
      <c r="O59" s="12">
        <f t="shared" ref="O59:Q59" ca="1" si="21">O53*O60</f>
        <v>1244.5568921310264</v>
      </c>
      <c r="P59" s="12">
        <f t="shared" ca="1" si="21"/>
        <v>1816.0574169975935</v>
      </c>
      <c r="Q59" s="12">
        <f t="shared" ca="1" si="21"/>
        <v>2667.9094160639311</v>
      </c>
      <c r="R59" s="12">
        <f ca="1">R53*R60</f>
        <v>3997.4125266702358</v>
      </c>
    </row>
    <row r="60" spans="2:18" x14ac:dyDescent="0.2">
      <c r="B60" t="s">
        <v>161</v>
      </c>
      <c r="E60" s="45">
        <f>E31</f>
        <v>-1.8197041585263744E-2</v>
      </c>
      <c r="F60" s="45">
        <f t="shared" ref="F60:M60" si="22">F31</f>
        <v>-4.001198861081972E-2</v>
      </c>
      <c r="G60" s="45">
        <f t="shared" si="22"/>
        <v>-1.9332107843137256E-2</v>
      </c>
      <c r="H60" s="45">
        <f t="shared" si="22"/>
        <v>-0.14903375418706519</v>
      </c>
      <c r="I60" s="45">
        <f t="shared" si="22"/>
        <v>0.65088757396449703</v>
      </c>
      <c r="J60" s="45">
        <f t="shared" si="22"/>
        <v>0.14643931795386159</v>
      </c>
      <c r="K60" s="45">
        <f t="shared" si="22"/>
        <v>0.10453117990130104</v>
      </c>
      <c r="L60" s="45">
        <f t="shared" si="22"/>
        <v>8.2893966022261276E-2</v>
      </c>
      <c r="M60" s="45">
        <f t="shared" si="22"/>
        <v>-0.56247891125857608</v>
      </c>
      <c r="N60" s="11">
        <f>AVERAGE($E$60:$L$60)</f>
        <v>9.4772143201954373E-2</v>
      </c>
      <c r="O60" s="11">
        <f t="shared" ref="O60:R60" si="23">AVERAGE($E$60:$L$60)</f>
        <v>9.4772143201954373E-2</v>
      </c>
      <c r="P60" s="11">
        <f>AVERAGE($E$60:$L$60)</f>
        <v>9.4772143201954373E-2</v>
      </c>
      <c r="Q60" s="11">
        <f t="shared" si="23"/>
        <v>9.4772143201954373E-2</v>
      </c>
      <c r="R60" s="11">
        <f t="shared" si="23"/>
        <v>9.4772143201954373E-2</v>
      </c>
    </row>
    <row r="62" spans="2:18" x14ac:dyDescent="0.2">
      <c r="B62" s="13" t="s">
        <v>140</v>
      </c>
      <c r="C62" s="14"/>
      <c r="D62" s="14"/>
      <c r="E62" s="14"/>
      <c r="F62" s="28">
        <f t="shared" ref="F62:M62" si="24">F53-F59</f>
        <v>-694</v>
      </c>
      <c r="G62" s="28">
        <f t="shared" si="24"/>
        <v>-1663.55</v>
      </c>
      <c r="H62" s="28">
        <f t="shared" si="24"/>
        <v>-445.94000000000005</v>
      </c>
      <c r="I62" s="28">
        <f t="shared" si="24"/>
        <v>59</v>
      </c>
      <c r="J62" s="28">
        <f t="shared" si="24"/>
        <v>1702</v>
      </c>
      <c r="K62" s="28">
        <f t="shared" si="24"/>
        <v>5988</v>
      </c>
      <c r="L62" s="28">
        <f t="shared" si="24"/>
        <v>12524</v>
      </c>
      <c r="M62" s="28">
        <f t="shared" si="24"/>
        <v>13892</v>
      </c>
      <c r="N62" s="28">
        <f ca="1">N53-N59</f>
        <v>9066.7671924424376</v>
      </c>
      <c r="O62" s="28">
        <f t="shared" ref="O62:R62" ca="1" si="25">O53-O59</f>
        <v>11887.539207868973</v>
      </c>
      <c r="P62" s="28">
        <f t="shared" ca="1" si="25"/>
        <v>17346.297212122401</v>
      </c>
      <c r="Q62" s="28">
        <f t="shared" ca="1" si="25"/>
        <v>25482.867024421947</v>
      </c>
      <c r="R62" s="28">
        <f t="shared" ca="1" si="25"/>
        <v>38181.780552797893</v>
      </c>
    </row>
    <row r="64" spans="2:18" x14ac:dyDescent="0.2">
      <c r="B64" t="s">
        <v>11</v>
      </c>
      <c r="E64" s="44" t="str">
        <f>E34</f>
        <v>422.6</v>
      </c>
      <c r="F64" s="44" t="str">
        <f t="shared" ref="F64:M64" si="26">F34</f>
        <v>947.1</v>
      </c>
      <c r="G64" s="44" t="str">
        <f t="shared" si="26"/>
        <v>1,636</v>
      </c>
      <c r="H64" s="44" t="str">
        <f t="shared" si="26"/>
        <v>1,901</v>
      </c>
      <c r="I64" s="44" t="str">
        <f t="shared" si="26"/>
        <v>2,154</v>
      </c>
      <c r="J64" s="44" t="str">
        <f t="shared" si="26"/>
        <v>2,322</v>
      </c>
      <c r="K64" s="44" t="str">
        <f t="shared" si="26"/>
        <v>2,911</v>
      </c>
      <c r="L64" s="44" t="str">
        <f t="shared" si="26"/>
        <v>3,747</v>
      </c>
      <c r="M64" s="44" t="str">
        <f t="shared" si="26"/>
        <v>4,667</v>
      </c>
      <c r="N64" s="10">
        <f t="shared" ref="N64:R64" si="27">N$24*N65</f>
        <v>5322.5150000000003</v>
      </c>
      <c r="O64" s="10">
        <f t="shared" si="27"/>
        <v>6120.8922500000008</v>
      </c>
      <c r="P64" s="10">
        <f t="shared" si="27"/>
        <v>7222.6528550000003</v>
      </c>
      <c r="Q64" s="10">
        <f t="shared" si="27"/>
        <v>8667.1834260000014</v>
      </c>
      <c r="R64" s="10">
        <f t="shared" si="27"/>
        <v>10833.979282500002</v>
      </c>
    </row>
    <row r="65" spans="2:18" x14ac:dyDescent="0.2">
      <c r="B65" t="s">
        <v>141</v>
      </c>
      <c r="E65" s="45">
        <f>E64/E$24</f>
        <v>0.10444883835887296</v>
      </c>
      <c r="F65" s="45">
        <f t="shared" ref="F65:M65" si="28">F64/F$24</f>
        <v>0.1353</v>
      </c>
      <c r="G65" s="45">
        <f t="shared" si="28"/>
        <v>0.13912747682626073</v>
      </c>
      <c r="H65" s="45">
        <f t="shared" si="28"/>
        <v>8.8579283351195193E-2</v>
      </c>
      <c r="I65" s="45">
        <f>I64/I$24</f>
        <v>8.7639352266254369E-2</v>
      </c>
      <c r="J65" s="45">
        <f t="shared" si="28"/>
        <v>7.3630136986301373E-2</v>
      </c>
      <c r="K65" s="45">
        <f t="shared" si="28"/>
        <v>5.4084684985972541E-2</v>
      </c>
      <c r="L65" s="45">
        <f t="shared" si="28"/>
        <v>4.5996906533107458E-2</v>
      </c>
      <c r="M65" s="45">
        <f t="shared" si="28"/>
        <v>4.822626145722464E-2</v>
      </c>
      <c r="N65" s="19">
        <v>0.05</v>
      </c>
      <c r="O65" s="19">
        <v>0.05</v>
      </c>
      <c r="P65" s="19">
        <v>0.05</v>
      </c>
      <c r="Q65" s="19">
        <v>0.05</v>
      </c>
      <c r="R65" s="19">
        <v>0.05</v>
      </c>
    </row>
    <row r="66" spans="2:18" x14ac:dyDescent="0.2">
      <c r="E66" s="38"/>
      <c r="F66" s="38"/>
      <c r="G66" s="38"/>
      <c r="H66" s="38"/>
      <c r="I66" s="38"/>
      <c r="J66" s="38"/>
      <c r="K66" s="38"/>
      <c r="L66" s="38"/>
      <c r="M66" s="38"/>
      <c r="N66" s="10"/>
      <c r="O66" s="10"/>
      <c r="P66" s="10"/>
      <c r="Q66" s="10"/>
      <c r="R66" s="10"/>
    </row>
    <row r="67" spans="2:18" x14ac:dyDescent="0.2">
      <c r="B67" t="s">
        <v>12</v>
      </c>
      <c r="E67" s="44">
        <f>E37</f>
        <v>1635</v>
      </c>
      <c r="F67" s="44">
        <f t="shared" ref="F67:M67" si="29">F37</f>
        <v>1440</v>
      </c>
      <c r="G67" s="44">
        <f t="shared" si="29"/>
        <v>4081</v>
      </c>
      <c r="H67" s="44">
        <f t="shared" si="29"/>
        <v>2320</v>
      </c>
      <c r="I67" s="44">
        <f t="shared" si="29"/>
        <v>1437</v>
      </c>
      <c r="J67" s="44">
        <f t="shared" si="29"/>
        <v>3242</v>
      </c>
      <c r="K67" s="44">
        <f t="shared" si="29"/>
        <v>8014</v>
      </c>
      <c r="L67" s="44">
        <f t="shared" si="29"/>
        <v>7172</v>
      </c>
      <c r="M67" s="44">
        <f t="shared" si="29"/>
        <v>8899</v>
      </c>
      <c r="N67" s="10">
        <f ca="1">N47*N68</f>
        <v>10016.005499999999</v>
      </c>
      <c r="O67" s="10">
        <f t="shared" ref="O67:R67" ca="1" si="30">O47*O68</f>
        <v>9849.0720749999982</v>
      </c>
      <c r="P67" s="10">
        <f t="shared" ca="1" si="30"/>
        <v>9581.1773145599982</v>
      </c>
      <c r="Q67" s="10">
        <f t="shared" ca="1" si="30"/>
        <v>10053.848728744957</v>
      </c>
      <c r="R67" s="10">
        <f t="shared" ca="1" si="30"/>
        <v>10544.798269867031</v>
      </c>
    </row>
    <row r="68" spans="2:18" x14ac:dyDescent="0.2">
      <c r="B68" t="s">
        <v>13</v>
      </c>
      <c r="E68" s="45">
        <f>E67/E$24</f>
        <v>0.40410281759762728</v>
      </c>
      <c r="F68" s="45">
        <f t="shared" ref="F68" si="31">F67/F$24</f>
        <v>0.20571428571428571</v>
      </c>
      <c r="G68" s="45">
        <f t="shared" ref="G68" si="32">G67/G$24</f>
        <v>0.34705332086061741</v>
      </c>
      <c r="H68" s="45">
        <f t="shared" ref="H68" si="33">H67/H$24</f>
        <v>0.10810307068636131</v>
      </c>
      <c r="I68" s="45">
        <f>I67/I$24</f>
        <v>5.8466921637236553E-2</v>
      </c>
      <c r="J68" s="45">
        <f>J67/J$24</f>
        <v>0.10280314561136479</v>
      </c>
      <c r="K68" s="45">
        <f t="shared" ref="K68" si="34">K67/K$24</f>
        <v>0.14889545361648365</v>
      </c>
      <c r="L68" s="45">
        <f>L67/L$24</f>
        <v>8.8041049814637506E-2</v>
      </c>
      <c r="M68" s="45">
        <f t="shared" ref="M68" si="35">M67/M$24</f>
        <v>9.1957467475432195E-2</v>
      </c>
      <c r="N68" s="19">
        <v>0.09</v>
      </c>
      <c r="O68" s="19">
        <v>7.4999999999999997E-2</v>
      </c>
      <c r="P68" s="19">
        <v>0.06</v>
      </c>
      <c r="Q68" s="19">
        <v>0.05</v>
      </c>
      <c r="R68" s="19">
        <v>0.04</v>
      </c>
    </row>
    <row r="69" spans="2:18" x14ac:dyDescent="0.2">
      <c r="E69" s="38"/>
      <c r="F69" s="38"/>
      <c r="G69" s="38"/>
      <c r="H69" s="38"/>
      <c r="I69" s="38"/>
      <c r="J69" s="38"/>
      <c r="K69" s="38"/>
      <c r="L69" s="38"/>
      <c r="M69" s="38"/>
      <c r="N69" s="10"/>
      <c r="O69" s="10"/>
      <c r="P69" s="10"/>
      <c r="Q69" s="10"/>
      <c r="R69" s="10"/>
    </row>
    <row r="70" spans="2:18" x14ac:dyDescent="0.2">
      <c r="B70" t="s">
        <v>142</v>
      </c>
      <c r="E70" s="44">
        <f>E40</f>
        <v>493.3</v>
      </c>
      <c r="F70" s="44">
        <f t="shared" ref="F70:M70" si="36">F40</f>
        <v>693.9</v>
      </c>
      <c r="G70" s="44">
        <f t="shared" si="36"/>
        <v>496.6</v>
      </c>
      <c r="H70" s="44">
        <f t="shared" si="36"/>
        <v>-57.95</v>
      </c>
      <c r="I70" s="44">
        <f t="shared" si="36"/>
        <v>349</v>
      </c>
      <c r="J70" s="44">
        <f t="shared" si="36"/>
        <v>-184</v>
      </c>
      <c r="K70" s="44">
        <f t="shared" si="36"/>
        <v>-518</v>
      </c>
      <c r="L70" s="44">
        <f t="shared" si="36"/>
        <v>3908</v>
      </c>
      <c r="M70" s="44">
        <f t="shared" si="36"/>
        <v>1781</v>
      </c>
      <c r="N70" s="10">
        <f>N$24*N71</f>
        <v>3193.509</v>
      </c>
      <c r="O70" s="10">
        <f t="shared" ref="O70" si="37">O$24*O71</f>
        <v>3672.5353500000001</v>
      </c>
      <c r="P70" s="10">
        <f t="shared" ref="P70" si="38">P$24*P71</f>
        <v>4333.5917129999998</v>
      </c>
      <c r="Q70" s="10">
        <f t="shared" ref="Q70" si="39">Q$24*Q71</f>
        <v>5200.3100555999999</v>
      </c>
      <c r="R70" s="10">
        <f t="shared" ref="R70" si="40">R$24*R71</f>
        <v>6500.3875695000006</v>
      </c>
    </row>
    <row r="71" spans="2:18" x14ac:dyDescent="0.2">
      <c r="B71" t="s">
        <v>143</v>
      </c>
      <c r="E71" s="50">
        <f>E70/E47</f>
        <v>0.12192288680177954</v>
      </c>
      <c r="F71" s="50">
        <f t="shared" ref="F71:M71" si="41">F70/F47</f>
        <v>9.9128571428571427E-2</v>
      </c>
      <c r="G71" s="50">
        <f t="shared" si="41"/>
        <v>4.2231482268900417E-2</v>
      </c>
      <c r="H71" s="50">
        <f t="shared" si="41"/>
        <v>-2.7002469596011372E-3</v>
      </c>
      <c r="I71" s="50">
        <f t="shared" si="41"/>
        <v>1.4199690780372691E-2</v>
      </c>
      <c r="J71" s="50">
        <f t="shared" si="41"/>
        <v>-5.8346017250126836E-3</v>
      </c>
      <c r="K71" s="50">
        <f t="shared" si="41"/>
        <v>-9.6241383795031867E-3</v>
      </c>
      <c r="L71" s="50">
        <f t="shared" si="41"/>
        <v>4.797328815889617E-2</v>
      </c>
      <c r="M71" s="50">
        <f t="shared" si="41"/>
        <v>1.8403893648021658E-2</v>
      </c>
      <c r="N71" s="19">
        <v>0.03</v>
      </c>
      <c r="O71" s="19">
        <v>0.03</v>
      </c>
      <c r="P71" s="19">
        <v>0.03</v>
      </c>
      <c r="Q71" s="19">
        <v>0.03</v>
      </c>
      <c r="R71" s="19">
        <v>0.03</v>
      </c>
    </row>
    <row r="72" spans="2:18" x14ac:dyDescent="0.2">
      <c r="E72" s="38"/>
      <c r="F72" s="38"/>
      <c r="G72" s="38"/>
      <c r="H72" s="38"/>
      <c r="I72" s="38"/>
      <c r="J72" s="38"/>
      <c r="K72" s="38"/>
      <c r="L72" s="38"/>
      <c r="M72" s="38"/>
    </row>
    <row r="73" spans="2:18" x14ac:dyDescent="0.2">
      <c r="B73" s="15" t="s">
        <v>144</v>
      </c>
      <c r="C73" s="16"/>
      <c r="D73" s="16"/>
      <c r="E73" s="29"/>
      <c r="F73" s="29">
        <f t="shared" ref="F73:M73" si="42">F62+F64-F67-F70</f>
        <v>-1880.8000000000002</v>
      </c>
      <c r="G73" s="29">
        <f t="shared" si="42"/>
        <v>-4605.1500000000005</v>
      </c>
      <c r="H73" s="29">
        <f t="shared" si="42"/>
        <v>-806.99</v>
      </c>
      <c r="I73" s="29">
        <f t="shared" si="42"/>
        <v>427</v>
      </c>
      <c r="J73" s="29">
        <f t="shared" si="42"/>
        <v>966</v>
      </c>
      <c r="K73" s="29">
        <f t="shared" si="42"/>
        <v>1403</v>
      </c>
      <c r="L73" s="29">
        <f>L62+L64-L67-L70</f>
        <v>5191</v>
      </c>
      <c r="M73" s="29">
        <f>M62+M64-M67-M70</f>
        <v>7879</v>
      </c>
      <c r="N73" s="29">
        <f ca="1">N62+N64-N67-N70</f>
        <v>1179.7676924424395</v>
      </c>
      <c r="O73" s="29">
        <f t="shared" ref="O73:R73" ca="1" si="43">O62+O64-O67-O70</f>
        <v>4486.8240328689753</v>
      </c>
      <c r="P73" s="29">
        <f t="shared" ca="1" si="43"/>
        <v>10654.181039562403</v>
      </c>
      <c r="Q73" s="29">
        <f t="shared" ca="1" si="43"/>
        <v>18895.891666076994</v>
      </c>
      <c r="R73" s="29">
        <f t="shared" ca="1" si="43"/>
        <v>31970.573995930863</v>
      </c>
    </row>
    <row r="74" spans="2:18" x14ac:dyDescent="0.2">
      <c r="B74" s="17" t="s">
        <v>145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41">
        <f ca="1">N73/(1+wacc)^N45</f>
        <v>1054.7871442923179</v>
      </c>
      <c r="O74" s="41">
        <f ca="1">O73/(1+wacc)^O45</f>
        <v>3586.5401374111443</v>
      </c>
      <c r="P74" s="41">
        <f ca="1">P73/(1+wacc)^P45</f>
        <v>7614.2136594242875</v>
      </c>
      <c r="Q74" s="41">
        <f ca="1">Q73/(1+wacc)^Q45</f>
        <v>12073.709058606353</v>
      </c>
      <c r="R74" s="41">
        <f ca="1">R73/(1+wacc)^R45</f>
        <v>18263.83935973484</v>
      </c>
    </row>
    <row r="76" spans="2:18" x14ac:dyDescent="0.2">
      <c r="B76" t="s">
        <v>146</v>
      </c>
      <c r="R76" s="12">
        <f ca="1">(R73*(1+TGR)/(wacc-TGR))</f>
        <v>372133.66175528837</v>
      </c>
    </row>
    <row r="77" spans="2:18" x14ac:dyDescent="0.2">
      <c r="B77" t="s">
        <v>147</v>
      </c>
      <c r="R77" s="12">
        <f ca="1">R76/(1+wacc)^R45</f>
        <v>212588.90814764667</v>
      </c>
    </row>
    <row r="78" spans="2:18" x14ac:dyDescent="0.2">
      <c r="B78" t="s">
        <v>148</v>
      </c>
      <c r="R78" s="12">
        <f ca="1">SUM(N74:R74,R77)</f>
        <v>255181.99750711559</v>
      </c>
    </row>
    <row r="79" spans="2:18" x14ac:dyDescent="0.2">
      <c r="B79" t="s">
        <v>149</v>
      </c>
      <c r="R79" s="42">
        <f>'Balance Sheet'!B4+'Balance Sheet'!B5</f>
        <v>45492</v>
      </c>
    </row>
    <row r="80" spans="2:18" x14ac:dyDescent="0.2">
      <c r="B80" t="s">
        <v>150</v>
      </c>
      <c r="R80" s="42" t="str">
        <f>'Balance Sheet'!B38</f>
        <v>5,230</v>
      </c>
    </row>
    <row r="81" spans="2:19" x14ac:dyDescent="0.2">
      <c r="B81" t="s">
        <v>151</v>
      </c>
      <c r="R81" s="12">
        <f ca="1">R78+R79-R80</f>
        <v>295443.99750711559</v>
      </c>
      <c r="S81" s="12"/>
    </row>
    <row r="83" spans="2:19" x14ac:dyDescent="0.2">
      <c r="B83" t="s">
        <v>179</v>
      </c>
      <c r="R83" s="51">
        <v>3191000000</v>
      </c>
    </row>
    <row r="84" spans="2:19" x14ac:dyDescent="0.2">
      <c r="B84" t="s">
        <v>180</v>
      </c>
      <c r="R84" s="12">
        <f ca="1">(R81*1000000)/R83</f>
        <v>92.586649171769224</v>
      </c>
    </row>
  </sheetData>
  <phoneticPr fontId="11" type="noConversion"/>
  <pageMargins left="0.7" right="0.7" top="0.75" bottom="0.75" header="0.3" footer="0.3"/>
  <ignoredErrors>
    <ignoredError sqref="H14:H15 M14:M15 R14:R15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C3F-8C96-B446-AEB7-D6596641F75A}">
  <dimension ref="B1:D22"/>
  <sheetViews>
    <sheetView showGridLines="0" workbookViewId="0">
      <selection activeCell="D10" sqref="D10"/>
    </sheetView>
  </sheetViews>
  <sheetFormatPr baseColWidth="10" defaultRowHeight="16" x14ac:dyDescent="0.2"/>
  <cols>
    <col min="1" max="1" width="3.83203125" customWidth="1"/>
    <col min="2" max="2" width="20.1640625" customWidth="1"/>
    <col min="3" max="3" width="7" customWidth="1"/>
    <col min="4" max="4" width="23.33203125" customWidth="1"/>
  </cols>
  <sheetData>
    <row r="1" spans="2:4" ht="21" customHeight="1" x14ac:dyDescent="0.2"/>
    <row r="2" spans="2:4" x14ac:dyDescent="0.2">
      <c r="B2" s="30"/>
      <c r="C2" s="30"/>
      <c r="D2" s="30"/>
    </row>
    <row r="3" spans="2:4" x14ac:dyDescent="0.2">
      <c r="B3" s="30" t="s">
        <v>154</v>
      </c>
      <c r="C3" s="30"/>
      <c r="D3" s="52" t="s">
        <v>1409</v>
      </c>
    </row>
    <row r="4" spans="2:4" x14ac:dyDescent="0.2">
      <c r="B4" t="s">
        <v>162</v>
      </c>
      <c r="D4" s="51">
        <v>670910</v>
      </c>
    </row>
    <row r="5" spans="2:4" x14ac:dyDescent="0.2">
      <c r="B5" t="s">
        <v>176</v>
      </c>
      <c r="D5" s="35">
        <f>D4/(D4+D14)</f>
        <v>0.99226491555003404</v>
      </c>
    </row>
    <row r="7" spans="2:4" x14ac:dyDescent="0.2">
      <c r="B7" t="s">
        <v>155</v>
      </c>
      <c r="D7" s="21">
        <v>3.909E-2</v>
      </c>
    </row>
    <row r="8" spans="2:4" x14ac:dyDescent="0.2">
      <c r="B8" t="s">
        <v>156</v>
      </c>
      <c r="D8" s="36">
        <v>3.7400000000000003E-2</v>
      </c>
    </row>
    <row r="9" spans="2:4" x14ac:dyDescent="0.2">
      <c r="B9" t="s">
        <v>157</v>
      </c>
      <c r="D9" s="35">
        <f>AVERAGE(D7:D8)</f>
        <v>3.8245000000000001E-2</v>
      </c>
    </row>
    <row r="10" spans="2:4" x14ac:dyDescent="0.2">
      <c r="B10" t="s">
        <v>158</v>
      </c>
      <c r="D10" s="37">
        <v>1.47</v>
      </c>
    </row>
    <row r="11" spans="2:4" x14ac:dyDescent="0.2">
      <c r="B11" t="s">
        <v>159</v>
      </c>
      <c r="D11" s="22">
        <v>5.5E-2</v>
      </c>
    </row>
    <row r="12" spans="2:4" x14ac:dyDescent="0.2">
      <c r="B12" t="s">
        <v>160</v>
      </c>
      <c r="D12" s="31">
        <f>D9+D10*(D11)</f>
        <v>0.11909500000000001</v>
      </c>
    </row>
    <row r="14" spans="2:4" x14ac:dyDescent="0.2">
      <c r="B14" t="s">
        <v>177</v>
      </c>
      <c r="D14" s="38" t="str">
        <f>'Balance Sheet'!B38</f>
        <v>5,230</v>
      </c>
    </row>
    <row r="15" spans="2:4" x14ac:dyDescent="0.2">
      <c r="B15" t="s">
        <v>178</v>
      </c>
      <c r="D15" s="35">
        <f>100%-D5</f>
        <v>7.7350844499659566E-3</v>
      </c>
    </row>
    <row r="16" spans="2:4" x14ac:dyDescent="0.2">
      <c r="B16" t="s">
        <v>163</v>
      </c>
      <c r="D16" s="21">
        <v>4.4999999999999998E-2</v>
      </c>
    </row>
    <row r="17" spans="2:4" x14ac:dyDescent="0.2">
      <c r="B17" t="s">
        <v>161</v>
      </c>
      <c r="D17" s="32">
        <f>Sheet1!N60</f>
        <v>9.4772143201954373E-2</v>
      </c>
    </row>
    <row r="19" spans="2:4" x14ac:dyDescent="0.2">
      <c r="B19" t="s">
        <v>130</v>
      </c>
      <c r="D19" s="34">
        <f>(D5*D12)+(D16*D15)*(1-D17)</f>
        <v>0.11848888074377707</v>
      </c>
    </row>
    <row r="21" spans="2:4" x14ac:dyDescent="0.2">
      <c r="D21" s="12"/>
    </row>
    <row r="22" spans="2:4" x14ac:dyDescent="0.2">
      <c r="D2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F314-2D4B-1E4E-B930-A2A055984B3C}">
  <dimension ref="A1:S24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31.33203125" style="5" customWidth="1"/>
    <col min="2" max="2" width="15" style="5" customWidth="1"/>
    <col min="3" max="10" width="15" style="5" hidden="1" customWidth="1"/>
    <col min="11" max="19" width="15" style="5" customWidth="1"/>
    <col min="20" max="16384" width="8.83203125" style="5"/>
  </cols>
  <sheetData>
    <row r="1" spans="1:19" x14ac:dyDescent="0.2">
      <c r="A1" s="6" t="s">
        <v>58</v>
      </c>
      <c r="B1" s="6" t="s">
        <v>57</v>
      </c>
      <c r="C1" s="6" t="s">
        <v>224</v>
      </c>
      <c r="D1" s="6" t="s">
        <v>225</v>
      </c>
      <c r="E1" s="6" t="s">
        <v>226</v>
      </c>
      <c r="F1" s="6" t="s">
        <v>227</v>
      </c>
      <c r="G1" s="6" t="s">
        <v>228</v>
      </c>
      <c r="H1" s="6" t="s">
        <v>229</v>
      </c>
      <c r="I1" s="6" t="s">
        <v>230</v>
      </c>
      <c r="J1" s="6" t="s">
        <v>231</v>
      </c>
      <c r="K1" s="6" t="s">
        <v>232</v>
      </c>
      <c r="L1" s="6" t="s">
        <v>233</v>
      </c>
      <c r="M1" s="6" t="s">
        <v>234</v>
      </c>
      <c r="N1" s="6" t="s">
        <v>235</v>
      </c>
      <c r="O1" s="6" t="s">
        <v>236</v>
      </c>
      <c r="P1" s="6" t="s">
        <v>237</v>
      </c>
      <c r="Q1" s="6" t="s">
        <v>238</v>
      </c>
      <c r="R1" s="6" t="s">
        <v>239</v>
      </c>
      <c r="S1" s="6" t="s">
        <v>240</v>
      </c>
    </row>
    <row r="2" spans="1:19" x14ac:dyDescent="0.2">
      <c r="A2" s="6" t="s">
        <v>56</v>
      </c>
      <c r="B2" s="6" t="s">
        <v>1</v>
      </c>
      <c r="C2" s="6" t="s">
        <v>208</v>
      </c>
      <c r="D2" s="6" t="s">
        <v>209</v>
      </c>
      <c r="E2" s="6" t="s">
        <v>210</v>
      </c>
      <c r="F2" s="6" t="s">
        <v>211</v>
      </c>
      <c r="G2" s="6" t="s">
        <v>212</v>
      </c>
      <c r="H2" s="6" t="s">
        <v>213</v>
      </c>
      <c r="I2" s="6" t="s">
        <v>214</v>
      </c>
      <c r="J2" s="6" t="s">
        <v>215</v>
      </c>
      <c r="K2" s="6" t="s">
        <v>216</v>
      </c>
      <c r="L2" s="6" t="s">
        <v>55</v>
      </c>
      <c r="M2" s="6" t="s">
        <v>217</v>
      </c>
      <c r="N2" s="6" t="s">
        <v>218</v>
      </c>
      <c r="O2" s="6" t="s">
        <v>219</v>
      </c>
      <c r="P2" s="6" t="s">
        <v>220</v>
      </c>
      <c r="Q2" s="6" t="s">
        <v>221</v>
      </c>
      <c r="R2" s="6" t="s">
        <v>222</v>
      </c>
      <c r="S2" s="6" t="s">
        <v>223</v>
      </c>
    </row>
    <row r="3" spans="1:19" x14ac:dyDescent="0.2">
      <c r="A3" s="6" t="s">
        <v>0</v>
      </c>
      <c r="B3" s="6" t="s">
        <v>540</v>
      </c>
      <c r="C3" s="6" t="s">
        <v>527</v>
      </c>
      <c r="D3" s="6" t="s">
        <v>81</v>
      </c>
      <c r="E3" s="6" t="s">
        <v>528</v>
      </c>
      <c r="F3" s="6" t="s">
        <v>529</v>
      </c>
      <c r="G3" s="6" t="s">
        <v>28</v>
      </c>
      <c r="H3" s="6" t="s">
        <v>530</v>
      </c>
      <c r="I3" s="6" t="s">
        <v>531</v>
      </c>
      <c r="J3" s="6" t="s">
        <v>71</v>
      </c>
      <c r="K3" s="6" t="s">
        <v>532</v>
      </c>
      <c r="L3" s="6" t="s">
        <v>533</v>
      </c>
      <c r="M3" s="6" t="s">
        <v>534</v>
      </c>
      <c r="N3" s="6" t="s">
        <v>535</v>
      </c>
      <c r="O3" s="6" t="s">
        <v>19</v>
      </c>
      <c r="P3" s="6" t="s">
        <v>536</v>
      </c>
      <c r="Q3" s="6" t="s">
        <v>537</v>
      </c>
      <c r="R3" s="6" t="s">
        <v>538</v>
      </c>
      <c r="S3" s="6" t="s">
        <v>539</v>
      </c>
    </row>
    <row r="4" spans="1:19" x14ac:dyDescent="0.2">
      <c r="A4" s="6" t="s">
        <v>53</v>
      </c>
      <c r="B4" s="6" t="s">
        <v>526</v>
      </c>
      <c r="C4" s="6" t="s">
        <v>22</v>
      </c>
      <c r="D4" s="6" t="s">
        <v>510</v>
      </c>
      <c r="E4" s="6" t="s">
        <v>511</v>
      </c>
      <c r="F4" s="6" t="s">
        <v>512</v>
      </c>
      <c r="G4" s="6" t="s">
        <v>513</v>
      </c>
      <c r="H4" s="6" t="s">
        <v>514</v>
      </c>
      <c r="I4" s="6" t="s">
        <v>515</v>
      </c>
      <c r="J4" s="6" t="s">
        <v>516</v>
      </c>
      <c r="K4" s="6" t="s">
        <v>517</v>
      </c>
      <c r="L4" s="6" t="s">
        <v>518</v>
      </c>
      <c r="M4" s="6" t="s">
        <v>519</v>
      </c>
      <c r="N4" s="6" t="s">
        <v>520</v>
      </c>
      <c r="O4" s="6" t="s">
        <v>521</v>
      </c>
      <c r="P4" s="6" t="s">
        <v>522</v>
      </c>
      <c r="Q4" s="6" t="s">
        <v>523</v>
      </c>
      <c r="R4" s="6" t="s">
        <v>524</v>
      </c>
      <c r="S4" s="6" t="s">
        <v>525</v>
      </c>
    </row>
    <row r="5" spans="1:19" x14ac:dyDescent="0.2">
      <c r="A5" s="6" t="s">
        <v>52</v>
      </c>
      <c r="B5" s="6" t="s">
        <v>509</v>
      </c>
      <c r="C5" s="6" t="s">
        <v>493</v>
      </c>
      <c r="D5" s="6" t="s">
        <v>494</v>
      </c>
      <c r="E5" s="6" t="s">
        <v>495</v>
      </c>
      <c r="F5" s="6" t="s">
        <v>496</v>
      </c>
      <c r="G5" s="6" t="s">
        <v>97</v>
      </c>
      <c r="H5" s="6" t="s">
        <v>497</v>
      </c>
      <c r="I5" s="6" t="s">
        <v>498</v>
      </c>
      <c r="J5" s="6" t="s">
        <v>499</v>
      </c>
      <c r="K5" s="6" t="s">
        <v>500</v>
      </c>
      <c r="L5" s="6" t="s">
        <v>501</v>
      </c>
      <c r="M5" s="6" t="s">
        <v>502</v>
      </c>
      <c r="N5" s="6" t="s">
        <v>503</v>
      </c>
      <c r="O5" s="6" t="s">
        <v>504</v>
      </c>
      <c r="P5" s="6" t="s">
        <v>505</v>
      </c>
      <c r="Q5" s="6" t="s">
        <v>506</v>
      </c>
      <c r="R5" s="6" t="s">
        <v>507</v>
      </c>
      <c r="S5" s="6" t="s">
        <v>508</v>
      </c>
    </row>
    <row r="6" spans="1:19" x14ac:dyDescent="0.2">
      <c r="A6" s="6" t="s">
        <v>50</v>
      </c>
      <c r="B6" s="6" t="s">
        <v>492</v>
      </c>
      <c r="C6" s="6" t="s">
        <v>476</v>
      </c>
      <c r="D6" s="6" t="s">
        <v>477</v>
      </c>
      <c r="E6" s="6" t="s">
        <v>478</v>
      </c>
      <c r="F6" s="6" t="s">
        <v>479</v>
      </c>
      <c r="G6" s="6" t="s">
        <v>480</v>
      </c>
      <c r="H6" s="6" t="s">
        <v>481</v>
      </c>
      <c r="I6" s="6" t="s">
        <v>482</v>
      </c>
      <c r="J6" s="6" t="s">
        <v>483</v>
      </c>
      <c r="K6" s="6" t="s">
        <v>484</v>
      </c>
      <c r="L6" s="6" t="s">
        <v>485</v>
      </c>
      <c r="M6" s="6" t="s">
        <v>486</v>
      </c>
      <c r="N6" s="6" t="s">
        <v>86</v>
      </c>
      <c r="O6" s="6" t="s">
        <v>487</v>
      </c>
      <c r="P6" s="6" t="s">
        <v>488</v>
      </c>
      <c r="Q6" s="6" t="s">
        <v>489</v>
      </c>
      <c r="R6" s="6" t="s">
        <v>490</v>
      </c>
      <c r="S6" s="6" t="s">
        <v>491</v>
      </c>
    </row>
    <row r="7" spans="1:19" x14ac:dyDescent="0.2">
      <c r="A7" s="6" t="s">
        <v>49</v>
      </c>
      <c r="B7" s="6" t="s">
        <v>475</v>
      </c>
      <c r="C7" s="6" t="s">
        <v>459</v>
      </c>
      <c r="D7" s="6" t="s">
        <v>460</v>
      </c>
      <c r="E7" s="6" t="s">
        <v>461</v>
      </c>
      <c r="F7" s="6" t="s">
        <v>92</v>
      </c>
      <c r="G7" s="6" t="s">
        <v>462</v>
      </c>
      <c r="H7" s="6" t="s">
        <v>463</v>
      </c>
      <c r="I7" s="6" t="s">
        <v>464</v>
      </c>
      <c r="J7" s="6" t="s">
        <v>465</v>
      </c>
      <c r="K7" s="6" t="s">
        <v>466</v>
      </c>
      <c r="L7" s="6" t="s">
        <v>467</v>
      </c>
      <c r="M7" s="6" t="s">
        <v>468</v>
      </c>
      <c r="N7" s="6" t="s">
        <v>469</v>
      </c>
      <c r="O7" s="6" t="s">
        <v>470</v>
      </c>
      <c r="P7" s="6" t="s">
        <v>471</v>
      </c>
      <c r="Q7" s="6" t="s">
        <v>472</v>
      </c>
      <c r="R7" s="6" t="s">
        <v>473</v>
      </c>
      <c r="S7" s="6" t="s">
        <v>474</v>
      </c>
    </row>
    <row r="8" spans="1:19" x14ac:dyDescent="0.2">
      <c r="A8" s="6" t="s">
        <v>48</v>
      </c>
      <c r="B8" s="6" t="s">
        <v>458</v>
      </c>
      <c r="C8" s="6" t="s">
        <v>441</v>
      </c>
      <c r="D8" s="6" t="s">
        <v>442</v>
      </c>
      <c r="E8" s="6" t="s">
        <v>443</v>
      </c>
      <c r="F8" s="6" t="s">
        <v>444</v>
      </c>
      <c r="G8" s="6" t="s">
        <v>445</v>
      </c>
      <c r="H8" s="6" t="s">
        <v>446</v>
      </c>
      <c r="I8" s="6" t="s">
        <v>447</v>
      </c>
      <c r="J8" s="6" t="s">
        <v>448</v>
      </c>
      <c r="K8" s="6" t="s">
        <v>449</v>
      </c>
      <c r="L8" s="6" t="s">
        <v>450</v>
      </c>
      <c r="M8" s="6" t="s">
        <v>451</v>
      </c>
      <c r="N8" s="6" t="s">
        <v>452</v>
      </c>
      <c r="O8" s="6" t="s">
        <v>453</v>
      </c>
      <c r="P8" s="6" t="s">
        <v>454</v>
      </c>
      <c r="Q8" s="6" t="s">
        <v>455</v>
      </c>
      <c r="R8" s="6" t="s">
        <v>456</v>
      </c>
      <c r="S8" s="6" t="s">
        <v>457</v>
      </c>
    </row>
    <row r="9" spans="1:19" x14ac:dyDescent="0.2">
      <c r="A9" s="6" t="s">
        <v>47</v>
      </c>
      <c r="B9" s="6" t="s">
        <v>21</v>
      </c>
      <c r="C9" s="6" t="s">
        <v>21</v>
      </c>
      <c r="D9" s="6" t="s">
        <v>21</v>
      </c>
      <c r="E9" s="6" t="s">
        <v>21</v>
      </c>
      <c r="F9" s="6" t="s">
        <v>21</v>
      </c>
      <c r="G9" s="6" t="s">
        <v>21</v>
      </c>
      <c r="H9" s="6" t="s">
        <v>21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88</v>
      </c>
      <c r="O9" s="6" t="s">
        <v>438</v>
      </c>
      <c r="P9" s="6" t="s">
        <v>21</v>
      </c>
      <c r="Q9" s="6" t="s">
        <v>439</v>
      </c>
      <c r="R9" s="6" t="s">
        <v>440</v>
      </c>
      <c r="S9" s="6" t="s">
        <v>21</v>
      </c>
    </row>
    <row r="10" spans="1:19" x14ac:dyDescent="0.2">
      <c r="A10" s="6" t="s">
        <v>45</v>
      </c>
      <c r="B10" s="6" t="s">
        <v>437</v>
      </c>
      <c r="C10" s="6" t="s">
        <v>421</v>
      </c>
      <c r="D10" s="6" t="s">
        <v>422</v>
      </c>
      <c r="E10" s="6" t="s">
        <v>423</v>
      </c>
      <c r="F10" s="6" t="s">
        <v>424</v>
      </c>
      <c r="G10" s="6" t="s">
        <v>425</v>
      </c>
      <c r="H10" s="6" t="s">
        <v>426</v>
      </c>
      <c r="I10" s="6" t="s">
        <v>427</v>
      </c>
      <c r="J10" s="6" t="s">
        <v>428</v>
      </c>
      <c r="K10" s="6" t="s">
        <v>429</v>
      </c>
      <c r="L10" s="6" t="s">
        <v>430</v>
      </c>
      <c r="M10" s="6" t="s">
        <v>431</v>
      </c>
      <c r="N10" s="6" t="s">
        <v>432</v>
      </c>
      <c r="O10" s="6" t="s">
        <v>433</v>
      </c>
      <c r="P10" s="6" t="s">
        <v>67</v>
      </c>
      <c r="Q10" s="6" t="s">
        <v>434</v>
      </c>
      <c r="R10" s="6" t="s">
        <v>435</v>
      </c>
      <c r="S10" s="6" t="s">
        <v>436</v>
      </c>
    </row>
    <row r="11" spans="1:19" x14ac:dyDescent="0.2">
      <c r="A11" s="6" t="s">
        <v>44</v>
      </c>
      <c r="B11" s="6" t="s">
        <v>420</v>
      </c>
      <c r="C11" s="6" t="s">
        <v>21</v>
      </c>
      <c r="D11" s="6" t="s">
        <v>404</v>
      </c>
      <c r="E11" s="6" t="s">
        <v>405</v>
      </c>
      <c r="F11" s="6" t="s">
        <v>406</v>
      </c>
      <c r="G11" s="6" t="s">
        <v>407</v>
      </c>
      <c r="H11" s="6" t="s">
        <v>408</v>
      </c>
      <c r="I11" s="6" t="s">
        <v>409</v>
      </c>
      <c r="J11" s="6" t="s">
        <v>410</v>
      </c>
      <c r="K11" s="6" t="s">
        <v>411</v>
      </c>
      <c r="L11" s="6" t="s">
        <v>412</v>
      </c>
      <c r="M11" s="6" t="s">
        <v>413</v>
      </c>
      <c r="N11" s="6" t="s">
        <v>414</v>
      </c>
      <c r="O11" s="6" t="s">
        <v>415</v>
      </c>
      <c r="P11" s="6" t="s">
        <v>416</v>
      </c>
      <c r="Q11" s="6" t="s">
        <v>417</v>
      </c>
      <c r="R11" s="6" t="s">
        <v>418</v>
      </c>
      <c r="S11" s="6" t="s">
        <v>419</v>
      </c>
    </row>
    <row r="12" spans="1:19" x14ac:dyDescent="0.2">
      <c r="A12" s="6" t="s">
        <v>42</v>
      </c>
      <c r="B12" s="6" t="s">
        <v>403</v>
      </c>
      <c r="C12" s="6" t="s">
        <v>369</v>
      </c>
      <c r="D12" s="6" t="s">
        <v>387</v>
      </c>
      <c r="E12" s="6" t="s">
        <v>388</v>
      </c>
      <c r="F12" s="6" t="s">
        <v>389</v>
      </c>
      <c r="G12" s="6" t="s">
        <v>390</v>
      </c>
      <c r="H12" s="6" t="s">
        <v>391</v>
      </c>
      <c r="I12" s="6" t="s">
        <v>392</v>
      </c>
      <c r="J12" s="6" t="s">
        <v>393</v>
      </c>
      <c r="K12" s="6" t="s">
        <v>394</v>
      </c>
      <c r="L12" s="6" t="s">
        <v>395</v>
      </c>
      <c r="M12" s="6" t="s">
        <v>396</v>
      </c>
      <c r="N12" s="6" t="s">
        <v>397</v>
      </c>
      <c r="O12" s="6" t="s">
        <v>398</v>
      </c>
      <c r="P12" s="6" t="s">
        <v>399</v>
      </c>
      <c r="Q12" s="6" t="s">
        <v>400</v>
      </c>
      <c r="R12" s="6" t="s">
        <v>401</v>
      </c>
      <c r="S12" s="6" t="s">
        <v>402</v>
      </c>
    </row>
    <row r="13" spans="1:19" x14ac:dyDescent="0.2">
      <c r="A13" s="6" t="s">
        <v>41</v>
      </c>
      <c r="B13" s="6" t="s">
        <v>386</v>
      </c>
      <c r="C13" s="6" t="s">
        <v>369</v>
      </c>
      <c r="D13" s="6" t="s">
        <v>370</v>
      </c>
      <c r="E13" s="6" t="s">
        <v>371</v>
      </c>
      <c r="F13" s="6" t="s">
        <v>372</v>
      </c>
      <c r="G13" s="6" t="s">
        <v>373</v>
      </c>
      <c r="H13" s="6" t="s">
        <v>374</v>
      </c>
      <c r="I13" s="6" t="s">
        <v>375</v>
      </c>
      <c r="J13" s="6" t="s">
        <v>376</v>
      </c>
      <c r="K13" s="6" t="s">
        <v>377</v>
      </c>
      <c r="L13" s="6" t="s">
        <v>378</v>
      </c>
      <c r="M13" s="6" t="s">
        <v>379</v>
      </c>
      <c r="N13" s="6" t="s">
        <v>380</v>
      </c>
      <c r="O13" s="6" t="s">
        <v>381</v>
      </c>
      <c r="P13" s="6" t="s">
        <v>382</v>
      </c>
      <c r="Q13" s="6" t="s">
        <v>383</v>
      </c>
      <c r="R13" s="6" t="s">
        <v>384</v>
      </c>
      <c r="S13" s="6" t="s">
        <v>385</v>
      </c>
    </row>
    <row r="14" spans="1:19" x14ac:dyDescent="0.2">
      <c r="A14" s="6" t="s">
        <v>39</v>
      </c>
      <c r="B14" s="6" t="s">
        <v>368</v>
      </c>
      <c r="C14" s="6" t="s">
        <v>353</v>
      </c>
      <c r="D14" s="6" t="s">
        <v>37</v>
      </c>
      <c r="E14" s="6" t="s">
        <v>354</v>
      </c>
      <c r="F14" s="6" t="s">
        <v>355</v>
      </c>
      <c r="G14" s="6" t="s">
        <v>356</v>
      </c>
      <c r="H14" s="6" t="s">
        <v>357</v>
      </c>
      <c r="I14" s="6" t="s">
        <v>358</v>
      </c>
      <c r="J14" s="6" t="s">
        <v>359</v>
      </c>
      <c r="K14" s="6" t="s">
        <v>360</v>
      </c>
      <c r="L14" s="6" t="s">
        <v>361</v>
      </c>
      <c r="M14" s="6" t="s">
        <v>362</v>
      </c>
      <c r="N14" s="6" t="s">
        <v>363</v>
      </c>
      <c r="O14" s="6" t="s">
        <v>364</v>
      </c>
      <c r="P14" s="6" t="s">
        <v>365</v>
      </c>
      <c r="Q14" s="6" t="s">
        <v>366</v>
      </c>
      <c r="R14" s="6" t="s">
        <v>65</v>
      </c>
      <c r="S14" s="6" t="s">
        <v>367</v>
      </c>
    </row>
    <row r="15" spans="1:19" x14ac:dyDescent="0.2">
      <c r="A15" s="6" t="s">
        <v>35</v>
      </c>
      <c r="B15" s="6" t="s">
        <v>352</v>
      </c>
      <c r="C15" s="6" t="s">
        <v>335</v>
      </c>
      <c r="D15" s="6" t="s">
        <v>336</v>
      </c>
      <c r="E15" s="6" t="s">
        <v>337</v>
      </c>
      <c r="F15" s="6" t="s">
        <v>338</v>
      </c>
      <c r="G15" s="6" t="s">
        <v>339</v>
      </c>
      <c r="H15" s="6" t="s">
        <v>340</v>
      </c>
      <c r="I15" s="6" t="s">
        <v>341</v>
      </c>
      <c r="J15" s="6" t="s">
        <v>342</v>
      </c>
      <c r="K15" s="6" t="s">
        <v>343</v>
      </c>
      <c r="L15" s="6" t="s">
        <v>344</v>
      </c>
      <c r="M15" s="6" t="s">
        <v>345</v>
      </c>
      <c r="N15" s="6" t="s">
        <v>346</v>
      </c>
      <c r="O15" s="6" t="s">
        <v>347</v>
      </c>
      <c r="P15" s="6" t="s">
        <v>348</v>
      </c>
      <c r="Q15" s="6" t="s">
        <v>349</v>
      </c>
      <c r="R15" s="6" t="s">
        <v>350</v>
      </c>
      <c r="S15" s="6" t="s">
        <v>351</v>
      </c>
    </row>
    <row r="16" spans="1:19" x14ac:dyDescent="0.2">
      <c r="A16" s="6" t="s">
        <v>33</v>
      </c>
      <c r="B16" s="6" t="s">
        <v>334</v>
      </c>
      <c r="C16" s="6" t="s">
        <v>318</v>
      </c>
      <c r="D16" s="6" t="s">
        <v>319</v>
      </c>
      <c r="E16" s="6" t="s">
        <v>320</v>
      </c>
      <c r="F16" s="6" t="s">
        <v>321</v>
      </c>
      <c r="G16" s="6" t="s">
        <v>322</v>
      </c>
      <c r="H16" s="6" t="s">
        <v>323</v>
      </c>
      <c r="I16" s="6" t="s">
        <v>324</v>
      </c>
      <c r="J16" s="6" t="s">
        <v>325</v>
      </c>
      <c r="K16" s="6" t="s">
        <v>326</v>
      </c>
      <c r="L16" s="6" t="s">
        <v>327</v>
      </c>
      <c r="M16" s="6" t="s">
        <v>328</v>
      </c>
      <c r="N16" s="6" t="s">
        <v>329</v>
      </c>
      <c r="O16" s="6" t="s">
        <v>82</v>
      </c>
      <c r="P16" s="6" t="s">
        <v>330</v>
      </c>
      <c r="Q16" s="6" t="s">
        <v>331</v>
      </c>
      <c r="R16" s="6" t="s">
        <v>332</v>
      </c>
      <c r="S16" s="6" t="s">
        <v>333</v>
      </c>
    </row>
    <row r="17" spans="1:19" x14ac:dyDescent="0.2">
      <c r="A17" s="6" t="s">
        <v>32</v>
      </c>
      <c r="B17" s="6" t="s">
        <v>317</v>
      </c>
      <c r="C17" s="6" t="s">
        <v>21</v>
      </c>
      <c r="D17" s="6" t="s">
        <v>21</v>
      </c>
      <c r="E17" s="6" t="s">
        <v>21</v>
      </c>
      <c r="F17" s="6" t="s">
        <v>21</v>
      </c>
      <c r="G17" s="6" t="s">
        <v>21</v>
      </c>
      <c r="H17" s="6" t="s">
        <v>21</v>
      </c>
      <c r="I17" s="6" t="s">
        <v>21</v>
      </c>
      <c r="J17" s="6" t="s">
        <v>21</v>
      </c>
      <c r="K17" s="6" t="s">
        <v>21</v>
      </c>
      <c r="L17" s="6" t="s">
        <v>312</v>
      </c>
      <c r="M17" s="6" t="s">
        <v>313</v>
      </c>
      <c r="N17" s="6" t="s">
        <v>314</v>
      </c>
      <c r="O17" s="6" t="s">
        <v>21</v>
      </c>
      <c r="P17" s="6" t="s">
        <v>72</v>
      </c>
      <c r="Q17" s="6" t="s">
        <v>315</v>
      </c>
      <c r="R17" s="6" t="s">
        <v>38</v>
      </c>
      <c r="S17" s="6" t="s">
        <v>316</v>
      </c>
    </row>
    <row r="18" spans="1:19" x14ac:dyDescent="0.2">
      <c r="A18" s="6" t="s">
        <v>31</v>
      </c>
      <c r="B18" s="6" t="s">
        <v>311</v>
      </c>
      <c r="C18" s="6" t="s">
        <v>295</v>
      </c>
      <c r="D18" s="6" t="s">
        <v>296</v>
      </c>
      <c r="E18" s="6" t="s">
        <v>297</v>
      </c>
      <c r="F18" s="6" t="s">
        <v>298</v>
      </c>
      <c r="G18" s="6" t="s">
        <v>299</v>
      </c>
      <c r="H18" s="6" t="s">
        <v>300</v>
      </c>
      <c r="I18" s="6" t="s">
        <v>301</v>
      </c>
      <c r="J18" s="6" t="s">
        <v>269</v>
      </c>
      <c r="K18" s="6" t="s">
        <v>302</v>
      </c>
      <c r="L18" s="6" t="s">
        <v>303</v>
      </c>
      <c r="M18" s="6" t="s">
        <v>304</v>
      </c>
      <c r="N18" s="6" t="s">
        <v>305</v>
      </c>
      <c r="O18" s="6" t="s">
        <v>306</v>
      </c>
      <c r="P18" s="6" t="s">
        <v>307</v>
      </c>
      <c r="Q18" s="6" t="s">
        <v>308</v>
      </c>
      <c r="R18" s="6" t="s">
        <v>309</v>
      </c>
      <c r="S18" s="6" t="s">
        <v>310</v>
      </c>
    </row>
    <row r="19" spans="1:19" x14ac:dyDescent="0.2">
      <c r="A19" s="6" t="s">
        <v>30</v>
      </c>
      <c r="B19" s="6" t="s">
        <v>294</v>
      </c>
      <c r="C19" s="6" t="s">
        <v>279</v>
      </c>
      <c r="D19" s="6" t="s">
        <v>280</v>
      </c>
      <c r="E19" s="6" t="s">
        <v>281</v>
      </c>
      <c r="F19" s="6" t="s">
        <v>70</v>
      </c>
      <c r="G19" s="6" t="s">
        <v>282</v>
      </c>
      <c r="H19" s="6" t="s">
        <v>283</v>
      </c>
      <c r="I19" s="6" t="s">
        <v>284</v>
      </c>
      <c r="J19" s="6" t="s">
        <v>285</v>
      </c>
      <c r="K19" s="6" t="s">
        <v>286</v>
      </c>
      <c r="L19" s="6" t="s">
        <v>287</v>
      </c>
      <c r="M19" s="6" t="s">
        <v>288</v>
      </c>
      <c r="N19" s="6" t="s">
        <v>289</v>
      </c>
      <c r="O19" s="6" t="s">
        <v>290</v>
      </c>
      <c r="P19" s="6" t="s">
        <v>291</v>
      </c>
      <c r="Q19" s="6" t="s">
        <v>292</v>
      </c>
      <c r="R19" s="6" t="s">
        <v>54</v>
      </c>
      <c r="S19" s="6" t="s">
        <v>293</v>
      </c>
    </row>
    <row r="20" spans="1:19" x14ac:dyDescent="0.2">
      <c r="A20" s="6" t="s">
        <v>27</v>
      </c>
      <c r="B20" s="6" t="s">
        <v>278</v>
      </c>
      <c r="C20" s="6" t="s">
        <v>261</v>
      </c>
      <c r="D20" s="6" t="s">
        <v>262</v>
      </c>
      <c r="E20" s="6" t="s">
        <v>263</v>
      </c>
      <c r="F20" s="6" t="s">
        <v>264</v>
      </c>
      <c r="G20" s="6" t="s">
        <v>265</v>
      </c>
      <c r="H20" s="6" t="s">
        <v>266</v>
      </c>
      <c r="I20" s="6" t="s">
        <v>267</v>
      </c>
      <c r="J20" s="6" t="s">
        <v>268</v>
      </c>
      <c r="K20" s="6" t="s">
        <v>269</v>
      </c>
      <c r="L20" s="6" t="s">
        <v>270</v>
      </c>
      <c r="M20" s="6" t="s">
        <v>271</v>
      </c>
      <c r="N20" s="6" t="s">
        <v>272</v>
      </c>
      <c r="O20" s="6" t="s">
        <v>273</v>
      </c>
      <c r="P20" s="6" t="s">
        <v>274</v>
      </c>
      <c r="Q20" s="6" t="s">
        <v>275</v>
      </c>
      <c r="R20" s="6" t="s">
        <v>276</v>
      </c>
      <c r="S20" s="6" t="s">
        <v>277</v>
      </c>
    </row>
    <row r="21" spans="1:19" x14ac:dyDescent="0.2">
      <c r="A21" s="6" t="s">
        <v>26</v>
      </c>
      <c r="B21" s="6" t="s">
        <v>207</v>
      </c>
      <c r="C21" s="6" t="s">
        <v>185</v>
      </c>
      <c r="D21" s="6" t="s">
        <v>186</v>
      </c>
      <c r="E21" s="6" t="s">
        <v>187</v>
      </c>
      <c r="F21" s="6" t="s">
        <v>188</v>
      </c>
      <c r="G21" s="6" t="s">
        <v>189</v>
      </c>
      <c r="H21" s="6" t="s">
        <v>190</v>
      </c>
      <c r="I21" s="6" t="s">
        <v>191</v>
      </c>
      <c r="J21" s="6" t="s">
        <v>192</v>
      </c>
      <c r="K21" s="6" t="s">
        <v>193</v>
      </c>
      <c r="L21" s="6" t="s">
        <v>194</v>
      </c>
      <c r="M21" s="6" t="s">
        <v>195</v>
      </c>
      <c r="N21" s="6" t="s">
        <v>196</v>
      </c>
      <c r="O21" s="6" t="s">
        <v>197</v>
      </c>
      <c r="P21" s="6" t="s">
        <v>203</v>
      </c>
      <c r="Q21" s="6" t="s">
        <v>204</v>
      </c>
      <c r="R21" s="6" t="s">
        <v>205</v>
      </c>
      <c r="S21" s="6" t="s">
        <v>206</v>
      </c>
    </row>
    <row r="22" spans="1:19" x14ac:dyDescent="0.2">
      <c r="A22" s="6" t="s">
        <v>24</v>
      </c>
      <c r="B22" s="6" t="s">
        <v>202</v>
      </c>
      <c r="C22" s="6" t="s">
        <v>185</v>
      </c>
      <c r="D22" s="6" t="s">
        <v>186</v>
      </c>
      <c r="E22" s="6" t="s">
        <v>187</v>
      </c>
      <c r="F22" s="6" t="s">
        <v>188</v>
      </c>
      <c r="G22" s="6" t="s">
        <v>189</v>
      </c>
      <c r="H22" s="6" t="s">
        <v>190</v>
      </c>
      <c r="I22" s="6" t="s">
        <v>191</v>
      </c>
      <c r="J22" s="6" t="s">
        <v>192</v>
      </c>
      <c r="K22" s="6" t="s">
        <v>193</v>
      </c>
      <c r="L22" s="6" t="s">
        <v>194</v>
      </c>
      <c r="M22" s="6" t="s">
        <v>195</v>
      </c>
      <c r="N22" s="6" t="s">
        <v>196</v>
      </c>
      <c r="O22" s="6" t="s">
        <v>197</v>
      </c>
      <c r="P22" s="6" t="s">
        <v>198</v>
      </c>
      <c r="Q22" s="6" t="s">
        <v>199</v>
      </c>
      <c r="R22" s="6" t="s">
        <v>200</v>
      </c>
      <c r="S22" s="6" t="s">
        <v>201</v>
      </c>
    </row>
    <row r="23" spans="1:19" x14ac:dyDescent="0.2">
      <c r="A23" s="6" t="s">
        <v>20</v>
      </c>
      <c r="B23" s="6" t="s">
        <v>260</v>
      </c>
      <c r="C23" s="6" t="s">
        <v>241</v>
      </c>
      <c r="D23" s="6" t="s">
        <v>241</v>
      </c>
      <c r="E23" s="6" t="s">
        <v>241</v>
      </c>
      <c r="F23" s="6" t="s">
        <v>242</v>
      </c>
      <c r="G23" s="6" t="s">
        <v>243</v>
      </c>
      <c r="H23" s="6" t="s">
        <v>244</v>
      </c>
      <c r="I23" s="6" t="s">
        <v>245</v>
      </c>
      <c r="J23" s="6" t="s">
        <v>246</v>
      </c>
      <c r="K23" s="6" t="s">
        <v>247</v>
      </c>
      <c r="L23" s="6" t="s">
        <v>248</v>
      </c>
      <c r="M23" s="6" t="s">
        <v>249</v>
      </c>
      <c r="N23" s="6" t="s">
        <v>250</v>
      </c>
      <c r="O23" s="6" t="s">
        <v>251</v>
      </c>
      <c r="P23" s="6" t="s">
        <v>257</v>
      </c>
      <c r="Q23" s="6" t="s">
        <v>258</v>
      </c>
      <c r="R23" s="6" t="s">
        <v>99</v>
      </c>
      <c r="S23" s="6" t="s">
        <v>259</v>
      </c>
    </row>
    <row r="24" spans="1:19" x14ac:dyDescent="0.2">
      <c r="A24" s="6" t="s">
        <v>18</v>
      </c>
      <c r="B24" s="6" t="s">
        <v>256</v>
      </c>
      <c r="C24" s="6" t="s">
        <v>241</v>
      </c>
      <c r="D24" s="6" t="s">
        <v>241</v>
      </c>
      <c r="E24" s="6" t="s">
        <v>241</v>
      </c>
      <c r="F24" s="6" t="s">
        <v>242</v>
      </c>
      <c r="G24" s="6" t="s">
        <v>243</v>
      </c>
      <c r="H24" s="6" t="s">
        <v>244</v>
      </c>
      <c r="I24" s="6" t="s">
        <v>245</v>
      </c>
      <c r="J24" s="6" t="s">
        <v>246</v>
      </c>
      <c r="K24" s="6" t="s">
        <v>247</v>
      </c>
      <c r="L24" s="6" t="s">
        <v>248</v>
      </c>
      <c r="M24" s="6" t="s">
        <v>249</v>
      </c>
      <c r="N24" s="6" t="s">
        <v>250</v>
      </c>
      <c r="O24" s="6" t="s">
        <v>251</v>
      </c>
      <c r="P24" s="6" t="s">
        <v>252</v>
      </c>
      <c r="Q24" s="6" t="s">
        <v>253</v>
      </c>
      <c r="R24" s="6" t="s">
        <v>254</v>
      </c>
      <c r="S24" s="6" t="s">
        <v>255</v>
      </c>
    </row>
  </sheetData>
  <sortState xmlns:xlrd2="http://schemas.microsoft.com/office/spreadsheetml/2017/richdata2" columnSort="1" ref="C1:S24">
    <sortCondition ref="C1:S1"/>
  </sortState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B208-B2C6-C747-88C9-05472E15A4B6}">
  <dimension ref="A1:R39"/>
  <sheetViews>
    <sheetView workbookViewId="0">
      <selection activeCell="B38" sqref="B38"/>
    </sheetView>
  </sheetViews>
  <sheetFormatPr baseColWidth="10" defaultColWidth="8.83203125" defaultRowHeight="15" x14ac:dyDescent="0.2"/>
  <cols>
    <col min="1" max="1" width="36.6640625" style="5" customWidth="1"/>
    <col min="2" max="16384" width="8.83203125" style="5"/>
  </cols>
  <sheetData>
    <row r="1" spans="1:18" x14ac:dyDescent="0.2">
      <c r="A1" s="6" t="s">
        <v>58</v>
      </c>
      <c r="B1" s="6" t="s">
        <v>1054</v>
      </c>
      <c r="C1" s="6" t="s">
        <v>1053</v>
      </c>
      <c r="D1" s="6" t="s">
        <v>1052</v>
      </c>
      <c r="E1" s="6" t="s">
        <v>1051</v>
      </c>
      <c r="F1" s="6" t="s">
        <v>1050</v>
      </c>
      <c r="G1" s="6" t="s">
        <v>1049</v>
      </c>
      <c r="H1" s="6" t="s">
        <v>1048</v>
      </c>
      <c r="I1" s="6" t="s">
        <v>1047</v>
      </c>
      <c r="J1" s="6" t="s">
        <v>1046</v>
      </c>
      <c r="K1" s="6" t="s">
        <v>1045</v>
      </c>
      <c r="L1" s="6" t="s">
        <v>1044</v>
      </c>
      <c r="M1" s="6" t="s">
        <v>1043</v>
      </c>
      <c r="N1" s="6" t="s">
        <v>1042</v>
      </c>
      <c r="O1" s="6" t="s">
        <v>1041</v>
      </c>
      <c r="P1" s="6" t="s">
        <v>1040</v>
      </c>
      <c r="Q1" s="6" t="s">
        <v>1039</v>
      </c>
      <c r="R1" s="6" t="s">
        <v>1038</v>
      </c>
    </row>
    <row r="2" spans="1:18" x14ac:dyDescent="0.2">
      <c r="A2" s="6" t="s">
        <v>56</v>
      </c>
      <c r="B2" s="6" t="s">
        <v>223</v>
      </c>
      <c r="C2" s="6" t="s">
        <v>222</v>
      </c>
      <c r="D2" s="6" t="s">
        <v>221</v>
      </c>
      <c r="E2" s="6" t="s">
        <v>220</v>
      </c>
      <c r="F2" s="6" t="s">
        <v>219</v>
      </c>
      <c r="G2" s="6" t="s">
        <v>218</v>
      </c>
      <c r="H2" s="6" t="s">
        <v>217</v>
      </c>
      <c r="I2" s="6" t="s">
        <v>55</v>
      </c>
      <c r="J2" s="6" t="s">
        <v>216</v>
      </c>
      <c r="K2" s="6" t="s">
        <v>215</v>
      </c>
      <c r="L2" s="6" t="s">
        <v>214</v>
      </c>
      <c r="M2" s="6" t="s">
        <v>213</v>
      </c>
      <c r="N2" s="6" t="s">
        <v>212</v>
      </c>
      <c r="O2" s="6" t="s">
        <v>211</v>
      </c>
      <c r="P2" s="6" t="s">
        <v>210</v>
      </c>
      <c r="Q2" s="6" t="s">
        <v>209</v>
      </c>
      <c r="R2" s="6" t="s">
        <v>208</v>
      </c>
    </row>
    <row r="3" spans="1:18" x14ac:dyDescent="0.2">
      <c r="A3" s="6" t="s">
        <v>1037</v>
      </c>
      <c r="B3" s="6" t="s">
        <v>1036</v>
      </c>
      <c r="C3" s="6" t="s">
        <v>1035</v>
      </c>
      <c r="D3" s="6" t="s">
        <v>1034</v>
      </c>
      <c r="E3" s="6" t="s">
        <v>1033</v>
      </c>
      <c r="F3" s="6" t="s">
        <v>1032</v>
      </c>
      <c r="G3" s="6" t="s">
        <v>1031</v>
      </c>
      <c r="H3" s="6" t="s">
        <v>1030</v>
      </c>
      <c r="I3" s="6" t="s">
        <v>1029</v>
      </c>
      <c r="J3" s="6" t="s">
        <v>1028</v>
      </c>
      <c r="K3" s="6" t="s">
        <v>1027</v>
      </c>
      <c r="L3" s="6" t="s">
        <v>1026</v>
      </c>
      <c r="M3" s="6" t="s">
        <v>1025</v>
      </c>
      <c r="N3" s="6" t="s">
        <v>1024</v>
      </c>
      <c r="O3" s="6" t="s">
        <v>1023</v>
      </c>
      <c r="P3" s="6" t="s">
        <v>1022</v>
      </c>
      <c r="Q3" s="6" t="s">
        <v>1021</v>
      </c>
      <c r="R3" s="6" t="s">
        <v>1020</v>
      </c>
    </row>
    <row r="4" spans="1:18" x14ac:dyDescent="0.2">
      <c r="A4" s="6" t="s">
        <v>1019</v>
      </c>
      <c r="B4" s="6" t="s">
        <v>1018</v>
      </c>
      <c r="C4" s="6" t="s">
        <v>1017</v>
      </c>
      <c r="D4" s="6" t="s">
        <v>1016</v>
      </c>
      <c r="E4" s="6" t="s">
        <v>1010</v>
      </c>
      <c r="F4" s="6" t="s">
        <v>1009</v>
      </c>
      <c r="G4" s="6" t="s">
        <v>1008</v>
      </c>
      <c r="H4" s="6" t="s">
        <v>1007</v>
      </c>
      <c r="I4" s="6" t="s">
        <v>1006</v>
      </c>
      <c r="J4" s="6" t="s">
        <v>66</v>
      </c>
      <c r="K4" s="6" t="s">
        <v>1005</v>
      </c>
      <c r="L4" s="6" t="s">
        <v>1004</v>
      </c>
      <c r="M4" s="6" t="s">
        <v>1003</v>
      </c>
      <c r="N4" s="6" t="s">
        <v>1015</v>
      </c>
      <c r="O4" s="6" t="s">
        <v>1001</v>
      </c>
      <c r="P4" s="6" t="s">
        <v>1000</v>
      </c>
      <c r="Q4" s="6" t="s">
        <v>999</v>
      </c>
      <c r="R4" s="6" t="s">
        <v>998</v>
      </c>
    </row>
    <row r="5" spans="1:18" x14ac:dyDescent="0.2">
      <c r="A5" s="6" t="s">
        <v>1014</v>
      </c>
      <c r="B5" s="6" t="s">
        <v>1013</v>
      </c>
      <c r="C5" s="6" t="s">
        <v>1012</v>
      </c>
      <c r="D5" s="6" t="s">
        <v>1011</v>
      </c>
      <c r="E5" s="6" t="s">
        <v>1010</v>
      </c>
      <c r="F5" s="6" t="s">
        <v>1009</v>
      </c>
      <c r="G5" s="6" t="s">
        <v>1008</v>
      </c>
      <c r="H5" s="6" t="s">
        <v>1007</v>
      </c>
      <c r="I5" s="6" t="s">
        <v>1006</v>
      </c>
      <c r="J5" s="6" t="s">
        <v>66</v>
      </c>
      <c r="K5" s="6" t="s">
        <v>1005</v>
      </c>
      <c r="L5" s="6" t="s">
        <v>1004</v>
      </c>
      <c r="M5" s="6" t="s">
        <v>1003</v>
      </c>
      <c r="N5" s="6" t="s">
        <v>1002</v>
      </c>
      <c r="O5" s="6" t="s">
        <v>1001</v>
      </c>
      <c r="P5" s="6" t="s">
        <v>1000</v>
      </c>
      <c r="Q5" s="6" t="s">
        <v>999</v>
      </c>
      <c r="R5" s="6" t="s">
        <v>998</v>
      </c>
    </row>
    <row r="6" spans="1:18" x14ac:dyDescent="0.2">
      <c r="A6" s="6" t="s">
        <v>997</v>
      </c>
      <c r="B6" s="6" t="s">
        <v>583</v>
      </c>
      <c r="C6" s="6" t="s">
        <v>582</v>
      </c>
      <c r="D6" s="6" t="s">
        <v>581</v>
      </c>
      <c r="E6" s="6" t="s">
        <v>21</v>
      </c>
      <c r="F6" s="6" t="s">
        <v>996</v>
      </c>
      <c r="G6" s="6" t="s">
        <v>995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574</v>
      </c>
      <c r="O6" s="6" t="s">
        <v>21</v>
      </c>
      <c r="P6" s="6" t="s">
        <v>21</v>
      </c>
      <c r="Q6" s="6" t="s">
        <v>21</v>
      </c>
      <c r="R6" s="6" t="s">
        <v>21</v>
      </c>
    </row>
    <row r="7" spans="1:18" x14ac:dyDescent="0.2">
      <c r="A7" s="6" t="s">
        <v>96</v>
      </c>
      <c r="B7" s="6" t="s">
        <v>994</v>
      </c>
      <c r="C7" s="6" t="s">
        <v>993</v>
      </c>
      <c r="D7" s="6" t="s">
        <v>992</v>
      </c>
      <c r="E7" s="6" t="s">
        <v>991</v>
      </c>
      <c r="F7" s="6" t="s">
        <v>990</v>
      </c>
      <c r="G7" s="6" t="s">
        <v>989</v>
      </c>
      <c r="H7" s="6" t="s">
        <v>988</v>
      </c>
      <c r="I7" s="6" t="s">
        <v>987</v>
      </c>
      <c r="J7" s="6" t="s">
        <v>433</v>
      </c>
      <c r="K7" s="6" t="s">
        <v>986</v>
      </c>
      <c r="L7" s="6" t="s">
        <v>985</v>
      </c>
      <c r="M7" s="6" t="s">
        <v>984</v>
      </c>
      <c r="N7" s="6" t="s">
        <v>983</v>
      </c>
      <c r="O7" s="6" t="s">
        <v>982</v>
      </c>
      <c r="P7" s="6" t="s">
        <v>981</v>
      </c>
      <c r="Q7" s="6" t="s">
        <v>40</v>
      </c>
      <c r="R7" s="6" t="s">
        <v>980</v>
      </c>
    </row>
    <row r="8" spans="1:18" x14ac:dyDescent="0.2">
      <c r="A8" s="6" t="s">
        <v>95</v>
      </c>
      <c r="B8" s="6" t="s">
        <v>979</v>
      </c>
      <c r="C8" s="6" t="s">
        <v>978</v>
      </c>
      <c r="D8" s="6" t="s">
        <v>977</v>
      </c>
      <c r="E8" s="6" t="s">
        <v>976</v>
      </c>
      <c r="F8" s="6" t="s">
        <v>975</v>
      </c>
      <c r="G8" s="6" t="s">
        <v>974</v>
      </c>
      <c r="H8" s="6" t="s">
        <v>973</v>
      </c>
      <c r="I8" s="6" t="s">
        <v>972</v>
      </c>
      <c r="J8" s="6" t="s">
        <v>971</v>
      </c>
      <c r="K8" s="6" t="s">
        <v>970</v>
      </c>
      <c r="L8" s="6" t="s">
        <v>969</v>
      </c>
      <c r="M8" s="6" t="s">
        <v>968</v>
      </c>
      <c r="N8" s="6" t="s">
        <v>967</v>
      </c>
      <c r="O8" s="6" t="s">
        <v>966</v>
      </c>
      <c r="P8" s="6" t="s">
        <v>965</v>
      </c>
      <c r="Q8" s="6" t="s">
        <v>964</v>
      </c>
      <c r="R8" s="6" t="s">
        <v>963</v>
      </c>
    </row>
    <row r="9" spans="1:18" x14ac:dyDescent="0.2">
      <c r="A9" s="6" t="s">
        <v>962</v>
      </c>
      <c r="B9" s="6" t="s">
        <v>961</v>
      </c>
      <c r="C9" s="6" t="s">
        <v>960</v>
      </c>
      <c r="D9" s="6" t="s">
        <v>959</v>
      </c>
      <c r="E9" s="6" t="s">
        <v>958</v>
      </c>
      <c r="F9" s="6" t="s">
        <v>957</v>
      </c>
      <c r="G9" s="6" t="s">
        <v>956</v>
      </c>
      <c r="H9" s="6" t="s">
        <v>955</v>
      </c>
      <c r="I9" s="6" t="s">
        <v>74</v>
      </c>
      <c r="J9" s="6" t="s">
        <v>954</v>
      </c>
      <c r="K9" s="6" t="s">
        <v>953</v>
      </c>
      <c r="L9" s="6" t="s">
        <v>952</v>
      </c>
      <c r="M9" s="6" t="s">
        <v>951</v>
      </c>
      <c r="N9" s="6" t="s">
        <v>950</v>
      </c>
      <c r="O9" s="6" t="s">
        <v>949</v>
      </c>
      <c r="P9" s="6" t="s">
        <v>948</v>
      </c>
      <c r="Q9" s="6" t="s">
        <v>947</v>
      </c>
      <c r="R9" s="6" t="s">
        <v>946</v>
      </c>
    </row>
    <row r="10" spans="1:18" x14ac:dyDescent="0.2">
      <c r="A10" s="6" t="s">
        <v>91</v>
      </c>
      <c r="B10" s="6" t="s">
        <v>601</v>
      </c>
      <c r="C10" s="6" t="s">
        <v>600</v>
      </c>
      <c r="D10" s="6" t="s">
        <v>599</v>
      </c>
      <c r="E10" s="6" t="s">
        <v>598</v>
      </c>
      <c r="F10" s="6" t="s">
        <v>597</v>
      </c>
      <c r="G10" s="6" t="s">
        <v>596</v>
      </c>
      <c r="H10" s="6" t="s">
        <v>595</v>
      </c>
      <c r="I10" s="6" t="s">
        <v>594</v>
      </c>
      <c r="J10" s="6" t="s">
        <v>593</v>
      </c>
      <c r="K10" s="6" t="s">
        <v>592</v>
      </c>
      <c r="L10" s="6" t="s">
        <v>591</v>
      </c>
      <c r="M10" s="6" t="s">
        <v>590</v>
      </c>
      <c r="N10" s="6" t="s">
        <v>589</v>
      </c>
      <c r="O10" s="6" t="s">
        <v>588</v>
      </c>
      <c r="P10" s="6" t="s">
        <v>587</v>
      </c>
      <c r="Q10" s="6" t="s">
        <v>586</v>
      </c>
      <c r="R10" s="6" t="s">
        <v>585</v>
      </c>
    </row>
    <row r="11" spans="1:18" x14ac:dyDescent="0.2">
      <c r="A11" s="6" t="s">
        <v>747</v>
      </c>
      <c r="B11" s="6" t="s">
        <v>945</v>
      </c>
      <c r="C11" s="6" t="s">
        <v>944</v>
      </c>
      <c r="D11" s="6" t="s">
        <v>943</v>
      </c>
      <c r="E11" s="6" t="s">
        <v>942</v>
      </c>
      <c r="F11" s="6" t="s">
        <v>941</v>
      </c>
      <c r="G11" s="6" t="s">
        <v>940</v>
      </c>
      <c r="H11" s="6" t="s">
        <v>939</v>
      </c>
      <c r="I11" s="6" t="s">
        <v>938</v>
      </c>
      <c r="J11" s="6" t="s">
        <v>937</v>
      </c>
      <c r="K11" s="6" t="s">
        <v>936</v>
      </c>
      <c r="L11" s="6" t="s">
        <v>935</v>
      </c>
      <c r="M11" s="6" t="s">
        <v>934</v>
      </c>
      <c r="N11" s="6" t="s">
        <v>933</v>
      </c>
      <c r="O11" s="6" t="s">
        <v>932</v>
      </c>
      <c r="P11" s="6" t="s">
        <v>931</v>
      </c>
      <c r="Q11" s="6" t="s">
        <v>930</v>
      </c>
      <c r="R11" s="6" t="s">
        <v>929</v>
      </c>
    </row>
    <row r="12" spans="1:18" x14ac:dyDescent="0.2">
      <c r="A12" s="6" t="s">
        <v>928</v>
      </c>
      <c r="B12" s="6" t="s">
        <v>927</v>
      </c>
      <c r="C12" s="6" t="s">
        <v>926</v>
      </c>
      <c r="D12" s="6" t="s">
        <v>925</v>
      </c>
      <c r="E12" s="6" t="s">
        <v>924</v>
      </c>
      <c r="F12" s="6" t="s">
        <v>923</v>
      </c>
      <c r="G12" s="6" t="s">
        <v>922</v>
      </c>
      <c r="H12" s="6" t="s">
        <v>921</v>
      </c>
      <c r="I12" s="6" t="s">
        <v>920</v>
      </c>
      <c r="J12" s="6" t="s">
        <v>919</v>
      </c>
      <c r="K12" s="6" t="s">
        <v>918</v>
      </c>
      <c r="L12" s="6" t="s">
        <v>917</v>
      </c>
      <c r="M12" s="6" t="s">
        <v>916</v>
      </c>
      <c r="N12" s="6" t="s">
        <v>915</v>
      </c>
      <c r="O12" s="6" t="s">
        <v>914</v>
      </c>
      <c r="P12" s="6" t="s">
        <v>913</v>
      </c>
      <c r="Q12" s="6" t="s">
        <v>912</v>
      </c>
      <c r="R12" s="6" t="s">
        <v>882</v>
      </c>
    </row>
    <row r="13" spans="1:18" x14ac:dyDescent="0.2">
      <c r="A13" s="6" t="s">
        <v>911</v>
      </c>
      <c r="B13" s="6" t="s">
        <v>910</v>
      </c>
      <c r="C13" s="6" t="s">
        <v>909</v>
      </c>
      <c r="D13" s="6" t="s">
        <v>908</v>
      </c>
      <c r="E13" s="6" t="s">
        <v>907</v>
      </c>
      <c r="F13" s="6" t="s">
        <v>906</v>
      </c>
      <c r="G13" s="6" t="s">
        <v>905</v>
      </c>
      <c r="H13" s="6" t="s">
        <v>904</v>
      </c>
      <c r="I13" s="6" t="s">
        <v>890</v>
      </c>
      <c r="J13" s="6" t="s">
        <v>889</v>
      </c>
      <c r="K13" s="6" t="s">
        <v>21</v>
      </c>
      <c r="L13" s="6" t="s">
        <v>21</v>
      </c>
      <c r="M13" s="6" t="s">
        <v>888</v>
      </c>
      <c r="N13" s="6" t="s">
        <v>887</v>
      </c>
      <c r="O13" s="6" t="s">
        <v>21</v>
      </c>
      <c r="P13" s="6" t="s">
        <v>21</v>
      </c>
      <c r="Q13" s="6" t="s">
        <v>21</v>
      </c>
      <c r="R13" s="6" t="s">
        <v>21</v>
      </c>
    </row>
    <row r="14" spans="1:18" x14ac:dyDescent="0.2">
      <c r="A14" s="6" t="s">
        <v>2</v>
      </c>
      <c r="B14" s="6" t="s">
        <v>903</v>
      </c>
      <c r="C14" s="6" t="s">
        <v>902</v>
      </c>
      <c r="D14" s="6" t="s">
        <v>69</v>
      </c>
      <c r="E14" s="6" t="s">
        <v>662</v>
      </c>
      <c r="F14" s="6" t="s">
        <v>901</v>
      </c>
      <c r="G14" s="6" t="s">
        <v>900</v>
      </c>
      <c r="H14" s="6" t="s">
        <v>899</v>
      </c>
      <c r="I14" s="6" t="s">
        <v>21</v>
      </c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21</v>
      </c>
      <c r="R14" s="6" t="s">
        <v>21</v>
      </c>
    </row>
    <row r="15" spans="1:18" x14ac:dyDescent="0.2">
      <c r="A15" s="6" t="s">
        <v>898</v>
      </c>
      <c r="B15" s="6" t="s">
        <v>897</v>
      </c>
      <c r="C15" s="6" t="s">
        <v>896</v>
      </c>
      <c r="D15" s="6" t="s">
        <v>895</v>
      </c>
      <c r="E15" s="6" t="s">
        <v>894</v>
      </c>
      <c r="F15" s="6" t="s">
        <v>893</v>
      </c>
      <c r="G15" s="6" t="s">
        <v>892</v>
      </c>
      <c r="H15" s="6" t="s">
        <v>891</v>
      </c>
      <c r="I15" s="6" t="s">
        <v>890</v>
      </c>
      <c r="J15" s="6" t="s">
        <v>889</v>
      </c>
      <c r="K15" s="6" t="s">
        <v>21</v>
      </c>
      <c r="L15" s="6" t="s">
        <v>21</v>
      </c>
      <c r="M15" s="6" t="s">
        <v>888</v>
      </c>
      <c r="N15" s="6" t="s">
        <v>887</v>
      </c>
      <c r="O15" s="6" t="s">
        <v>21</v>
      </c>
      <c r="P15" s="6" t="s">
        <v>21</v>
      </c>
      <c r="Q15" s="6" t="s">
        <v>21</v>
      </c>
      <c r="R15" s="6" t="s">
        <v>21</v>
      </c>
    </row>
    <row r="16" spans="1:18" x14ac:dyDescent="0.2">
      <c r="A16" s="6" t="s">
        <v>886</v>
      </c>
      <c r="B16" s="6" t="s">
        <v>885</v>
      </c>
      <c r="C16" s="6" t="s">
        <v>884</v>
      </c>
      <c r="D16" s="6" t="s">
        <v>883</v>
      </c>
      <c r="E16" s="6" t="s">
        <v>87</v>
      </c>
      <c r="F16" s="6" t="s">
        <v>61</v>
      </c>
      <c r="G16" s="6" t="s">
        <v>882</v>
      </c>
      <c r="H16" s="6" t="s">
        <v>881</v>
      </c>
      <c r="I16" s="6" t="s">
        <v>21</v>
      </c>
      <c r="J16" s="6" t="s">
        <v>21</v>
      </c>
      <c r="K16" s="6" t="s">
        <v>21</v>
      </c>
      <c r="L16" s="6" t="s">
        <v>21</v>
      </c>
      <c r="M16" s="6" t="s">
        <v>21</v>
      </c>
      <c r="N16" s="6" t="s">
        <v>21</v>
      </c>
      <c r="O16" s="6" t="s">
        <v>21</v>
      </c>
      <c r="P16" s="6" t="s">
        <v>21</v>
      </c>
      <c r="Q16" s="6" t="s">
        <v>21</v>
      </c>
      <c r="R16" s="6" t="s">
        <v>21</v>
      </c>
    </row>
    <row r="17" spans="1:18" x14ac:dyDescent="0.2">
      <c r="A17" s="6" t="s">
        <v>708</v>
      </c>
      <c r="B17" s="6" t="s">
        <v>880</v>
      </c>
      <c r="C17" s="6" t="s">
        <v>879</v>
      </c>
      <c r="D17" s="6" t="s">
        <v>878</v>
      </c>
      <c r="E17" s="6" t="s">
        <v>877</v>
      </c>
      <c r="F17" s="6" t="s">
        <v>876</v>
      </c>
      <c r="G17" s="6" t="s">
        <v>875</v>
      </c>
      <c r="H17" s="6" t="s">
        <v>874</v>
      </c>
      <c r="I17" s="6" t="s">
        <v>873</v>
      </c>
      <c r="J17" s="6" t="s">
        <v>872</v>
      </c>
      <c r="K17" s="6" t="s">
        <v>871</v>
      </c>
      <c r="L17" s="6" t="s">
        <v>497</v>
      </c>
      <c r="M17" s="6" t="s">
        <v>21</v>
      </c>
      <c r="N17" s="6" t="s">
        <v>43</v>
      </c>
      <c r="O17" s="6" t="s">
        <v>870</v>
      </c>
      <c r="P17" s="6" t="s">
        <v>869</v>
      </c>
      <c r="Q17" s="6" t="s">
        <v>868</v>
      </c>
      <c r="R17" s="6" t="s">
        <v>867</v>
      </c>
    </row>
    <row r="18" spans="1:18" x14ac:dyDescent="0.2">
      <c r="A18" s="6" t="s">
        <v>866</v>
      </c>
      <c r="B18" s="6" t="s">
        <v>865</v>
      </c>
      <c r="C18" s="6" t="s">
        <v>864</v>
      </c>
      <c r="D18" s="6" t="s">
        <v>863</v>
      </c>
      <c r="E18" s="6" t="s">
        <v>862</v>
      </c>
      <c r="F18" s="6" t="s">
        <v>861</v>
      </c>
      <c r="G18" s="6" t="s">
        <v>860</v>
      </c>
      <c r="H18" s="6" t="s">
        <v>859</v>
      </c>
      <c r="I18" s="6" t="s">
        <v>858</v>
      </c>
      <c r="J18" s="6" t="s">
        <v>857</v>
      </c>
      <c r="K18" s="6" t="s">
        <v>856</v>
      </c>
      <c r="L18" s="6" t="s">
        <v>855</v>
      </c>
      <c r="M18" s="6" t="s">
        <v>837</v>
      </c>
      <c r="N18" s="6" t="s">
        <v>854</v>
      </c>
      <c r="O18" s="6" t="s">
        <v>853</v>
      </c>
      <c r="P18" s="6" t="s">
        <v>852</v>
      </c>
      <c r="Q18" s="6" t="s">
        <v>851</v>
      </c>
      <c r="R18" s="6" t="s">
        <v>850</v>
      </c>
    </row>
    <row r="19" spans="1:18" x14ac:dyDescent="0.2">
      <c r="A19" s="6" t="s">
        <v>849</v>
      </c>
      <c r="B19" s="6" t="s">
        <v>848</v>
      </c>
      <c r="C19" s="6" t="s">
        <v>847</v>
      </c>
      <c r="D19" s="6" t="s">
        <v>846</v>
      </c>
      <c r="E19" s="6" t="s">
        <v>845</v>
      </c>
      <c r="F19" s="6" t="s">
        <v>844</v>
      </c>
      <c r="G19" s="6" t="s">
        <v>843</v>
      </c>
      <c r="H19" s="6" t="s">
        <v>842</v>
      </c>
      <c r="I19" s="6" t="s">
        <v>841</v>
      </c>
      <c r="J19" s="6" t="s">
        <v>840</v>
      </c>
      <c r="K19" s="6" t="s">
        <v>839</v>
      </c>
      <c r="L19" s="6" t="s">
        <v>838</v>
      </c>
      <c r="M19" s="6" t="s">
        <v>837</v>
      </c>
      <c r="N19" s="6" t="s">
        <v>836</v>
      </c>
      <c r="O19" s="6" t="s">
        <v>835</v>
      </c>
      <c r="P19" s="6" t="s">
        <v>834</v>
      </c>
      <c r="Q19" s="6" t="s">
        <v>833</v>
      </c>
      <c r="R19" s="6" t="s">
        <v>832</v>
      </c>
    </row>
    <row r="20" spans="1:18" x14ac:dyDescent="0.2">
      <c r="A20" s="6" t="s">
        <v>831</v>
      </c>
      <c r="B20" s="6" t="s">
        <v>830</v>
      </c>
      <c r="C20" s="6" t="s">
        <v>829</v>
      </c>
      <c r="D20" s="6" t="s">
        <v>828</v>
      </c>
      <c r="E20" s="6" t="s">
        <v>827</v>
      </c>
      <c r="F20" s="6" t="s">
        <v>826</v>
      </c>
      <c r="G20" s="6" t="s">
        <v>825</v>
      </c>
      <c r="H20" s="6" t="s">
        <v>824</v>
      </c>
      <c r="I20" s="6" t="s">
        <v>823</v>
      </c>
      <c r="J20" s="6" t="s">
        <v>822</v>
      </c>
      <c r="K20" s="6" t="s">
        <v>821</v>
      </c>
      <c r="L20" s="6" t="s">
        <v>820</v>
      </c>
      <c r="M20" s="6" t="s">
        <v>819</v>
      </c>
      <c r="N20" s="6" t="s">
        <v>818</v>
      </c>
      <c r="O20" s="6" t="s">
        <v>817</v>
      </c>
      <c r="P20" s="6" t="s">
        <v>816</v>
      </c>
      <c r="Q20" s="6" t="s">
        <v>815</v>
      </c>
      <c r="R20" s="6" t="s">
        <v>814</v>
      </c>
    </row>
    <row r="21" spans="1:18" x14ac:dyDescent="0.2">
      <c r="A21" s="6" t="s">
        <v>77</v>
      </c>
      <c r="B21" s="6" t="s">
        <v>813</v>
      </c>
      <c r="C21" s="6" t="s">
        <v>812</v>
      </c>
      <c r="D21" s="6" t="s">
        <v>811</v>
      </c>
      <c r="E21" s="6" t="s">
        <v>810</v>
      </c>
      <c r="F21" s="6" t="s">
        <v>809</v>
      </c>
      <c r="G21" s="6" t="s">
        <v>808</v>
      </c>
      <c r="H21" s="6" t="s">
        <v>807</v>
      </c>
      <c r="I21" s="6" t="s">
        <v>806</v>
      </c>
      <c r="J21" s="6" t="s">
        <v>805</v>
      </c>
      <c r="K21" s="6" t="s">
        <v>804</v>
      </c>
      <c r="L21" s="6" t="s">
        <v>803</v>
      </c>
      <c r="M21" s="6" t="s">
        <v>802</v>
      </c>
      <c r="N21" s="6" t="s">
        <v>801</v>
      </c>
      <c r="O21" s="6" t="s">
        <v>800</v>
      </c>
      <c r="P21" s="6" t="s">
        <v>799</v>
      </c>
      <c r="Q21" s="6" t="s">
        <v>21</v>
      </c>
      <c r="R21" s="6" t="s">
        <v>21</v>
      </c>
    </row>
    <row r="22" spans="1:18" x14ac:dyDescent="0.2">
      <c r="A22" s="6" t="s">
        <v>798</v>
      </c>
      <c r="B22" s="6" t="s">
        <v>797</v>
      </c>
      <c r="C22" s="6" t="s">
        <v>796</v>
      </c>
      <c r="D22" s="6" t="s">
        <v>795</v>
      </c>
      <c r="E22" s="6" t="s">
        <v>794</v>
      </c>
      <c r="F22" s="6" t="s">
        <v>793</v>
      </c>
      <c r="G22" s="6" t="s">
        <v>792</v>
      </c>
      <c r="H22" s="6" t="s">
        <v>51</v>
      </c>
      <c r="I22" s="6" t="s">
        <v>791</v>
      </c>
      <c r="J22" s="6" t="s">
        <v>790</v>
      </c>
      <c r="K22" s="6" t="s">
        <v>789</v>
      </c>
      <c r="L22" s="6" t="s">
        <v>788</v>
      </c>
      <c r="M22" s="6" t="s">
        <v>787</v>
      </c>
      <c r="N22" s="6" t="s">
        <v>786</v>
      </c>
      <c r="O22" s="6" t="s">
        <v>785</v>
      </c>
      <c r="P22" s="6" t="s">
        <v>784</v>
      </c>
      <c r="Q22" s="6" t="s">
        <v>783</v>
      </c>
      <c r="R22" s="6" t="s">
        <v>782</v>
      </c>
    </row>
    <row r="23" spans="1:18" x14ac:dyDescent="0.2">
      <c r="A23" s="6" t="s">
        <v>781</v>
      </c>
      <c r="B23" s="6" t="s">
        <v>780</v>
      </c>
      <c r="C23" s="6" t="s">
        <v>779</v>
      </c>
      <c r="D23" s="6" t="s">
        <v>778</v>
      </c>
      <c r="E23" s="6" t="s">
        <v>777</v>
      </c>
      <c r="F23" s="6" t="s">
        <v>776</v>
      </c>
      <c r="G23" s="6" t="s">
        <v>775</v>
      </c>
      <c r="H23" s="6" t="s">
        <v>774</v>
      </c>
      <c r="I23" s="6" t="s">
        <v>773</v>
      </c>
      <c r="J23" s="6" t="s">
        <v>772</v>
      </c>
      <c r="K23" s="6" t="s">
        <v>771</v>
      </c>
      <c r="L23" s="6" t="s">
        <v>770</v>
      </c>
      <c r="M23" s="6" t="s">
        <v>769</v>
      </c>
      <c r="N23" s="6" t="s">
        <v>768</v>
      </c>
      <c r="O23" s="6" t="s">
        <v>767</v>
      </c>
      <c r="P23" s="6" t="s">
        <v>766</v>
      </c>
      <c r="Q23" s="6" t="s">
        <v>765</v>
      </c>
      <c r="R23" s="6" t="s">
        <v>764</v>
      </c>
    </row>
    <row r="24" spans="1:18" x14ac:dyDescent="0.2">
      <c r="A24" s="6" t="s">
        <v>602</v>
      </c>
      <c r="B24" s="6" t="s">
        <v>763</v>
      </c>
      <c r="C24" s="6" t="s">
        <v>762</v>
      </c>
      <c r="D24" s="6" t="s">
        <v>761</v>
      </c>
      <c r="E24" s="6" t="s">
        <v>760</v>
      </c>
      <c r="F24" s="6" t="s">
        <v>759</v>
      </c>
      <c r="G24" s="6" t="s">
        <v>758</v>
      </c>
      <c r="H24" s="6" t="s">
        <v>757</v>
      </c>
      <c r="I24" s="6" t="s">
        <v>756</v>
      </c>
      <c r="J24" s="6" t="s">
        <v>755</v>
      </c>
      <c r="K24" s="6" t="s">
        <v>754</v>
      </c>
      <c r="L24" s="6" t="s">
        <v>753</v>
      </c>
      <c r="M24" s="6" t="s">
        <v>752</v>
      </c>
      <c r="N24" s="6" t="s">
        <v>751</v>
      </c>
      <c r="O24" s="6" t="s">
        <v>89</v>
      </c>
      <c r="P24" s="6" t="s">
        <v>750</v>
      </c>
      <c r="Q24" s="6" t="s">
        <v>749</v>
      </c>
      <c r="R24" s="6" t="s">
        <v>748</v>
      </c>
    </row>
    <row r="25" spans="1:18" x14ac:dyDescent="0.2">
      <c r="A25" s="6" t="s">
        <v>747</v>
      </c>
      <c r="B25" s="6" t="s">
        <v>746</v>
      </c>
      <c r="C25" s="6" t="s">
        <v>745</v>
      </c>
      <c r="D25" s="6" t="s">
        <v>744</v>
      </c>
      <c r="E25" s="6" t="s">
        <v>743</v>
      </c>
      <c r="F25" s="6" t="s">
        <v>742</v>
      </c>
      <c r="G25" s="6" t="s">
        <v>741</v>
      </c>
      <c r="H25" s="6" t="s">
        <v>740</v>
      </c>
      <c r="I25" s="6" t="s">
        <v>739</v>
      </c>
      <c r="J25" s="6" t="s">
        <v>738</v>
      </c>
      <c r="K25" s="6" t="s">
        <v>737</v>
      </c>
      <c r="L25" s="6" t="s">
        <v>29</v>
      </c>
      <c r="M25" s="6" t="s">
        <v>736</v>
      </c>
      <c r="N25" s="6" t="s">
        <v>735</v>
      </c>
      <c r="O25" s="6" t="s">
        <v>734</v>
      </c>
      <c r="P25" s="6" t="s">
        <v>733</v>
      </c>
      <c r="Q25" s="6" t="s">
        <v>732</v>
      </c>
      <c r="R25" s="6" t="s">
        <v>693</v>
      </c>
    </row>
    <row r="26" spans="1:18" x14ac:dyDescent="0.2">
      <c r="A26" s="6" t="s">
        <v>731</v>
      </c>
      <c r="B26" s="6" t="s">
        <v>730</v>
      </c>
      <c r="C26" s="6" t="s">
        <v>729</v>
      </c>
      <c r="D26" s="6" t="s">
        <v>728</v>
      </c>
      <c r="E26" s="6" t="s">
        <v>727</v>
      </c>
      <c r="F26" s="6" t="s">
        <v>726</v>
      </c>
      <c r="G26" s="6" t="s">
        <v>725</v>
      </c>
      <c r="H26" s="6" t="s">
        <v>724</v>
      </c>
      <c r="I26" s="6" t="s">
        <v>723</v>
      </c>
      <c r="J26" s="6" t="s">
        <v>566</v>
      </c>
      <c r="K26" s="6" t="s">
        <v>565</v>
      </c>
      <c r="L26" s="6" t="s">
        <v>564</v>
      </c>
      <c r="M26" s="6" t="s">
        <v>563</v>
      </c>
      <c r="N26" s="6" t="s">
        <v>34</v>
      </c>
      <c r="O26" s="6" t="s">
        <v>722</v>
      </c>
      <c r="P26" s="6" t="s">
        <v>721</v>
      </c>
      <c r="Q26" s="6" t="s">
        <v>720</v>
      </c>
      <c r="R26" s="6" t="s">
        <v>620</v>
      </c>
    </row>
    <row r="27" spans="1:18" x14ac:dyDescent="0.2">
      <c r="A27" s="6" t="s">
        <v>719</v>
      </c>
      <c r="B27" s="6" t="s">
        <v>718</v>
      </c>
      <c r="C27" s="6" t="s">
        <v>717</v>
      </c>
      <c r="D27" s="6" t="s">
        <v>84</v>
      </c>
      <c r="E27" s="6" t="s">
        <v>716</v>
      </c>
      <c r="F27" s="6" t="s">
        <v>715</v>
      </c>
      <c r="G27" s="6" t="s">
        <v>714</v>
      </c>
      <c r="H27" s="6" t="s">
        <v>21</v>
      </c>
      <c r="I27" s="6" t="s">
        <v>21</v>
      </c>
      <c r="J27" s="6" t="s">
        <v>21</v>
      </c>
      <c r="K27" s="6" t="s">
        <v>21</v>
      </c>
      <c r="L27" s="6" t="s">
        <v>713</v>
      </c>
      <c r="M27" s="6" t="s">
        <v>712</v>
      </c>
      <c r="N27" s="6" t="s">
        <v>711</v>
      </c>
      <c r="O27" s="6" t="s">
        <v>710</v>
      </c>
      <c r="P27" s="6" t="s">
        <v>709</v>
      </c>
      <c r="Q27" s="6" t="s">
        <v>21</v>
      </c>
      <c r="R27" s="6" t="s">
        <v>21</v>
      </c>
    </row>
    <row r="28" spans="1:18" x14ac:dyDescent="0.2">
      <c r="A28" s="6" t="s">
        <v>708</v>
      </c>
      <c r="B28" s="6" t="s">
        <v>707</v>
      </c>
      <c r="C28" s="6" t="s">
        <v>706</v>
      </c>
      <c r="D28" s="6" t="s">
        <v>705</v>
      </c>
      <c r="E28" s="6" t="s">
        <v>704</v>
      </c>
      <c r="F28" s="6" t="s">
        <v>703</v>
      </c>
      <c r="G28" s="6" t="s">
        <v>702</v>
      </c>
      <c r="H28" s="6" t="s">
        <v>701</v>
      </c>
      <c r="I28" s="6" t="s">
        <v>700</v>
      </c>
      <c r="J28" s="6" t="s">
        <v>699</v>
      </c>
      <c r="K28" s="6" t="s">
        <v>698</v>
      </c>
      <c r="L28" s="6" t="s">
        <v>697</v>
      </c>
      <c r="M28" s="6" t="s">
        <v>433</v>
      </c>
      <c r="N28" s="6" t="s">
        <v>696</v>
      </c>
      <c r="O28" s="6" t="s">
        <v>695</v>
      </c>
      <c r="P28" s="6" t="s">
        <v>694</v>
      </c>
      <c r="Q28" s="6" t="s">
        <v>85</v>
      </c>
      <c r="R28" s="6" t="s">
        <v>693</v>
      </c>
    </row>
    <row r="29" spans="1:18" x14ac:dyDescent="0.2">
      <c r="A29" s="6" t="s">
        <v>68</v>
      </c>
      <c r="B29" s="6" t="s">
        <v>692</v>
      </c>
      <c r="C29" s="6" t="s">
        <v>691</v>
      </c>
      <c r="D29" s="6" t="s">
        <v>690</v>
      </c>
      <c r="E29" s="6" t="s">
        <v>689</v>
      </c>
      <c r="F29" s="6" t="s">
        <v>688</v>
      </c>
      <c r="G29" s="6" t="s">
        <v>687</v>
      </c>
      <c r="H29" s="6" t="s">
        <v>686</v>
      </c>
      <c r="I29" s="6" t="s">
        <v>685</v>
      </c>
      <c r="J29" s="6" t="s">
        <v>667</v>
      </c>
      <c r="K29" s="6" t="s">
        <v>666</v>
      </c>
      <c r="L29" s="6" t="s">
        <v>665</v>
      </c>
      <c r="M29" s="6" t="s">
        <v>664</v>
      </c>
      <c r="N29" s="6" t="s">
        <v>663</v>
      </c>
      <c r="O29" s="6" t="s">
        <v>662</v>
      </c>
      <c r="P29" s="6" t="s">
        <v>661</v>
      </c>
      <c r="Q29" s="6" t="s">
        <v>660</v>
      </c>
      <c r="R29" s="6" t="s">
        <v>659</v>
      </c>
    </row>
    <row r="30" spans="1:18" x14ac:dyDescent="0.2">
      <c r="A30" s="6" t="s">
        <v>684</v>
      </c>
      <c r="B30" s="6" t="s">
        <v>683</v>
      </c>
      <c r="C30" s="6" t="s">
        <v>682</v>
      </c>
      <c r="D30" s="6" t="s">
        <v>681</v>
      </c>
      <c r="E30" s="6" t="s">
        <v>680</v>
      </c>
      <c r="F30" s="6" t="s">
        <v>679</v>
      </c>
      <c r="G30" s="6" t="s">
        <v>678</v>
      </c>
      <c r="H30" s="6" t="s">
        <v>677</v>
      </c>
      <c r="I30" s="6" t="s">
        <v>98</v>
      </c>
      <c r="J30" s="6" t="s">
        <v>21</v>
      </c>
      <c r="K30" s="6" t="s">
        <v>21</v>
      </c>
      <c r="L30" s="6" t="s">
        <v>21</v>
      </c>
      <c r="M30" s="6" t="s">
        <v>21</v>
      </c>
      <c r="N30" s="6" t="s">
        <v>21</v>
      </c>
      <c r="O30" s="6" t="s">
        <v>21</v>
      </c>
      <c r="P30" s="6" t="s">
        <v>21</v>
      </c>
      <c r="Q30" s="6" t="s">
        <v>21</v>
      </c>
      <c r="R30" s="6" t="s">
        <v>21</v>
      </c>
    </row>
    <row r="31" spans="1:18" x14ac:dyDescent="0.2">
      <c r="A31" s="6" t="s">
        <v>676</v>
      </c>
      <c r="B31" s="6" t="s">
        <v>675</v>
      </c>
      <c r="C31" s="6" t="s">
        <v>674</v>
      </c>
      <c r="D31" s="6" t="s">
        <v>673</v>
      </c>
      <c r="E31" s="6" t="s">
        <v>672</v>
      </c>
      <c r="F31" s="6" t="s">
        <v>671</v>
      </c>
      <c r="G31" s="6" t="s">
        <v>670</v>
      </c>
      <c r="H31" s="6" t="s">
        <v>669</v>
      </c>
      <c r="I31" s="6" t="s">
        <v>668</v>
      </c>
      <c r="J31" s="6" t="s">
        <v>667</v>
      </c>
      <c r="K31" s="6" t="s">
        <v>666</v>
      </c>
      <c r="L31" s="6" t="s">
        <v>665</v>
      </c>
      <c r="M31" s="6" t="s">
        <v>664</v>
      </c>
      <c r="N31" s="6" t="s">
        <v>663</v>
      </c>
      <c r="O31" s="6" t="s">
        <v>662</v>
      </c>
      <c r="P31" s="6" t="s">
        <v>661</v>
      </c>
      <c r="Q31" s="6" t="s">
        <v>660</v>
      </c>
      <c r="R31" s="6" t="s">
        <v>659</v>
      </c>
    </row>
    <row r="32" spans="1:18" x14ac:dyDescent="0.2">
      <c r="A32" s="6" t="s">
        <v>658</v>
      </c>
      <c r="B32" s="6" t="s">
        <v>657</v>
      </c>
      <c r="C32" s="6" t="s">
        <v>656</v>
      </c>
      <c r="D32" s="6" t="s">
        <v>655</v>
      </c>
      <c r="E32" s="6" t="s">
        <v>654</v>
      </c>
      <c r="F32" s="6" t="s">
        <v>653</v>
      </c>
      <c r="G32" s="6" t="s">
        <v>652</v>
      </c>
      <c r="H32" s="6" t="s">
        <v>651</v>
      </c>
      <c r="I32" s="6" t="s">
        <v>650</v>
      </c>
      <c r="J32" s="6" t="s">
        <v>649</v>
      </c>
      <c r="K32" s="6" t="s">
        <v>648</v>
      </c>
      <c r="L32" s="6" t="s">
        <v>647</v>
      </c>
      <c r="M32" s="6" t="s">
        <v>646</v>
      </c>
      <c r="N32" s="6" t="s">
        <v>645</v>
      </c>
      <c r="O32" s="6" t="s">
        <v>644</v>
      </c>
      <c r="P32" s="6" t="s">
        <v>643</v>
      </c>
      <c r="Q32" s="6" t="s">
        <v>642</v>
      </c>
      <c r="R32" s="6" t="s">
        <v>641</v>
      </c>
    </row>
    <row r="33" spans="1:18" x14ac:dyDescent="0.2">
      <c r="A33" s="6" t="s">
        <v>640</v>
      </c>
      <c r="B33" s="6" t="s">
        <v>639</v>
      </c>
      <c r="C33" s="6" t="s">
        <v>638</v>
      </c>
      <c r="D33" s="6" t="s">
        <v>637</v>
      </c>
      <c r="E33" s="6" t="s">
        <v>636</v>
      </c>
      <c r="F33" s="6" t="s">
        <v>635</v>
      </c>
      <c r="G33" s="6" t="s">
        <v>634</v>
      </c>
      <c r="H33" s="6" t="s">
        <v>633</v>
      </c>
      <c r="I33" s="6" t="s">
        <v>632</v>
      </c>
      <c r="J33" s="6" t="s">
        <v>631</v>
      </c>
      <c r="K33" s="6" t="s">
        <v>630</v>
      </c>
      <c r="L33" s="6" t="s">
        <v>21</v>
      </c>
      <c r="M33" s="6" t="s">
        <v>21</v>
      </c>
      <c r="N33" s="6" t="s">
        <v>23</v>
      </c>
      <c r="O33" s="6" t="s">
        <v>629</v>
      </c>
      <c r="P33" s="6" t="s">
        <v>21</v>
      </c>
      <c r="Q33" s="6" t="s">
        <v>21</v>
      </c>
      <c r="R33" s="6" t="s">
        <v>21</v>
      </c>
    </row>
    <row r="34" spans="1:18" x14ac:dyDescent="0.2">
      <c r="A34" s="6" t="s">
        <v>3</v>
      </c>
      <c r="B34" s="6" t="s">
        <v>46</v>
      </c>
      <c r="C34" s="6" t="s">
        <v>46</v>
      </c>
      <c r="D34" s="6" t="s">
        <v>61</v>
      </c>
      <c r="E34" s="6" t="s">
        <v>61</v>
      </c>
      <c r="F34" s="6" t="s">
        <v>61</v>
      </c>
      <c r="G34" s="6" t="s">
        <v>321</v>
      </c>
      <c r="H34" s="6" t="s">
        <v>63</v>
      </c>
      <c r="I34" s="6" t="s">
        <v>628</v>
      </c>
      <c r="J34" s="6" t="s">
        <v>627</v>
      </c>
      <c r="K34" s="6" t="s">
        <v>626</v>
      </c>
      <c r="L34" s="6" t="s">
        <v>625</v>
      </c>
      <c r="M34" s="6" t="s">
        <v>624</v>
      </c>
      <c r="N34" s="6" t="s">
        <v>623</v>
      </c>
      <c r="O34" s="6" t="s">
        <v>622</v>
      </c>
      <c r="P34" s="6" t="s">
        <v>621</v>
      </c>
      <c r="Q34" s="6" t="s">
        <v>25</v>
      </c>
      <c r="R34" s="6" t="s">
        <v>620</v>
      </c>
    </row>
    <row r="35" spans="1:18" x14ac:dyDescent="0.2">
      <c r="A35" s="6" t="s">
        <v>619</v>
      </c>
      <c r="B35" s="6" t="s">
        <v>618</v>
      </c>
      <c r="C35" s="6" t="s">
        <v>617</v>
      </c>
      <c r="D35" s="6" t="s">
        <v>616</v>
      </c>
      <c r="E35" s="6" t="s">
        <v>615</v>
      </c>
      <c r="F35" s="6" t="s">
        <v>90</v>
      </c>
      <c r="G35" s="6" t="s">
        <v>614</v>
      </c>
      <c r="H35" s="6" t="s">
        <v>613</v>
      </c>
      <c r="I35" s="6" t="s">
        <v>612</v>
      </c>
      <c r="J35" s="6" t="s">
        <v>611</v>
      </c>
      <c r="K35" s="6" t="s">
        <v>610</v>
      </c>
      <c r="L35" s="6" t="s">
        <v>609</v>
      </c>
      <c r="M35" s="6" t="s">
        <v>608</v>
      </c>
      <c r="N35" s="6" t="s">
        <v>607</v>
      </c>
      <c r="O35" s="6" t="s">
        <v>606</v>
      </c>
      <c r="P35" s="6" t="s">
        <v>605</v>
      </c>
      <c r="Q35" s="6" t="s">
        <v>604</v>
      </c>
      <c r="R35" s="6" t="s">
        <v>603</v>
      </c>
    </row>
    <row r="36" spans="1:18" x14ac:dyDescent="0.2">
      <c r="A36" s="6" t="s">
        <v>602</v>
      </c>
      <c r="B36" s="6" t="s">
        <v>601</v>
      </c>
      <c r="C36" s="6" t="s">
        <v>600</v>
      </c>
      <c r="D36" s="6" t="s">
        <v>599</v>
      </c>
      <c r="E36" s="6" t="s">
        <v>598</v>
      </c>
      <c r="F36" s="6" t="s">
        <v>597</v>
      </c>
      <c r="G36" s="6" t="s">
        <v>596</v>
      </c>
      <c r="H36" s="6" t="s">
        <v>595</v>
      </c>
      <c r="I36" s="6" t="s">
        <v>594</v>
      </c>
      <c r="J36" s="6" t="s">
        <v>593</v>
      </c>
      <c r="K36" s="6" t="s">
        <v>592</v>
      </c>
      <c r="L36" s="6" t="s">
        <v>591</v>
      </c>
      <c r="M36" s="6" t="s">
        <v>590</v>
      </c>
      <c r="N36" s="6" t="s">
        <v>589</v>
      </c>
      <c r="O36" s="6" t="s">
        <v>588</v>
      </c>
      <c r="P36" s="6" t="s">
        <v>587</v>
      </c>
      <c r="Q36" s="6" t="s">
        <v>586</v>
      </c>
      <c r="R36" s="6" t="s">
        <v>585</v>
      </c>
    </row>
    <row r="37" spans="1:18" x14ac:dyDescent="0.2">
      <c r="A37" s="6" t="s">
        <v>584</v>
      </c>
      <c r="B37" s="6" t="s">
        <v>583</v>
      </c>
      <c r="C37" s="6" t="s">
        <v>582</v>
      </c>
      <c r="D37" s="6" t="s">
        <v>581</v>
      </c>
      <c r="E37" s="6" t="s">
        <v>87</v>
      </c>
      <c r="F37" s="6" t="s">
        <v>580</v>
      </c>
      <c r="G37" s="6" t="s">
        <v>579</v>
      </c>
      <c r="H37" s="6" t="s">
        <v>578</v>
      </c>
      <c r="I37" s="6" t="s">
        <v>577</v>
      </c>
      <c r="J37" s="6" t="s">
        <v>576</v>
      </c>
      <c r="K37" s="6" t="s">
        <v>575</v>
      </c>
      <c r="L37" s="6" t="s">
        <v>21</v>
      </c>
      <c r="M37" s="6" t="s">
        <v>21</v>
      </c>
      <c r="N37" s="6" t="s">
        <v>574</v>
      </c>
      <c r="O37" s="6" t="s">
        <v>21</v>
      </c>
      <c r="P37" s="6" t="s">
        <v>21</v>
      </c>
      <c r="Q37" s="6" t="s">
        <v>21</v>
      </c>
      <c r="R37" s="6" t="s">
        <v>21</v>
      </c>
    </row>
    <row r="38" spans="1:18" x14ac:dyDescent="0.2">
      <c r="A38" s="6" t="s">
        <v>60</v>
      </c>
      <c r="B38" s="6" t="s">
        <v>573</v>
      </c>
      <c r="C38" s="6" t="s">
        <v>572</v>
      </c>
      <c r="D38" s="6" t="s">
        <v>571</v>
      </c>
      <c r="E38" s="6" t="s">
        <v>570</v>
      </c>
      <c r="F38" s="6" t="s">
        <v>569</v>
      </c>
      <c r="G38" s="6" t="s">
        <v>62</v>
      </c>
      <c r="H38" s="6" t="s">
        <v>568</v>
      </c>
      <c r="I38" s="6" t="s">
        <v>567</v>
      </c>
      <c r="J38" s="6" t="s">
        <v>566</v>
      </c>
      <c r="K38" s="6" t="s">
        <v>565</v>
      </c>
      <c r="L38" s="6" t="s">
        <v>564</v>
      </c>
      <c r="M38" s="6" t="s">
        <v>563</v>
      </c>
      <c r="N38" s="6" t="s">
        <v>562</v>
      </c>
      <c r="O38" s="6" t="s">
        <v>561</v>
      </c>
      <c r="P38" s="6" t="s">
        <v>560</v>
      </c>
      <c r="Q38" s="6" t="s">
        <v>559</v>
      </c>
      <c r="R38" s="6" t="s">
        <v>558</v>
      </c>
    </row>
    <row r="39" spans="1:18" x14ac:dyDescent="0.2">
      <c r="A39" s="6" t="s">
        <v>59</v>
      </c>
      <c r="B39" s="6" t="s">
        <v>557</v>
      </c>
      <c r="C39" s="6" t="s">
        <v>556</v>
      </c>
      <c r="D39" s="6" t="s">
        <v>555</v>
      </c>
      <c r="E39" s="6" t="s">
        <v>554</v>
      </c>
      <c r="F39" s="6" t="s">
        <v>553</v>
      </c>
      <c r="G39" s="6" t="s">
        <v>552</v>
      </c>
      <c r="H39" s="6" t="s">
        <v>551</v>
      </c>
      <c r="I39" s="6" t="s">
        <v>550</v>
      </c>
      <c r="J39" s="6" t="s">
        <v>549</v>
      </c>
      <c r="K39" s="6" t="s">
        <v>548</v>
      </c>
      <c r="L39" s="6" t="s">
        <v>547</v>
      </c>
      <c r="M39" s="6" t="s">
        <v>546</v>
      </c>
      <c r="N39" s="6" t="s">
        <v>545</v>
      </c>
      <c r="O39" s="6" t="s">
        <v>544</v>
      </c>
      <c r="P39" s="6" t="s">
        <v>543</v>
      </c>
      <c r="Q39" s="6" t="s">
        <v>542</v>
      </c>
      <c r="R39" s="6" t="s">
        <v>541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F34A-2932-2844-A166-185F147721B8}">
  <dimension ref="A1:S33"/>
  <sheetViews>
    <sheetView workbookViewId="0">
      <selection activeCell="W18" sqref="W18"/>
    </sheetView>
  </sheetViews>
  <sheetFormatPr baseColWidth="10" defaultColWidth="8.83203125" defaultRowHeight="15" x14ac:dyDescent="0.2"/>
  <cols>
    <col min="1" max="1" width="39.6640625" style="5" customWidth="1"/>
    <col min="2" max="2" width="14.6640625" style="5" customWidth="1"/>
    <col min="3" max="10" width="14.6640625" style="5" hidden="1" customWidth="1"/>
    <col min="11" max="19" width="14.6640625" style="5" customWidth="1"/>
    <col min="20" max="16384" width="8.83203125" style="5"/>
  </cols>
  <sheetData>
    <row r="1" spans="1:19" x14ac:dyDescent="0.2">
      <c r="A1" s="6" t="s">
        <v>58</v>
      </c>
      <c r="B1" s="6" t="s">
        <v>57</v>
      </c>
      <c r="C1" s="6" t="s">
        <v>1038</v>
      </c>
      <c r="D1" s="6" t="s">
        <v>1039</v>
      </c>
      <c r="E1" s="6" t="s">
        <v>1040</v>
      </c>
      <c r="F1" s="6" t="s">
        <v>1041</v>
      </c>
      <c r="G1" s="6" t="s">
        <v>1042</v>
      </c>
      <c r="H1" s="6" t="s">
        <v>1043</v>
      </c>
      <c r="I1" s="6" t="s">
        <v>1044</v>
      </c>
      <c r="J1" s="6" t="s">
        <v>1045</v>
      </c>
      <c r="K1" s="6" t="s">
        <v>1046</v>
      </c>
      <c r="L1" s="6" t="s">
        <v>1047</v>
      </c>
      <c r="M1" s="6" t="s">
        <v>1048</v>
      </c>
      <c r="N1" s="6" t="s">
        <v>1049</v>
      </c>
      <c r="O1" s="6" t="s">
        <v>1050</v>
      </c>
      <c r="P1" s="6" t="s">
        <v>1051</v>
      </c>
      <c r="Q1" s="6" t="s">
        <v>1052</v>
      </c>
      <c r="R1" s="6" t="s">
        <v>1053</v>
      </c>
      <c r="S1" s="6" t="s">
        <v>1054</v>
      </c>
    </row>
    <row r="2" spans="1:19" x14ac:dyDescent="0.2">
      <c r="A2" s="6" t="s">
        <v>56</v>
      </c>
      <c r="B2" s="6" t="s">
        <v>1</v>
      </c>
      <c r="C2" s="6" t="s">
        <v>208</v>
      </c>
      <c r="D2" s="6" t="s">
        <v>209</v>
      </c>
      <c r="E2" s="6" t="s">
        <v>210</v>
      </c>
      <c r="F2" s="6" t="s">
        <v>211</v>
      </c>
      <c r="G2" s="6" t="s">
        <v>212</v>
      </c>
      <c r="H2" s="6" t="s">
        <v>213</v>
      </c>
      <c r="I2" s="6" t="s">
        <v>214</v>
      </c>
      <c r="J2" s="6" t="s">
        <v>215</v>
      </c>
      <c r="K2" s="6" t="s">
        <v>216</v>
      </c>
      <c r="L2" s="6" t="s">
        <v>55</v>
      </c>
      <c r="M2" s="6" t="s">
        <v>217</v>
      </c>
      <c r="N2" s="6" t="s">
        <v>218</v>
      </c>
      <c r="O2" s="6" t="s">
        <v>219</v>
      </c>
      <c r="P2" s="6" t="s">
        <v>220</v>
      </c>
      <c r="Q2" s="6" t="s">
        <v>221</v>
      </c>
      <c r="R2" s="6" t="s">
        <v>222</v>
      </c>
      <c r="S2" s="6" t="s">
        <v>223</v>
      </c>
    </row>
    <row r="3" spans="1:19" x14ac:dyDescent="0.2">
      <c r="A3" s="6" t="s">
        <v>126</v>
      </c>
      <c r="B3" s="6" t="s">
        <v>1407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301</v>
      </c>
      <c r="J3" s="6" t="s">
        <v>269</v>
      </c>
      <c r="K3" s="6" t="s">
        <v>302</v>
      </c>
      <c r="L3" s="6" t="s">
        <v>1400</v>
      </c>
      <c r="M3" s="6" t="s">
        <v>1401</v>
      </c>
      <c r="N3" s="6" t="s">
        <v>1402</v>
      </c>
      <c r="O3" s="6" t="s">
        <v>306</v>
      </c>
      <c r="P3" s="6" t="s">
        <v>1403</v>
      </c>
      <c r="Q3" s="6" t="s">
        <v>1404</v>
      </c>
      <c r="R3" s="6" t="s">
        <v>1405</v>
      </c>
      <c r="S3" s="6" t="s">
        <v>1406</v>
      </c>
    </row>
    <row r="4" spans="1:19" x14ac:dyDescent="0.2">
      <c r="A4" s="6" t="s">
        <v>125</v>
      </c>
      <c r="B4" s="6" t="s">
        <v>1090</v>
      </c>
      <c r="C4" s="6" t="s">
        <v>1073</v>
      </c>
      <c r="D4" s="6" t="s">
        <v>1074</v>
      </c>
      <c r="E4" s="6" t="s">
        <v>1075</v>
      </c>
      <c r="F4" s="6" t="s">
        <v>1076</v>
      </c>
      <c r="G4" s="6" t="s">
        <v>1077</v>
      </c>
      <c r="H4" s="6" t="s">
        <v>1078</v>
      </c>
      <c r="I4" s="6" t="s">
        <v>1079</v>
      </c>
      <c r="J4" s="6" t="s">
        <v>1080</v>
      </c>
      <c r="K4" s="6" t="s">
        <v>1081</v>
      </c>
      <c r="L4" s="6" t="s">
        <v>1082</v>
      </c>
      <c r="M4" s="6" t="s">
        <v>1083</v>
      </c>
      <c r="N4" s="6" t="s">
        <v>1084</v>
      </c>
      <c r="O4" s="6" t="s">
        <v>1085</v>
      </c>
      <c r="P4" s="6" t="s">
        <v>1086</v>
      </c>
      <c r="Q4" s="6" t="s">
        <v>1087</v>
      </c>
      <c r="R4" s="6" t="s">
        <v>1088</v>
      </c>
      <c r="S4" s="6" t="s">
        <v>1089</v>
      </c>
    </row>
    <row r="5" spans="1:19" x14ac:dyDescent="0.2">
      <c r="A5" s="6" t="s">
        <v>30</v>
      </c>
      <c r="B5" s="6" t="s">
        <v>294</v>
      </c>
      <c r="C5" s="6" t="s">
        <v>279</v>
      </c>
      <c r="D5" s="6" t="s">
        <v>280</v>
      </c>
      <c r="E5" s="6" t="s">
        <v>281</v>
      </c>
      <c r="F5" s="6" t="s">
        <v>70</v>
      </c>
      <c r="G5" s="6" t="s">
        <v>282</v>
      </c>
      <c r="H5" s="6" t="s">
        <v>283</v>
      </c>
      <c r="I5" s="6" t="s">
        <v>284</v>
      </c>
      <c r="J5" s="6" t="s">
        <v>285</v>
      </c>
      <c r="K5" s="6" t="s">
        <v>286</v>
      </c>
      <c r="L5" s="6" t="s">
        <v>287</v>
      </c>
      <c r="M5" s="6" t="s">
        <v>288</v>
      </c>
      <c r="N5" s="6" t="s">
        <v>289</v>
      </c>
      <c r="O5" s="6" t="s">
        <v>290</v>
      </c>
      <c r="P5" s="6" t="s">
        <v>291</v>
      </c>
      <c r="Q5" s="6" t="s">
        <v>292</v>
      </c>
      <c r="R5" s="6" t="s">
        <v>1399</v>
      </c>
      <c r="S5" s="6" t="s">
        <v>293</v>
      </c>
    </row>
    <row r="6" spans="1:19" x14ac:dyDescent="0.2">
      <c r="A6" s="6" t="s">
        <v>124</v>
      </c>
      <c r="B6" s="6" t="s">
        <v>1398</v>
      </c>
      <c r="C6" s="6" t="s">
        <v>1385</v>
      </c>
      <c r="D6" s="6" t="s">
        <v>1386</v>
      </c>
      <c r="E6" s="6" t="s">
        <v>1387</v>
      </c>
      <c r="F6" s="6" t="s">
        <v>1388</v>
      </c>
      <c r="G6" s="6" t="s">
        <v>1389</v>
      </c>
      <c r="H6" s="6" t="s">
        <v>1390</v>
      </c>
      <c r="I6" s="6" t="s">
        <v>1391</v>
      </c>
      <c r="J6" s="6" t="s">
        <v>1392</v>
      </c>
      <c r="K6" s="6" t="s">
        <v>1393</v>
      </c>
      <c r="L6" s="6" t="s">
        <v>21</v>
      </c>
      <c r="M6" s="6" t="s">
        <v>21</v>
      </c>
      <c r="N6" s="6" t="s">
        <v>21</v>
      </c>
      <c r="O6" s="6" t="s">
        <v>21</v>
      </c>
      <c r="P6" s="6" t="s">
        <v>1394</v>
      </c>
      <c r="Q6" s="6" t="s">
        <v>1395</v>
      </c>
      <c r="R6" s="6" t="s">
        <v>1396</v>
      </c>
      <c r="S6" s="6" t="s">
        <v>1397</v>
      </c>
    </row>
    <row r="7" spans="1:19" x14ac:dyDescent="0.2">
      <c r="A7" s="6" t="s">
        <v>123</v>
      </c>
      <c r="B7" s="6" t="s">
        <v>1384</v>
      </c>
      <c r="C7" s="6" t="s">
        <v>1369</v>
      </c>
      <c r="D7" s="6" t="s">
        <v>1370</v>
      </c>
      <c r="E7" s="6" t="s">
        <v>1371</v>
      </c>
      <c r="F7" s="6" t="s">
        <v>1372</v>
      </c>
      <c r="G7" s="6" t="s">
        <v>1373</v>
      </c>
      <c r="H7" s="6" t="s">
        <v>1374</v>
      </c>
      <c r="I7" s="6" t="s">
        <v>1375</v>
      </c>
      <c r="J7" s="6" t="s">
        <v>1376</v>
      </c>
      <c r="K7" s="6" t="s">
        <v>901</v>
      </c>
      <c r="L7" s="6" t="s">
        <v>1377</v>
      </c>
      <c r="M7" s="6" t="s">
        <v>76</v>
      </c>
      <c r="N7" s="6" t="s">
        <v>1378</v>
      </c>
      <c r="O7" s="6" t="s">
        <v>1379</v>
      </c>
      <c r="P7" s="6" t="s">
        <v>1380</v>
      </c>
      <c r="Q7" s="6" t="s">
        <v>1381</v>
      </c>
      <c r="R7" s="6" t="s">
        <v>1382</v>
      </c>
      <c r="S7" s="6" t="s">
        <v>1383</v>
      </c>
    </row>
    <row r="8" spans="1:19" x14ac:dyDescent="0.2">
      <c r="A8" s="6" t="s">
        <v>122</v>
      </c>
      <c r="B8" s="6" t="s">
        <v>1368</v>
      </c>
      <c r="C8" s="6" t="s">
        <v>1352</v>
      </c>
      <c r="D8" s="6" t="s">
        <v>1353</v>
      </c>
      <c r="E8" s="6" t="s">
        <v>1354</v>
      </c>
      <c r="F8" s="6" t="s">
        <v>1355</v>
      </c>
      <c r="G8" s="6" t="s">
        <v>1356</v>
      </c>
      <c r="H8" s="6" t="s">
        <v>1357</v>
      </c>
      <c r="I8" s="6" t="s">
        <v>1358</v>
      </c>
      <c r="J8" s="6" t="s">
        <v>1359</v>
      </c>
      <c r="K8" s="6" t="s">
        <v>1360</v>
      </c>
      <c r="L8" s="6" t="s">
        <v>1361</v>
      </c>
      <c r="M8" s="6" t="s">
        <v>1362</v>
      </c>
      <c r="N8" s="6" t="s">
        <v>1363</v>
      </c>
      <c r="O8" s="6" t="s">
        <v>1364</v>
      </c>
      <c r="P8" s="6" t="s">
        <v>1365</v>
      </c>
      <c r="Q8" s="6" t="s">
        <v>73</v>
      </c>
      <c r="R8" s="6" t="s">
        <v>1366</v>
      </c>
      <c r="S8" s="6" t="s">
        <v>1367</v>
      </c>
    </row>
    <row r="9" spans="1:19" x14ac:dyDescent="0.2">
      <c r="A9" s="6" t="s">
        <v>121</v>
      </c>
      <c r="B9" s="6" t="s">
        <v>1351</v>
      </c>
      <c r="C9" s="6" t="s">
        <v>1334</v>
      </c>
      <c r="D9" s="6" t="s">
        <v>1335</v>
      </c>
      <c r="E9" s="6" t="s">
        <v>1336</v>
      </c>
      <c r="F9" s="6" t="s">
        <v>1337</v>
      </c>
      <c r="G9" s="6" t="s">
        <v>1338</v>
      </c>
      <c r="H9" s="6" t="s">
        <v>1339</v>
      </c>
      <c r="I9" s="6" t="s">
        <v>1340</v>
      </c>
      <c r="J9" s="6" t="s">
        <v>1341</v>
      </c>
      <c r="K9" s="6" t="s">
        <v>1342</v>
      </c>
      <c r="L9" s="6" t="s">
        <v>1343</v>
      </c>
      <c r="M9" s="6" t="s">
        <v>1344</v>
      </c>
      <c r="N9" s="6" t="s">
        <v>1345</v>
      </c>
      <c r="O9" s="6" t="s">
        <v>1346</v>
      </c>
      <c r="P9" s="6" t="s">
        <v>1347</v>
      </c>
      <c r="Q9" s="6" t="s">
        <v>1348</v>
      </c>
      <c r="R9" s="6" t="s">
        <v>1349</v>
      </c>
      <c r="S9" s="6" t="s">
        <v>1350</v>
      </c>
    </row>
    <row r="10" spans="1:19" x14ac:dyDescent="0.2">
      <c r="A10" s="6" t="s">
        <v>120</v>
      </c>
      <c r="B10" s="6" t="s">
        <v>1329</v>
      </c>
      <c r="C10" s="6" t="s">
        <v>1318</v>
      </c>
      <c r="D10" s="6" t="s">
        <v>83</v>
      </c>
      <c r="E10" s="6" t="s">
        <v>1319</v>
      </c>
      <c r="F10" s="6" t="s">
        <v>1320</v>
      </c>
      <c r="G10" s="6" t="s">
        <v>1321</v>
      </c>
      <c r="H10" s="6" t="s">
        <v>1322</v>
      </c>
      <c r="I10" s="6" t="s">
        <v>1323</v>
      </c>
      <c r="J10" s="6" t="s">
        <v>1324</v>
      </c>
      <c r="K10" s="6" t="s">
        <v>1325</v>
      </c>
      <c r="L10" s="6" t="s">
        <v>1326</v>
      </c>
      <c r="M10" s="6" t="s">
        <v>1327</v>
      </c>
      <c r="N10" s="6" t="s">
        <v>1328</v>
      </c>
      <c r="O10" s="6" t="s">
        <v>1329</v>
      </c>
      <c r="P10" s="6" t="s">
        <v>1330</v>
      </c>
      <c r="Q10" s="6" t="s">
        <v>1331</v>
      </c>
      <c r="R10" s="6" t="s">
        <v>1332</v>
      </c>
      <c r="S10" s="6" t="s">
        <v>1333</v>
      </c>
    </row>
    <row r="11" spans="1:19" x14ac:dyDescent="0.2">
      <c r="A11" s="6" t="s">
        <v>95</v>
      </c>
      <c r="B11" s="6" t="s">
        <v>1317</v>
      </c>
      <c r="C11" s="6" t="s">
        <v>1300</v>
      </c>
      <c r="D11" s="6" t="s">
        <v>1301</v>
      </c>
      <c r="E11" s="6" t="s">
        <v>1302</v>
      </c>
      <c r="F11" s="6" t="s">
        <v>1303</v>
      </c>
      <c r="G11" s="6" t="s">
        <v>1304</v>
      </c>
      <c r="H11" s="6" t="s">
        <v>1305</v>
      </c>
      <c r="I11" s="6" t="s">
        <v>1306</v>
      </c>
      <c r="J11" s="6" t="s">
        <v>1307</v>
      </c>
      <c r="K11" s="6" t="s">
        <v>1308</v>
      </c>
      <c r="L11" s="6" t="s">
        <v>1309</v>
      </c>
      <c r="M11" s="6" t="s">
        <v>1310</v>
      </c>
      <c r="N11" s="6" t="s">
        <v>1311</v>
      </c>
      <c r="O11" s="6" t="s">
        <v>1312</v>
      </c>
      <c r="P11" s="6" t="s">
        <v>1313</v>
      </c>
      <c r="Q11" s="6" t="s">
        <v>1314</v>
      </c>
      <c r="R11" s="6" t="s">
        <v>1315</v>
      </c>
      <c r="S11" s="6" t="s">
        <v>1316</v>
      </c>
    </row>
    <row r="12" spans="1:19" x14ac:dyDescent="0.2">
      <c r="A12" s="6" t="s">
        <v>79</v>
      </c>
      <c r="B12" s="6" t="s">
        <v>1299</v>
      </c>
      <c r="C12" s="6" t="s">
        <v>1286</v>
      </c>
      <c r="D12" s="6" t="s">
        <v>1287</v>
      </c>
      <c r="E12" s="6" t="s">
        <v>1288</v>
      </c>
      <c r="F12" s="6" t="s">
        <v>1289</v>
      </c>
      <c r="G12" s="6" t="s">
        <v>1290</v>
      </c>
      <c r="H12" s="6" t="s">
        <v>1291</v>
      </c>
      <c r="I12" s="6" t="s">
        <v>1292</v>
      </c>
      <c r="J12" s="6" t="s">
        <v>1293</v>
      </c>
      <c r="K12" s="6" t="s">
        <v>1294</v>
      </c>
      <c r="L12" s="6" t="s">
        <v>1295</v>
      </c>
      <c r="M12" s="6" t="s">
        <v>1296</v>
      </c>
      <c r="N12" s="6" t="s">
        <v>959</v>
      </c>
      <c r="O12" s="6" t="s">
        <v>1297</v>
      </c>
      <c r="P12" s="6" t="s">
        <v>80</v>
      </c>
      <c r="Q12" s="6" t="s">
        <v>468</v>
      </c>
      <c r="R12" s="6" t="s">
        <v>1298</v>
      </c>
      <c r="S12" s="6" t="s">
        <v>94</v>
      </c>
    </row>
    <row r="13" spans="1:19" x14ac:dyDescent="0.2">
      <c r="A13" s="6" t="s">
        <v>75</v>
      </c>
      <c r="B13" s="6" t="s">
        <v>416</v>
      </c>
      <c r="C13" s="6" t="s">
        <v>1270</v>
      </c>
      <c r="D13" s="6" t="s">
        <v>1271</v>
      </c>
      <c r="E13" s="6" t="s">
        <v>1272</v>
      </c>
      <c r="F13" s="6" t="s">
        <v>1273</v>
      </c>
      <c r="G13" s="6" t="s">
        <v>1274</v>
      </c>
      <c r="H13" s="6" t="s">
        <v>1275</v>
      </c>
      <c r="I13" s="6" t="s">
        <v>1276</v>
      </c>
      <c r="J13" s="6" t="s">
        <v>1277</v>
      </c>
      <c r="K13" s="6" t="s">
        <v>1278</v>
      </c>
      <c r="L13" s="6" t="s">
        <v>1279</v>
      </c>
      <c r="M13" s="6" t="s">
        <v>1280</v>
      </c>
      <c r="N13" s="6" t="s">
        <v>1281</v>
      </c>
      <c r="O13" s="6" t="s">
        <v>1282</v>
      </c>
      <c r="P13" s="6" t="s">
        <v>1283</v>
      </c>
      <c r="Q13" s="6" t="s">
        <v>93</v>
      </c>
      <c r="R13" s="6" t="s">
        <v>1284</v>
      </c>
      <c r="S13" s="6" t="s">
        <v>1285</v>
      </c>
    </row>
    <row r="14" spans="1:19" x14ac:dyDescent="0.2">
      <c r="A14" s="6" t="s">
        <v>119</v>
      </c>
      <c r="B14" s="6" t="s">
        <v>21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21</v>
      </c>
      <c r="R14" s="6" t="s">
        <v>21</v>
      </c>
      <c r="S14" s="6" t="s">
        <v>21</v>
      </c>
    </row>
    <row r="15" spans="1:19" x14ac:dyDescent="0.2">
      <c r="A15" s="6" t="s">
        <v>118</v>
      </c>
      <c r="B15" s="6" t="s">
        <v>1269</v>
      </c>
      <c r="C15" s="6" t="s">
        <v>1252</v>
      </c>
      <c r="D15" s="6" t="s">
        <v>1253</v>
      </c>
      <c r="E15" s="6" t="s">
        <v>1254</v>
      </c>
      <c r="F15" s="6" t="s">
        <v>1255</v>
      </c>
      <c r="G15" s="6" t="s">
        <v>1256</v>
      </c>
      <c r="H15" s="6" t="s">
        <v>1257</v>
      </c>
      <c r="I15" s="6" t="s">
        <v>1258</v>
      </c>
      <c r="J15" s="6" t="s">
        <v>1259</v>
      </c>
      <c r="K15" s="6" t="s">
        <v>1260</v>
      </c>
      <c r="L15" s="6" t="s">
        <v>1261</v>
      </c>
      <c r="M15" s="6" t="s">
        <v>1262</v>
      </c>
      <c r="N15" s="6" t="s">
        <v>1263</v>
      </c>
      <c r="O15" s="6" t="s">
        <v>1264</v>
      </c>
      <c r="P15" s="6" t="s">
        <v>1265</v>
      </c>
      <c r="Q15" s="6" t="s">
        <v>1266</v>
      </c>
      <c r="R15" s="6" t="s">
        <v>1267</v>
      </c>
      <c r="S15" s="6" t="s">
        <v>1268</v>
      </c>
    </row>
    <row r="16" spans="1:19" x14ac:dyDescent="0.2">
      <c r="A16" s="6" t="s">
        <v>117</v>
      </c>
      <c r="B16" s="6" t="s">
        <v>1072</v>
      </c>
      <c r="C16" s="6" t="s">
        <v>1055</v>
      </c>
      <c r="D16" s="6" t="s">
        <v>1056</v>
      </c>
      <c r="E16" s="6" t="s">
        <v>1057</v>
      </c>
      <c r="F16" s="6" t="s">
        <v>1058</v>
      </c>
      <c r="G16" s="6" t="s">
        <v>1059</v>
      </c>
      <c r="H16" s="6" t="s">
        <v>1060</v>
      </c>
      <c r="I16" s="6" t="s">
        <v>1061</v>
      </c>
      <c r="J16" s="6" t="s">
        <v>1062</v>
      </c>
      <c r="K16" s="6" t="s">
        <v>1063</v>
      </c>
      <c r="L16" s="6" t="s">
        <v>1064</v>
      </c>
      <c r="M16" s="6" t="s">
        <v>1065</v>
      </c>
      <c r="N16" s="6" t="s">
        <v>1066</v>
      </c>
      <c r="O16" s="6" t="s">
        <v>1067</v>
      </c>
      <c r="P16" s="6" t="s">
        <v>1068</v>
      </c>
      <c r="Q16" s="6" t="s">
        <v>1069</v>
      </c>
      <c r="R16" s="6" t="s">
        <v>1070</v>
      </c>
      <c r="S16" s="6" t="s">
        <v>1071</v>
      </c>
    </row>
    <row r="17" spans="1:19" x14ac:dyDescent="0.2">
      <c r="A17" s="6" t="s">
        <v>116</v>
      </c>
      <c r="B17" s="6" t="s">
        <v>1251</v>
      </c>
      <c r="C17" s="6" t="s">
        <v>21</v>
      </c>
      <c r="D17" s="6" t="s">
        <v>21</v>
      </c>
      <c r="E17" s="6" t="s">
        <v>21</v>
      </c>
      <c r="F17" s="6" t="s">
        <v>21</v>
      </c>
      <c r="G17" s="6" t="s">
        <v>21</v>
      </c>
      <c r="H17" s="6" t="s">
        <v>1243</v>
      </c>
      <c r="I17" s="6" t="s">
        <v>21</v>
      </c>
      <c r="J17" s="6" t="s">
        <v>21</v>
      </c>
      <c r="K17" s="6" t="s">
        <v>1244</v>
      </c>
      <c r="L17" s="6" t="s">
        <v>1245</v>
      </c>
      <c r="M17" s="6" t="s">
        <v>1246</v>
      </c>
      <c r="N17" s="6" t="s">
        <v>1247</v>
      </c>
      <c r="O17" s="6" t="s">
        <v>1248</v>
      </c>
      <c r="P17" s="6" t="s">
        <v>1249</v>
      </c>
      <c r="Q17" s="6" t="s">
        <v>64</v>
      </c>
      <c r="R17" s="6" t="s">
        <v>1248</v>
      </c>
      <c r="S17" s="6" t="s">
        <v>1250</v>
      </c>
    </row>
    <row r="18" spans="1:19" x14ac:dyDescent="0.2">
      <c r="A18" s="6" t="s">
        <v>115</v>
      </c>
      <c r="B18" s="6" t="s">
        <v>1242</v>
      </c>
      <c r="C18" s="6" t="s">
        <v>21</v>
      </c>
      <c r="D18" s="6" t="s">
        <v>21</v>
      </c>
      <c r="E18" s="6" t="s">
        <v>21</v>
      </c>
      <c r="F18" s="6" t="s">
        <v>21</v>
      </c>
      <c r="G18" s="6" t="s">
        <v>1235</v>
      </c>
      <c r="H18" s="6" t="s">
        <v>1236</v>
      </c>
      <c r="I18" s="6" t="s">
        <v>21</v>
      </c>
      <c r="J18" s="6" t="s">
        <v>1237</v>
      </c>
      <c r="K18" s="6" t="s">
        <v>21</v>
      </c>
      <c r="L18" s="6" t="s">
        <v>1238</v>
      </c>
      <c r="M18" s="6" t="s">
        <v>1222</v>
      </c>
      <c r="N18" s="6" t="s">
        <v>21</v>
      </c>
      <c r="O18" s="6" t="s">
        <v>21</v>
      </c>
      <c r="P18" s="6" t="s">
        <v>21</v>
      </c>
      <c r="Q18" s="6" t="s">
        <v>1239</v>
      </c>
      <c r="R18" s="6" t="s">
        <v>1240</v>
      </c>
      <c r="S18" s="6" t="s">
        <v>1241</v>
      </c>
    </row>
    <row r="19" spans="1:19" x14ac:dyDescent="0.2">
      <c r="A19" s="6" t="s">
        <v>114</v>
      </c>
      <c r="B19" s="6" t="s">
        <v>1234</v>
      </c>
      <c r="C19" s="6" t="s">
        <v>21</v>
      </c>
      <c r="D19" s="6" t="s">
        <v>21</v>
      </c>
      <c r="E19" s="6" t="s">
        <v>21</v>
      </c>
      <c r="F19" s="6" t="s">
        <v>21</v>
      </c>
      <c r="G19" s="6" t="s">
        <v>1229</v>
      </c>
      <c r="H19" s="6" t="s">
        <v>1229</v>
      </c>
      <c r="I19" s="6" t="s">
        <v>21</v>
      </c>
      <c r="J19" s="6" t="s">
        <v>1230</v>
      </c>
      <c r="K19" s="6" t="s">
        <v>21</v>
      </c>
      <c r="L19" s="6" t="s">
        <v>36</v>
      </c>
      <c r="M19" s="6" t="s">
        <v>21</v>
      </c>
      <c r="N19" s="6" t="s">
        <v>21</v>
      </c>
      <c r="O19" s="6" t="s">
        <v>21</v>
      </c>
      <c r="P19" s="6" t="s">
        <v>21</v>
      </c>
      <c r="Q19" s="6" t="s">
        <v>1231</v>
      </c>
      <c r="R19" s="6" t="s">
        <v>1232</v>
      </c>
      <c r="S19" s="6" t="s">
        <v>1233</v>
      </c>
    </row>
    <row r="20" spans="1:19" x14ac:dyDescent="0.2">
      <c r="A20" s="6" t="s">
        <v>113</v>
      </c>
      <c r="B20" s="6" t="s">
        <v>1228</v>
      </c>
      <c r="C20" s="6" t="s">
        <v>1212</v>
      </c>
      <c r="D20" s="6" t="s">
        <v>1213</v>
      </c>
      <c r="E20" s="6" t="s">
        <v>1214</v>
      </c>
      <c r="F20" s="6" t="s">
        <v>1215</v>
      </c>
      <c r="G20" s="6" t="s">
        <v>1216</v>
      </c>
      <c r="H20" s="6" t="s">
        <v>1217</v>
      </c>
      <c r="I20" s="6" t="s">
        <v>1218</v>
      </c>
      <c r="J20" s="6" t="s">
        <v>1219</v>
      </c>
      <c r="K20" s="6" t="s">
        <v>1220</v>
      </c>
      <c r="L20" s="6" t="s">
        <v>1221</v>
      </c>
      <c r="M20" s="6" t="s">
        <v>1222</v>
      </c>
      <c r="N20" s="6" t="s">
        <v>21</v>
      </c>
      <c r="O20" s="6" t="s">
        <v>1223</v>
      </c>
      <c r="P20" s="6" t="s">
        <v>1224</v>
      </c>
      <c r="Q20" s="6" t="s">
        <v>1225</v>
      </c>
      <c r="R20" s="6" t="s">
        <v>1226</v>
      </c>
      <c r="S20" s="6" t="s">
        <v>1227</v>
      </c>
    </row>
    <row r="21" spans="1:19" x14ac:dyDescent="0.2">
      <c r="A21" s="6" t="s">
        <v>112</v>
      </c>
      <c r="B21" s="6" t="s">
        <v>1211</v>
      </c>
      <c r="C21" s="6" t="s">
        <v>1150</v>
      </c>
      <c r="D21" s="6" t="s">
        <v>1197</v>
      </c>
      <c r="E21" s="6" t="s">
        <v>1198</v>
      </c>
      <c r="F21" s="6" t="s">
        <v>1199</v>
      </c>
      <c r="G21" s="6" t="s">
        <v>1200</v>
      </c>
      <c r="H21" s="6" t="s">
        <v>1201</v>
      </c>
      <c r="I21" s="6" t="s">
        <v>1202</v>
      </c>
      <c r="J21" s="6" t="s">
        <v>1203</v>
      </c>
      <c r="K21" s="6" t="s">
        <v>1204</v>
      </c>
      <c r="L21" s="6" t="s">
        <v>1165</v>
      </c>
      <c r="M21" s="6" t="s">
        <v>1205</v>
      </c>
      <c r="N21" s="6" t="s">
        <v>1206</v>
      </c>
      <c r="O21" s="6" t="s">
        <v>1207</v>
      </c>
      <c r="P21" s="6" t="s">
        <v>351</v>
      </c>
      <c r="Q21" s="6" t="s">
        <v>1208</v>
      </c>
      <c r="R21" s="6" t="s">
        <v>1209</v>
      </c>
      <c r="S21" s="6" t="s">
        <v>1210</v>
      </c>
    </row>
    <row r="22" spans="1:19" x14ac:dyDescent="0.2">
      <c r="A22" s="6" t="s">
        <v>111</v>
      </c>
      <c r="B22" s="6" t="s">
        <v>1196</v>
      </c>
      <c r="C22" s="6" t="s">
        <v>21</v>
      </c>
      <c r="D22" s="6" t="s">
        <v>1181</v>
      </c>
      <c r="E22" s="6" t="s">
        <v>1182</v>
      </c>
      <c r="F22" s="6" t="s">
        <v>1183</v>
      </c>
      <c r="G22" s="6" t="s">
        <v>1184</v>
      </c>
      <c r="H22" s="6" t="s">
        <v>1185</v>
      </c>
      <c r="I22" s="6" t="s">
        <v>1186</v>
      </c>
      <c r="J22" s="6" t="s">
        <v>1187</v>
      </c>
      <c r="K22" s="6" t="s">
        <v>1188</v>
      </c>
      <c r="L22" s="6" t="s">
        <v>1189</v>
      </c>
      <c r="M22" s="6" t="s">
        <v>1190</v>
      </c>
      <c r="N22" s="6" t="s">
        <v>438</v>
      </c>
      <c r="O22" s="6" t="s">
        <v>1191</v>
      </c>
      <c r="P22" s="6" t="s">
        <v>1192</v>
      </c>
      <c r="Q22" s="6" t="s">
        <v>1193</v>
      </c>
      <c r="R22" s="6" t="s">
        <v>1194</v>
      </c>
      <c r="S22" s="6" t="s">
        <v>1195</v>
      </c>
    </row>
    <row r="23" spans="1:19" x14ac:dyDescent="0.2">
      <c r="A23" s="6" t="s">
        <v>110</v>
      </c>
      <c r="B23" s="6" t="s">
        <v>1180</v>
      </c>
      <c r="C23" s="6" t="s">
        <v>21</v>
      </c>
      <c r="D23" s="6" t="s">
        <v>25</v>
      </c>
      <c r="E23" s="6" t="s">
        <v>21</v>
      </c>
      <c r="F23" s="6" t="s">
        <v>1166</v>
      </c>
      <c r="G23" s="6" t="s">
        <v>1167</v>
      </c>
      <c r="H23" s="6" t="s">
        <v>1168</v>
      </c>
      <c r="I23" s="6" t="s">
        <v>1169</v>
      </c>
      <c r="J23" s="6" t="s">
        <v>1170</v>
      </c>
      <c r="K23" s="6" t="s">
        <v>1171</v>
      </c>
      <c r="L23" s="6" t="s">
        <v>1172</v>
      </c>
      <c r="M23" s="6" t="s">
        <v>1173</v>
      </c>
      <c r="N23" s="6" t="s">
        <v>1174</v>
      </c>
      <c r="O23" s="6" t="s">
        <v>1175</v>
      </c>
      <c r="P23" s="6" t="s">
        <v>1176</v>
      </c>
      <c r="Q23" s="6" t="s">
        <v>1177</v>
      </c>
      <c r="R23" s="6" t="s">
        <v>1178</v>
      </c>
      <c r="S23" s="6" t="s">
        <v>1179</v>
      </c>
    </row>
    <row r="24" spans="1:19" x14ac:dyDescent="0.2">
      <c r="A24" s="6" t="s">
        <v>109</v>
      </c>
      <c r="B24" s="6" t="s">
        <v>21</v>
      </c>
      <c r="C24" s="6" t="s">
        <v>21</v>
      </c>
      <c r="D24" s="6" t="s">
        <v>21</v>
      </c>
      <c r="E24" s="6" t="s">
        <v>21</v>
      </c>
      <c r="F24" s="6" t="s">
        <v>21</v>
      </c>
      <c r="G24" s="6" t="s">
        <v>21</v>
      </c>
      <c r="H24" s="6" t="s">
        <v>21</v>
      </c>
      <c r="I24" s="6" t="s">
        <v>21</v>
      </c>
      <c r="J24" s="6" t="s">
        <v>21</v>
      </c>
      <c r="K24" s="6" t="s">
        <v>21</v>
      </c>
      <c r="L24" s="6" t="s">
        <v>21</v>
      </c>
      <c r="M24" s="6" t="s">
        <v>21</v>
      </c>
      <c r="N24" s="6" t="s">
        <v>21</v>
      </c>
      <c r="O24" s="6" t="s">
        <v>21</v>
      </c>
      <c r="P24" s="6" t="s">
        <v>21</v>
      </c>
      <c r="Q24" s="6" t="s">
        <v>21</v>
      </c>
      <c r="R24" s="6" t="s">
        <v>21</v>
      </c>
      <c r="S24" s="6" t="s">
        <v>21</v>
      </c>
    </row>
    <row r="25" spans="1:19" x14ac:dyDescent="0.2">
      <c r="A25" s="6" t="s">
        <v>108</v>
      </c>
      <c r="B25" s="6" t="s">
        <v>21</v>
      </c>
      <c r="C25" s="6" t="s">
        <v>21</v>
      </c>
      <c r="D25" s="6" t="s">
        <v>21</v>
      </c>
      <c r="E25" s="6" t="s">
        <v>21</v>
      </c>
      <c r="F25" s="6" t="s">
        <v>21</v>
      </c>
      <c r="G25" s="6" t="s">
        <v>21</v>
      </c>
      <c r="H25" s="6" t="s">
        <v>21</v>
      </c>
      <c r="I25" s="6" t="s">
        <v>21</v>
      </c>
      <c r="J25" s="6" t="s">
        <v>21</v>
      </c>
      <c r="K25" s="6" t="s">
        <v>21</v>
      </c>
      <c r="L25" s="6" t="s">
        <v>21</v>
      </c>
      <c r="M25" s="6" t="s">
        <v>21</v>
      </c>
      <c r="N25" s="6" t="s">
        <v>21</v>
      </c>
      <c r="O25" s="6" t="s">
        <v>21</v>
      </c>
      <c r="P25" s="6" t="s">
        <v>21</v>
      </c>
      <c r="Q25" s="6" t="s">
        <v>21</v>
      </c>
      <c r="R25" s="6" t="s">
        <v>21</v>
      </c>
      <c r="S25" s="6" t="s">
        <v>21</v>
      </c>
    </row>
    <row r="26" spans="1:19" x14ac:dyDescent="0.2">
      <c r="A26" s="6" t="s">
        <v>107</v>
      </c>
      <c r="B26" s="6" t="s">
        <v>1165</v>
      </c>
      <c r="C26" s="6" t="s">
        <v>1150</v>
      </c>
      <c r="D26" s="6" t="s">
        <v>1151</v>
      </c>
      <c r="E26" s="6" t="s">
        <v>1124</v>
      </c>
      <c r="F26" s="6" t="s">
        <v>1152</v>
      </c>
      <c r="G26" s="6" t="s">
        <v>1153</v>
      </c>
      <c r="H26" s="6" t="s">
        <v>1154</v>
      </c>
      <c r="I26" s="6" t="s">
        <v>1155</v>
      </c>
      <c r="J26" s="6" t="s">
        <v>1156</v>
      </c>
      <c r="K26" s="6" t="s">
        <v>1157</v>
      </c>
      <c r="L26" s="6" t="s">
        <v>1158</v>
      </c>
      <c r="M26" s="6" t="s">
        <v>1159</v>
      </c>
      <c r="N26" s="6" t="s">
        <v>78</v>
      </c>
      <c r="O26" s="6" t="s">
        <v>1160</v>
      </c>
      <c r="P26" s="6" t="s">
        <v>1161</v>
      </c>
      <c r="Q26" s="6" t="s">
        <v>1162</v>
      </c>
      <c r="R26" s="6" t="s">
        <v>1163</v>
      </c>
      <c r="S26" s="6" t="s">
        <v>1164</v>
      </c>
    </row>
    <row r="27" spans="1:19" x14ac:dyDescent="0.2">
      <c r="A27" s="6" t="s">
        <v>106</v>
      </c>
      <c r="B27" s="6" t="s">
        <v>1149</v>
      </c>
      <c r="C27" s="6" t="s">
        <v>21</v>
      </c>
      <c r="D27" s="6" t="s">
        <v>21</v>
      </c>
      <c r="E27" s="6" t="s">
        <v>21</v>
      </c>
      <c r="F27" s="6" t="s">
        <v>21</v>
      </c>
      <c r="G27" s="6" t="s">
        <v>21</v>
      </c>
      <c r="H27" s="6" t="s">
        <v>1138</v>
      </c>
      <c r="I27" s="6" t="s">
        <v>1139</v>
      </c>
      <c r="J27" s="6" t="s">
        <v>1140</v>
      </c>
      <c r="K27" s="6" t="s">
        <v>1141</v>
      </c>
      <c r="L27" s="6" t="s">
        <v>1142</v>
      </c>
      <c r="M27" s="6" t="s">
        <v>1143</v>
      </c>
      <c r="N27" s="6" t="s">
        <v>1144</v>
      </c>
      <c r="O27" s="6" t="s">
        <v>1145</v>
      </c>
      <c r="P27" s="6" t="s">
        <v>1146</v>
      </c>
      <c r="Q27" s="6" t="s">
        <v>1147</v>
      </c>
      <c r="R27" s="6" t="s">
        <v>1148</v>
      </c>
      <c r="S27" s="6" t="s">
        <v>38</v>
      </c>
    </row>
    <row r="28" spans="1:19" x14ac:dyDescent="0.2">
      <c r="A28" s="6" t="s">
        <v>105</v>
      </c>
      <c r="B28" s="6" t="s">
        <v>1137</v>
      </c>
      <c r="C28" s="6" t="s">
        <v>1120</v>
      </c>
      <c r="D28" s="6" t="s">
        <v>1121</v>
      </c>
      <c r="E28" s="6" t="s">
        <v>1122</v>
      </c>
      <c r="F28" s="6" t="s">
        <v>1123</v>
      </c>
      <c r="G28" s="6" t="s">
        <v>1124</v>
      </c>
      <c r="H28" s="6" t="s">
        <v>1125</v>
      </c>
      <c r="I28" s="6" t="s">
        <v>1126</v>
      </c>
      <c r="J28" s="6" t="s">
        <v>1127</v>
      </c>
      <c r="K28" s="6" t="s">
        <v>1128</v>
      </c>
      <c r="L28" s="6" t="s">
        <v>1129</v>
      </c>
      <c r="M28" s="6" t="s">
        <v>1130</v>
      </c>
      <c r="N28" s="6" t="s">
        <v>1131</v>
      </c>
      <c r="O28" s="6" t="s">
        <v>1132</v>
      </c>
      <c r="P28" s="6" t="s">
        <v>1133</v>
      </c>
      <c r="Q28" s="6" t="s">
        <v>1134</v>
      </c>
      <c r="R28" s="6" t="s">
        <v>1135</v>
      </c>
      <c r="S28" s="6" t="s">
        <v>1136</v>
      </c>
    </row>
    <row r="29" spans="1:19" x14ac:dyDescent="0.2">
      <c r="A29" s="6" t="s">
        <v>104</v>
      </c>
      <c r="B29" s="6" t="s">
        <v>1119</v>
      </c>
      <c r="C29" s="6" t="s">
        <v>1116</v>
      </c>
      <c r="D29" s="6" t="s">
        <v>998</v>
      </c>
      <c r="E29" s="6" t="s">
        <v>999</v>
      </c>
      <c r="F29" s="6" t="s">
        <v>1000</v>
      </c>
      <c r="G29" s="6" t="s">
        <v>1001</v>
      </c>
      <c r="H29" s="6" t="s">
        <v>1002</v>
      </c>
      <c r="I29" s="6" t="s">
        <v>1003</v>
      </c>
      <c r="J29" s="6" t="s">
        <v>1004</v>
      </c>
      <c r="K29" s="6" t="s">
        <v>1005</v>
      </c>
      <c r="L29" s="6" t="s">
        <v>66</v>
      </c>
      <c r="M29" s="6" t="s">
        <v>1006</v>
      </c>
      <c r="N29" s="6" t="s">
        <v>1117</v>
      </c>
      <c r="O29" s="6" t="s">
        <v>1118</v>
      </c>
      <c r="P29" s="6" t="s">
        <v>1110</v>
      </c>
      <c r="Q29" s="6" t="s">
        <v>1111</v>
      </c>
      <c r="R29" s="6" t="s">
        <v>1112</v>
      </c>
      <c r="S29" s="6" t="s">
        <v>1113</v>
      </c>
    </row>
    <row r="30" spans="1:19" x14ac:dyDescent="0.2">
      <c r="A30" s="6" t="s">
        <v>103</v>
      </c>
      <c r="B30" s="6" t="s">
        <v>1115</v>
      </c>
      <c r="C30" s="6" t="s">
        <v>998</v>
      </c>
      <c r="D30" s="6" t="s">
        <v>999</v>
      </c>
      <c r="E30" s="6" t="s">
        <v>1000</v>
      </c>
      <c r="F30" s="6" t="s">
        <v>1001</v>
      </c>
      <c r="G30" s="6" t="s">
        <v>1002</v>
      </c>
      <c r="H30" s="6" t="s">
        <v>1003</v>
      </c>
      <c r="I30" s="6" t="s">
        <v>1004</v>
      </c>
      <c r="J30" s="6" t="s">
        <v>1005</v>
      </c>
      <c r="K30" s="6" t="s">
        <v>66</v>
      </c>
      <c r="L30" s="6" t="s">
        <v>1006</v>
      </c>
      <c r="M30" s="6" t="s">
        <v>1007</v>
      </c>
      <c r="N30" s="6" t="s">
        <v>1109</v>
      </c>
      <c r="O30" s="6" t="s">
        <v>1110</v>
      </c>
      <c r="P30" s="6" t="s">
        <v>1111</v>
      </c>
      <c r="Q30" s="6" t="s">
        <v>1112</v>
      </c>
      <c r="R30" s="6" t="s">
        <v>1113</v>
      </c>
      <c r="S30" s="6" t="s">
        <v>1114</v>
      </c>
    </row>
    <row r="31" spans="1:19" x14ac:dyDescent="0.2">
      <c r="A31" s="6" t="s">
        <v>102</v>
      </c>
      <c r="B31" s="6" t="s">
        <v>1108</v>
      </c>
      <c r="C31" s="6" t="s">
        <v>1091</v>
      </c>
      <c r="D31" s="6" t="s">
        <v>1092</v>
      </c>
      <c r="E31" s="6" t="s">
        <v>1093</v>
      </c>
      <c r="F31" s="6" t="s">
        <v>1094</v>
      </c>
      <c r="G31" s="6" t="s">
        <v>1095</v>
      </c>
      <c r="H31" s="6" t="s">
        <v>1096</v>
      </c>
      <c r="I31" s="6" t="s">
        <v>1097</v>
      </c>
      <c r="J31" s="6" t="s">
        <v>1098</v>
      </c>
      <c r="K31" s="6" t="s">
        <v>1099</v>
      </c>
      <c r="L31" s="6" t="s">
        <v>1100</v>
      </c>
      <c r="M31" s="6" t="s">
        <v>1101</v>
      </c>
      <c r="N31" s="6" t="s">
        <v>1102</v>
      </c>
      <c r="O31" s="6" t="s">
        <v>1103</v>
      </c>
      <c r="P31" s="6" t="s">
        <v>1104</v>
      </c>
      <c r="Q31" s="6" t="s">
        <v>1105</v>
      </c>
      <c r="R31" s="6" t="s">
        <v>1106</v>
      </c>
      <c r="S31" s="6" t="s">
        <v>1107</v>
      </c>
    </row>
    <row r="32" spans="1:19" x14ac:dyDescent="0.2">
      <c r="A32" s="6" t="s">
        <v>101</v>
      </c>
      <c r="B32" s="6" t="s">
        <v>1090</v>
      </c>
      <c r="C32" s="6" t="s">
        <v>1073</v>
      </c>
      <c r="D32" s="6" t="s">
        <v>1074</v>
      </c>
      <c r="E32" s="6" t="s">
        <v>1075</v>
      </c>
      <c r="F32" s="6" t="s">
        <v>1076</v>
      </c>
      <c r="G32" s="6" t="s">
        <v>1077</v>
      </c>
      <c r="H32" s="6" t="s">
        <v>1078</v>
      </c>
      <c r="I32" s="6" t="s">
        <v>1079</v>
      </c>
      <c r="J32" s="6" t="s">
        <v>1080</v>
      </c>
      <c r="K32" s="6" t="s">
        <v>1081</v>
      </c>
      <c r="L32" s="6" t="s">
        <v>1082</v>
      </c>
      <c r="M32" s="6" t="s">
        <v>1083</v>
      </c>
      <c r="N32" s="6" t="s">
        <v>1084</v>
      </c>
      <c r="O32" s="6" t="s">
        <v>1085</v>
      </c>
      <c r="P32" s="6" t="s">
        <v>1086</v>
      </c>
      <c r="Q32" s="6" t="s">
        <v>1087</v>
      </c>
      <c r="R32" s="6" t="s">
        <v>1088</v>
      </c>
      <c r="S32" s="6" t="s">
        <v>1089</v>
      </c>
    </row>
    <row r="33" spans="1:19" x14ac:dyDescent="0.2">
      <c r="A33" s="6" t="s">
        <v>100</v>
      </c>
      <c r="B33" s="6" t="s">
        <v>1072</v>
      </c>
      <c r="C33" s="6" t="s">
        <v>1055</v>
      </c>
      <c r="D33" s="6" t="s">
        <v>1056</v>
      </c>
      <c r="E33" s="6" t="s">
        <v>1057</v>
      </c>
      <c r="F33" s="6" t="s">
        <v>1058</v>
      </c>
      <c r="G33" s="6" t="s">
        <v>1059</v>
      </c>
      <c r="H33" s="6" t="s">
        <v>1060</v>
      </c>
      <c r="I33" s="6" t="s">
        <v>1061</v>
      </c>
      <c r="J33" s="6" t="s">
        <v>1062</v>
      </c>
      <c r="K33" s="6" t="s">
        <v>1063</v>
      </c>
      <c r="L33" s="6" t="s">
        <v>1064</v>
      </c>
      <c r="M33" s="6" t="s">
        <v>1065</v>
      </c>
      <c r="N33" s="6" t="s">
        <v>1066</v>
      </c>
      <c r="O33" s="6" t="s">
        <v>1067</v>
      </c>
      <c r="P33" s="6" t="s">
        <v>1068</v>
      </c>
      <c r="Q33" s="6" t="s">
        <v>1069</v>
      </c>
      <c r="R33" s="6" t="s">
        <v>1070</v>
      </c>
      <c r="S33" s="6" t="s">
        <v>1071</v>
      </c>
    </row>
  </sheetData>
  <sortState xmlns:xlrd2="http://schemas.microsoft.com/office/spreadsheetml/2017/richdata2" columnSort="1" ref="C1:S33">
    <sortCondition ref="C1:S1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WACC</vt:lpstr>
      <vt:lpstr>Income Statement</vt:lpstr>
      <vt:lpstr>Balance Sheet</vt:lpstr>
      <vt:lpstr>Cash Flow Statement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Herber</dc:creator>
  <cp:lastModifiedBy>Jared Herber</cp:lastModifiedBy>
  <dcterms:created xsi:type="dcterms:W3CDTF">2024-08-31T21:45:25Z</dcterms:created>
  <dcterms:modified xsi:type="dcterms:W3CDTF">2024-09-01T16:50:50Z</dcterms:modified>
</cp:coreProperties>
</file>