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510" yWindow="6090" windowWidth="28830" windowHeight="6375"/>
  </bookViews>
  <sheets>
    <sheet name="Sheet2" sheetId="2" r:id="rId1"/>
    <sheet name="Product Mapping" sheetId="1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Q117" i="2" l="1"/>
  <c r="O124" i="2"/>
  <c r="O121" i="2"/>
  <c r="O120" i="2"/>
  <c r="O119" i="2"/>
  <c r="O118" i="2"/>
  <c r="O117" i="2"/>
  <c r="M99" i="2"/>
  <c r="N99" i="2" s="1"/>
  <c r="O99" i="2" s="1"/>
  <c r="M98" i="2"/>
  <c r="N98" i="2" s="1"/>
  <c r="O98" i="2" s="1"/>
  <c r="M45" i="2" l="1"/>
  <c r="M48" i="2" s="1"/>
  <c r="N45" i="2"/>
  <c r="N48" i="2" s="1"/>
  <c r="O45" i="2"/>
  <c r="O48" i="2" s="1"/>
  <c r="O51" i="2" s="1"/>
  <c r="O54" i="2" s="1"/>
  <c r="M46" i="2"/>
  <c r="M49" i="2" s="1"/>
  <c r="N46" i="2"/>
  <c r="N49" i="2" s="1"/>
  <c r="N52" i="2" s="1"/>
  <c r="N55" i="2" s="1"/>
  <c r="O46" i="2"/>
  <c r="O49" i="2" s="1"/>
  <c r="L46" i="2"/>
  <c r="L49" i="2" s="1"/>
  <c r="L45" i="2"/>
  <c r="L48" i="2" s="1"/>
  <c r="L52" i="2" l="1"/>
  <c r="L55" i="2" s="1"/>
  <c r="M52" i="2"/>
  <c r="M55" i="2" s="1"/>
  <c r="N51" i="2"/>
  <c r="M51" i="2"/>
  <c r="L51" i="2"/>
  <c r="O52" i="2"/>
  <c r="O55" i="2" s="1"/>
  <c r="L54" i="2" l="1"/>
  <c r="M54" i="2"/>
  <c r="N54" i="2"/>
  <c r="Q4" i="2" l="1"/>
  <c r="AE4" i="2" s="1"/>
  <c r="R4" i="2"/>
  <c r="S4" i="2"/>
  <c r="T4" i="2"/>
  <c r="U4" i="2"/>
  <c r="V4" i="2"/>
  <c r="W4" i="2"/>
  <c r="X4" i="2"/>
  <c r="Q5" i="2"/>
  <c r="R5" i="2"/>
  <c r="S5" i="2"/>
  <c r="T5" i="2"/>
  <c r="U5" i="2"/>
  <c r="V5" i="2"/>
  <c r="W5" i="2"/>
  <c r="X5" i="2"/>
  <c r="Q6" i="2"/>
  <c r="R6" i="2"/>
  <c r="S6" i="2"/>
  <c r="T6" i="2"/>
  <c r="U6" i="2"/>
  <c r="V6" i="2"/>
  <c r="W6" i="2"/>
  <c r="X6" i="2"/>
  <c r="Q7" i="2"/>
  <c r="R7" i="2"/>
  <c r="S7" i="2"/>
  <c r="T7" i="2"/>
  <c r="U7" i="2"/>
  <c r="V7" i="2"/>
  <c r="W7" i="2"/>
  <c r="X7" i="2"/>
  <c r="Q8" i="2"/>
  <c r="R8" i="2"/>
  <c r="S8" i="2"/>
  <c r="T8" i="2"/>
  <c r="U8" i="2"/>
  <c r="V8" i="2"/>
  <c r="W8" i="2"/>
  <c r="X8" i="2"/>
  <c r="Q9" i="2"/>
  <c r="R9" i="2"/>
  <c r="S9" i="2"/>
  <c r="T9" i="2"/>
  <c r="U9" i="2"/>
  <c r="V9" i="2"/>
  <c r="W9" i="2"/>
  <c r="X9" i="2"/>
  <c r="Q10" i="2"/>
  <c r="R10" i="2"/>
  <c r="S10" i="2"/>
  <c r="T10" i="2"/>
  <c r="U10" i="2"/>
  <c r="V10" i="2"/>
  <c r="W10" i="2"/>
  <c r="X10" i="2"/>
  <c r="Q11" i="2"/>
  <c r="R11" i="2"/>
  <c r="S11" i="2"/>
  <c r="T11" i="2"/>
  <c r="U11" i="2"/>
  <c r="V11" i="2"/>
  <c r="W11" i="2"/>
  <c r="X11" i="2"/>
  <c r="Q12" i="2"/>
  <c r="R12" i="2"/>
  <c r="S12" i="2"/>
  <c r="T12" i="2"/>
  <c r="U12" i="2"/>
  <c r="V12" i="2"/>
  <c r="W12" i="2"/>
  <c r="X12" i="2"/>
  <c r="Q13" i="2"/>
  <c r="R13" i="2"/>
  <c r="S13" i="2"/>
  <c r="T13" i="2"/>
  <c r="U13" i="2"/>
  <c r="V13" i="2"/>
  <c r="W13" i="2"/>
  <c r="X13" i="2"/>
  <c r="Q14" i="2"/>
  <c r="R14" i="2"/>
  <c r="S14" i="2"/>
  <c r="T14" i="2"/>
  <c r="U14" i="2"/>
  <c r="V14" i="2"/>
  <c r="W14" i="2"/>
  <c r="X14" i="2"/>
  <c r="Q15" i="2"/>
  <c r="R15" i="2"/>
  <c r="S15" i="2"/>
  <c r="T15" i="2"/>
  <c r="U15" i="2"/>
  <c r="V15" i="2"/>
  <c r="W15" i="2"/>
  <c r="X15" i="2"/>
  <c r="Q16" i="2"/>
  <c r="R16" i="2"/>
  <c r="S16" i="2"/>
  <c r="T16" i="2"/>
  <c r="U16" i="2"/>
  <c r="V16" i="2"/>
  <c r="W16" i="2"/>
  <c r="X16" i="2"/>
  <c r="Q17" i="2"/>
  <c r="R17" i="2"/>
  <c r="S17" i="2"/>
  <c r="T17" i="2"/>
  <c r="U17" i="2"/>
  <c r="V17" i="2"/>
  <c r="W17" i="2"/>
  <c r="X17" i="2"/>
  <c r="Q18" i="2"/>
  <c r="R18" i="2"/>
  <c r="S18" i="2"/>
  <c r="T18" i="2"/>
  <c r="U18" i="2"/>
  <c r="V18" i="2"/>
  <c r="W18" i="2"/>
  <c r="X18" i="2"/>
  <c r="Q19" i="2"/>
  <c r="R19" i="2"/>
  <c r="S19" i="2"/>
  <c r="T19" i="2"/>
  <c r="U19" i="2"/>
  <c r="V19" i="2"/>
  <c r="W19" i="2"/>
  <c r="X19" i="2"/>
  <c r="Q20" i="2"/>
  <c r="R20" i="2"/>
  <c r="S20" i="2"/>
  <c r="T20" i="2"/>
  <c r="U20" i="2"/>
  <c r="V20" i="2"/>
  <c r="W20" i="2"/>
  <c r="X20" i="2"/>
  <c r="Q21" i="2"/>
  <c r="R21" i="2"/>
  <c r="S21" i="2"/>
  <c r="T21" i="2"/>
  <c r="U21" i="2"/>
  <c r="V21" i="2"/>
  <c r="W21" i="2"/>
  <c r="X21" i="2"/>
  <c r="Q22" i="2"/>
  <c r="R22" i="2"/>
  <c r="S22" i="2"/>
  <c r="T22" i="2"/>
  <c r="U22" i="2"/>
  <c r="V22" i="2"/>
  <c r="W22" i="2"/>
  <c r="X22" i="2"/>
  <c r="Q23" i="2"/>
  <c r="R23" i="2"/>
  <c r="S23" i="2"/>
  <c r="T23" i="2"/>
  <c r="U23" i="2"/>
  <c r="V23" i="2"/>
  <c r="W23" i="2"/>
  <c r="X23" i="2"/>
  <c r="Q24" i="2"/>
  <c r="R24" i="2"/>
  <c r="S24" i="2"/>
  <c r="T24" i="2"/>
  <c r="U24" i="2"/>
  <c r="V24" i="2"/>
  <c r="W24" i="2"/>
  <c r="X24" i="2"/>
  <c r="Q25" i="2"/>
  <c r="R25" i="2"/>
  <c r="S25" i="2"/>
  <c r="T25" i="2"/>
  <c r="U25" i="2"/>
  <c r="V25" i="2"/>
  <c r="W25" i="2"/>
  <c r="X25" i="2"/>
  <c r="Q26" i="2"/>
  <c r="R26" i="2"/>
  <c r="S26" i="2"/>
  <c r="T26" i="2"/>
  <c r="U26" i="2"/>
  <c r="V26" i="2"/>
  <c r="W26" i="2"/>
  <c r="X26" i="2"/>
  <c r="Q27" i="2"/>
  <c r="R27" i="2"/>
  <c r="S27" i="2"/>
  <c r="T27" i="2"/>
  <c r="U27" i="2"/>
  <c r="V27" i="2"/>
  <c r="W27" i="2"/>
  <c r="X27" i="2"/>
  <c r="Q28" i="2"/>
  <c r="AD28" i="2" s="1"/>
  <c r="R28" i="2"/>
  <c r="S28" i="2"/>
  <c r="T28" i="2"/>
  <c r="U28" i="2"/>
  <c r="V28" i="2"/>
  <c r="W28" i="2"/>
  <c r="X28" i="2"/>
  <c r="Q29" i="2"/>
  <c r="R29" i="2"/>
  <c r="S29" i="2"/>
  <c r="T29" i="2"/>
  <c r="U29" i="2"/>
  <c r="V29" i="2"/>
  <c r="W29" i="2"/>
  <c r="X29" i="2"/>
  <c r="Q30" i="2"/>
  <c r="R30" i="2"/>
  <c r="S30" i="2"/>
  <c r="T30" i="2"/>
  <c r="U30" i="2"/>
  <c r="V30" i="2"/>
  <c r="W30" i="2"/>
  <c r="X30" i="2"/>
  <c r="Q31" i="2"/>
  <c r="R31" i="2"/>
  <c r="S31" i="2"/>
  <c r="T31" i="2"/>
  <c r="U31" i="2"/>
  <c r="V31" i="2"/>
  <c r="W31" i="2"/>
  <c r="X31" i="2"/>
  <c r="X3" i="2"/>
  <c r="W3" i="2"/>
  <c r="V3" i="2"/>
  <c r="U3" i="2"/>
  <c r="T3" i="2"/>
  <c r="S3" i="2"/>
  <c r="R3" i="2"/>
  <c r="Q3" i="2"/>
  <c r="K4" i="2"/>
  <c r="K5" i="2"/>
  <c r="K6" i="2"/>
  <c r="L6" i="2" s="1"/>
  <c r="K7" i="2"/>
  <c r="L7" i="2" s="1"/>
  <c r="M7" i="2" s="1"/>
  <c r="N7" i="2" s="1"/>
  <c r="O7" i="2" s="1"/>
  <c r="K8" i="2"/>
  <c r="K9" i="2"/>
  <c r="L9" i="2" s="1"/>
  <c r="M9" i="2" s="1"/>
  <c r="N9" i="2" s="1"/>
  <c r="O9" i="2" s="1"/>
  <c r="K10" i="2"/>
  <c r="L10" i="2" s="1"/>
  <c r="K11" i="2"/>
  <c r="K12" i="2"/>
  <c r="K13" i="2"/>
  <c r="K14" i="2"/>
  <c r="K15" i="2"/>
  <c r="K16" i="2"/>
  <c r="K17" i="2"/>
  <c r="K18" i="2"/>
  <c r="L18" i="2" s="1"/>
  <c r="K19" i="2"/>
  <c r="K20" i="2"/>
  <c r="K21" i="2"/>
  <c r="K22" i="2"/>
  <c r="K23" i="2"/>
  <c r="K24" i="2"/>
  <c r="L24" i="2" s="1"/>
  <c r="M24" i="2" s="1"/>
  <c r="N24" i="2" s="1"/>
  <c r="O24" i="2" s="1"/>
  <c r="K25" i="2"/>
  <c r="K26" i="2"/>
  <c r="L26" i="2" s="1"/>
  <c r="K27" i="2"/>
  <c r="K28" i="2"/>
  <c r="K29" i="2"/>
  <c r="L29" i="2" s="1"/>
  <c r="K30" i="2"/>
  <c r="L30" i="2" s="1"/>
  <c r="M30" i="2" s="1"/>
  <c r="N30" i="2" s="1"/>
  <c r="O30" i="2" s="1"/>
  <c r="K31" i="2"/>
  <c r="K3" i="2"/>
  <c r="J32" i="2"/>
  <c r="C32" i="2"/>
  <c r="D32" i="2"/>
  <c r="E32" i="2"/>
  <c r="F32" i="2"/>
  <c r="G32" i="2"/>
  <c r="AL11" i="2" l="1"/>
  <c r="AA3" i="2"/>
  <c r="AA27" i="2"/>
  <c r="AH27" i="2"/>
  <c r="AC10" i="2"/>
  <c r="AT6" i="2"/>
  <c r="AC3" i="2"/>
  <c r="AB25" i="2"/>
  <c r="AB11" i="2"/>
  <c r="AT18" i="2"/>
  <c r="AC18" i="2"/>
  <c r="AN21" i="2"/>
  <c r="AH13" i="2"/>
  <c r="AL25" i="2"/>
  <c r="AI28" i="2"/>
  <c r="AM20" i="2"/>
  <c r="AK12" i="2"/>
  <c r="AI5" i="2"/>
  <c r="AM5" i="2"/>
  <c r="AI4" i="2"/>
  <c r="AD31" i="2"/>
  <c r="Z28" i="2"/>
  <c r="Z26" i="2"/>
  <c r="AF25" i="2"/>
  <c r="AE23" i="2"/>
  <c r="AC22" i="2"/>
  <c r="AE19" i="2"/>
  <c r="Z17" i="2"/>
  <c r="AD16" i="2"/>
  <c r="AI15" i="2"/>
  <c r="AF13" i="2"/>
  <c r="Z12" i="2"/>
  <c r="AM10" i="2"/>
  <c r="Z6" i="2"/>
  <c r="AH5" i="2"/>
  <c r="AN16" i="2"/>
  <c r="AI31" i="2"/>
  <c r="AE15" i="2"/>
  <c r="AJ19" i="2"/>
  <c r="AH22" i="2"/>
  <c r="AK28" i="2"/>
  <c r="AA15" i="2"/>
  <c r="AE26" i="2"/>
  <c r="AP6" i="2"/>
  <c r="AB29" i="2"/>
  <c r="AC20" i="2"/>
  <c r="AC14" i="2"/>
  <c r="AK11" i="2"/>
  <c r="AM16" i="2"/>
  <c r="AK3" i="2"/>
  <c r="AH17" i="2"/>
  <c r="AF20" i="2"/>
  <c r="AE6" i="2"/>
  <c r="AK26" i="2"/>
  <c r="AJ22" i="2"/>
  <c r="AB13" i="2"/>
  <c r="AB22" i="2"/>
  <c r="AE11" i="2"/>
  <c r="AM23" i="2"/>
  <c r="AA19" i="2"/>
  <c r="AK21" i="2"/>
  <c r="AK25" i="2"/>
  <c r="AA21" i="2"/>
  <c r="AH18" i="2"/>
  <c r="AN29" i="2"/>
  <c r="AI22" i="2"/>
  <c r="AL15" i="2"/>
  <c r="AI8" i="2"/>
  <c r="AF29" i="2"/>
  <c r="AA17" i="2"/>
  <c r="AF5" i="2"/>
  <c r="AI23" i="2"/>
  <c r="AM8" i="2"/>
  <c r="M26" i="2"/>
  <c r="AV26" i="2"/>
  <c r="AR26" i="2"/>
  <c r="AP26" i="2"/>
  <c r="AS26" i="2"/>
  <c r="AT26" i="2"/>
  <c r="AU26" i="2"/>
  <c r="AQ26" i="2"/>
  <c r="L20" i="2"/>
  <c r="AJ20" i="2"/>
  <c r="AK20" i="2"/>
  <c r="AH20" i="2"/>
  <c r="AL20" i="2"/>
  <c r="AN20" i="2"/>
  <c r="AE29" i="2"/>
  <c r="AE21" i="2"/>
  <c r="AB18" i="2"/>
  <c r="AD14" i="2"/>
  <c r="AK29" i="2"/>
  <c r="AI20" i="2"/>
  <c r="AI16" i="2"/>
  <c r="AJ4" i="2"/>
  <c r="L19" i="2"/>
  <c r="AN19" i="2"/>
  <c r="AH19" i="2"/>
  <c r="AI19" i="2"/>
  <c r="AK19" i="2"/>
  <c r="AL19" i="2"/>
  <c r="L12" i="2"/>
  <c r="AL12" i="2"/>
  <c r="AI12" i="2"/>
  <c r="AJ12" i="2"/>
  <c r="AH12" i="2"/>
  <c r="AM12" i="2"/>
  <c r="AN12" i="2"/>
  <c r="AL6" i="2"/>
  <c r="AJ6" i="2"/>
  <c r="AK6" i="2"/>
  <c r="AM6" i="2"/>
  <c r="AF17" i="2"/>
  <c r="AD10" i="2"/>
  <c r="AC5" i="2"/>
  <c r="AL28" i="2"/>
  <c r="AM19" i="2"/>
  <c r="AL14" i="2"/>
  <c r="L14" i="2"/>
  <c r="AI14" i="2"/>
  <c r="AK14" i="2"/>
  <c r="AH14" i="2"/>
  <c r="AM14" i="2"/>
  <c r="AJ26" i="2"/>
  <c r="AI26" i="2"/>
  <c r="AL26" i="2"/>
  <c r="AM26" i="2"/>
  <c r="AH26" i="2"/>
  <c r="AN14" i="2"/>
  <c r="L25" i="2"/>
  <c r="AH25" i="2"/>
  <c r="AM25" i="2"/>
  <c r="AN25" i="2"/>
  <c r="AI25" i="2"/>
  <c r="AJ25" i="2"/>
  <c r="L4" i="2"/>
  <c r="AL4" i="2"/>
  <c r="AH4" i="2"/>
  <c r="AK4" i="2"/>
  <c r="AM4" i="2"/>
  <c r="AN4" i="2"/>
  <c r="AE27" i="2"/>
  <c r="AC27" i="2"/>
  <c r="AD27" i="2"/>
  <c r="AF27" i="2"/>
  <c r="Z27" i="2"/>
  <c r="Z21" i="2"/>
  <c r="AB21" i="2"/>
  <c r="AC21" i="2"/>
  <c r="AD21" i="2"/>
  <c r="AF21" i="2"/>
  <c r="AE18" i="2"/>
  <c r="AD18" i="2"/>
  <c r="AF18" i="2"/>
  <c r="Z18" i="2"/>
  <c r="AI18" i="2"/>
  <c r="AA18" i="2"/>
  <c r="AB15" i="2"/>
  <c r="Z15" i="2"/>
  <c r="AC15" i="2"/>
  <c r="AD15" i="2"/>
  <c r="AA14" i="2"/>
  <c r="AE14" i="2"/>
  <c r="AF14" i="2"/>
  <c r="Z14" i="2"/>
  <c r="AB14" i="2"/>
  <c r="AF11" i="2"/>
  <c r="Z11" i="2"/>
  <c r="AA11" i="2"/>
  <c r="AC11" i="2"/>
  <c r="AI11" i="2"/>
  <c r="AD11" i="2"/>
  <c r="AE10" i="2"/>
  <c r="AF10" i="2"/>
  <c r="AA10" i="2"/>
  <c r="AB10" i="2"/>
  <c r="AD8" i="2"/>
  <c r="AC8" i="2"/>
  <c r="AE8" i="2"/>
  <c r="AF8" i="2"/>
  <c r="Z8" i="2"/>
  <c r="AA4" i="2"/>
  <c r="AF4" i="2"/>
  <c r="AB4" i="2"/>
  <c r="AC4" i="2"/>
  <c r="AC28" i="2"/>
  <c r="Z10" i="2"/>
  <c r="AD4" i="2"/>
  <c r="AN27" i="2"/>
  <c r="AN22" i="2"/>
  <c r="AK18" i="2"/>
  <c r="AJ14" i="2"/>
  <c r="AL8" i="2"/>
  <c r="AK27" i="2"/>
  <c r="L13" i="2"/>
  <c r="AN13" i="2"/>
  <c r="AJ13" i="2"/>
  <c r="AL13" i="2"/>
  <c r="AM13" i="2"/>
  <c r="M6" i="2"/>
  <c r="AU6" i="2"/>
  <c r="AQ6" i="2"/>
  <c r="AR6" i="2"/>
  <c r="AS6" i="2"/>
  <c r="AV6" i="2"/>
  <c r="AN3" i="2"/>
  <c r="AJ3" i="2"/>
  <c r="AI3" i="2"/>
  <c r="AL3" i="2"/>
  <c r="AM3" i="2"/>
  <c r="AH3" i="2"/>
  <c r="L3" i="2"/>
  <c r="M10" i="2"/>
  <c r="AQ10" i="2"/>
  <c r="AS10" i="2"/>
  <c r="AT10" i="2"/>
  <c r="AP10" i="2"/>
  <c r="AU10" i="2"/>
  <c r="AV10" i="2"/>
  <c r="Z29" i="2"/>
  <c r="AA29" i="2"/>
  <c r="AC29" i="2"/>
  <c r="AD29" i="2"/>
  <c r="AD26" i="2"/>
  <c r="AA26" i="2"/>
  <c r="AB26" i="2"/>
  <c r="AC26" i="2"/>
  <c r="AF26" i="2"/>
  <c r="AB23" i="2"/>
  <c r="AF23" i="2"/>
  <c r="AA23" i="2"/>
  <c r="AC23" i="2"/>
  <c r="Z20" i="2"/>
  <c r="AA20" i="2"/>
  <c r="AB20" i="2"/>
  <c r="AD20" i="2"/>
  <c r="AE20" i="2"/>
  <c r="AD17" i="2"/>
  <c r="AB17" i="2"/>
  <c r="AC17" i="2"/>
  <c r="AE17" i="2"/>
  <c r="Z13" i="2"/>
  <c r="AC13" i="2"/>
  <c r="AD13" i="2"/>
  <c r="AE13" i="2"/>
  <c r="AB5" i="2"/>
  <c r="Z5" i="2"/>
  <c r="AA5" i="2"/>
  <c r="AD5" i="2"/>
  <c r="AL5" i="2"/>
  <c r="AE5" i="2"/>
  <c r="L31" i="2"/>
  <c r="AJ31" i="2"/>
  <c r="AK31" i="2"/>
  <c r="AL31" i="2"/>
  <c r="AH31" i="2"/>
  <c r="AM31" i="2"/>
  <c r="L17" i="2"/>
  <c r="AJ17" i="2"/>
  <c r="AI17" i="2"/>
  <c r="AK17" i="2"/>
  <c r="AL17" i="2"/>
  <c r="AN17" i="2"/>
  <c r="AN10" i="2"/>
  <c r="AD23" i="2"/>
  <c r="AA13" i="2"/>
  <c r="AB8" i="2"/>
  <c r="Z4" i="2"/>
  <c r="AH6" i="2"/>
  <c r="AI27" i="2"/>
  <c r="AJ18" i="2"/>
  <c r="AK13" i="2"/>
  <c r="AN6" i="2"/>
  <c r="AR10" i="2"/>
  <c r="M18" i="2"/>
  <c r="AQ18" i="2"/>
  <c r="AU18" i="2"/>
  <c r="AV18" i="2"/>
  <c r="AR18" i="2"/>
  <c r="AP18" i="2"/>
  <c r="AS18" i="2"/>
  <c r="Z31" i="2"/>
  <c r="AA31" i="2"/>
  <c r="AB31" i="2"/>
  <c r="AC31" i="2"/>
  <c r="AE31" i="2"/>
  <c r="AF31" i="2"/>
  <c r="AF28" i="2"/>
  <c r="AE28" i="2"/>
  <c r="AA28" i="2"/>
  <c r="AB28" i="2"/>
  <c r="AC25" i="2"/>
  <c r="Z25" i="2"/>
  <c r="AA25" i="2"/>
  <c r="AD25" i="2"/>
  <c r="AE25" i="2"/>
  <c r="AA22" i="2"/>
  <c r="AD22" i="2"/>
  <c r="AE22" i="2"/>
  <c r="AF22" i="2"/>
  <c r="Z22" i="2"/>
  <c r="AF19" i="2"/>
  <c r="Z19" i="2"/>
  <c r="AB19" i="2"/>
  <c r="AC19" i="2"/>
  <c r="AC16" i="2"/>
  <c r="Z16" i="2"/>
  <c r="AA16" i="2"/>
  <c r="AB16" i="2"/>
  <c r="AE16" i="2"/>
  <c r="AF16" i="2"/>
  <c r="AA12" i="2"/>
  <c r="AB12" i="2"/>
  <c r="AC12" i="2"/>
  <c r="AE12" i="2"/>
  <c r="AF12" i="2"/>
  <c r="AC6" i="2"/>
  <c r="AA6" i="2"/>
  <c r="AB6" i="2"/>
  <c r="AD6" i="2"/>
  <c r="AF6" i="2"/>
  <c r="L23" i="2"/>
  <c r="AN23" i="2"/>
  <c r="AJ23" i="2"/>
  <c r="AK23" i="2"/>
  <c r="AL23" i="2"/>
  <c r="AH23" i="2"/>
  <c r="AJ16" i="2"/>
  <c r="AB27" i="2"/>
  <c r="Z23" i="2"/>
  <c r="AD19" i="2"/>
  <c r="AF15" i="2"/>
  <c r="AD12" i="2"/>
  <c r="AA8" i="2"/>
  <c r="AH28" i="2"/>
  <c r="AN31" i="2"/>
  <c r="AN26" i="2"/>
  <c r="AL21" i="2"/>
  <c r="AM17" i="2"/>
  <c r="AI13" i="2"/>
  <c r="AI6" i="2"/>
  <c r="AH15" i="2"/>
  <c r="AM29" i="2"/>
  <c r="AJ28" i="2"/>
  <c r="AM22" i="2"/>
  <c r="AI21" i="2"/>
  <c r="AK16" i="2"/>
  <c r="AK8" i="2"/>
  <c r="AL18" i="2"/>
  <c r="L11" i="2"/>
  <c r="AJ11" i="2"/>
  <c r="AN11" i="2"/>
  <c r="L5" i="2"/>
  <c r="AJ5" i="2"/>
  <c r="AN5" i="2"/>
  <c r="AH10" i="2"/>
  <c r="AL29" i="2"/>
  <c r="AK22" i="2"/>
  <c r="AK5" i="2"/>
  <c r="M29" i="2"/>
  <c r="AT29" i="2"/>
  <c r="AU29" i="2"/>
  <c r="AV29" i="2"/>
  <c r="L22" i="2"/>
  <c r="L16" i="2"/>
  <c r="AL16" i="2"/>
  <c r="AH16" i="2"/>
  <c r="AL10" i="2"/>
  <c r="AB3" i="2"/>
  <c r="Z3" i="2"/>
  <c r="AF3" i="2"/>
  <c r="AH21" i="2"/>
  <c r="AJ29" i="2"/>
  <c r="AM27" i="2"/>
  <c r="AM15" i="2"/>
  <c r="AK10" i="2"/>
  <c r="AP29" i="2"/>
  <c r="AS29" i="2"/>
  <c r="AE3" i="2"/>
  <c r="AH11" i="2"/>
  <c r="AI29" i="2"/>
  <c r="AN18" i="2"/>
  <c r="AJ10" i="2"/>
  <c r="AR29" i="2"/>
  <c r="L28" i="2"/>
  <c r="AN28" i="2"/>
  <c r="AL22" i="2"/>
  <c r="L15" i="2"/>
  <c r="AJ15" i="2"/>
  <c r="AN15" i="2"/>
  <c r="L27" i="2"/>
  <c r="AL27" i="2"/>
  <c r="L21" i="2"/>
  <c r="AJ21" i="2"/>
  <c r="L8" i="2"/>
  <c r="AN8" i="2"/>
  <c r="AJ8" i="2"/>
  <c r="AD3" i="2"/>
  <c r="AH29" i="2"/>
  <c r="AH8" i="2"/>
  <c r="AM28" i="2"/>
  <c r="AJ27" i="2"/>
  <c r="AM21" i="2"/>
  <c r="AM18" i="2"/>
  <c r="AK15" i="2"/>
  <c r="AM11" i="2"/>
  <c r="AI10" i="2"/>
  <c r="AQ29" i="2"/>
  <c r="K32" i="2"/>
  <c r="B32" i="2"/>
  <c r="K5" i="1"/>
  <c r="K6" i="1"/>
  <c r="K7" i="1"/>
  <c r="K8" i="1"/>
  <c r="K13" i="1"/>
  <c r="K14" i="1"/>
  <c r="K15" i="1"/>
  <c r="K16" i="1"/>
  <c r="K21" i="1"/>
  <c r="K22" i="1"/>
  <c r="K23" i="1"/>
  <c r="K24" i="1"/>
  <c r="K25" i="1"/>
  <c r="K29" i="1"/>
  <c r="K30" i="1"/>
  <c r="J3" i="1"/>
  <c r="K3" i="1" s="1"/>
  <c r="J4" i="1"/>
  <c r="K4" i="1" s="1"/>
  <c r="J5" i="1"/>
  <c r="J6" i="1"/>
  <c r="J7" i="1"/>
  <c r="J8" i="1"/>
  <c r="J9" i="1"/>
  <c r="K9" i="1" s="1"/>
  <c r="J10" i="1"/>
  <c r="K10" i="1" s="1"/>
  <c r="J11" i="1"/>
  <c r="K11" i="1" s="1"/>
  <c r="J12" i="1"/>
  <c r="K12" i="1" s="1"/>
  <c r="J13" i="1"/>
  <c r="J14" i="1"/>
  <c r="J15" i="1"/>
  <c r="J16" i="1"/>
  <c r="J17" i="1"/>
  <c r="K17" i="1" s="1"/>
  <c r="J18" i="1"/>
  <c r="K18" i="1" s="1"/>
  <c r="J19" i="1"/>
  <c r="K19" i="1" s="1"/>
  <c r="J20" i="1"/>
  <c r="K20" i="1" s="1"/>
  <c r="J21" i="1"/>
  <c r="J22" i="1"/>
  <c r="J23" i="1"/>
  <c r="J24" i="1"/>
  <c r="J25" i="1"/>
  <c r="J26" i="1"/>
  <c r="K26" i="1" s="1"/>
  <c r="J27" i="1"/>
  <c r="K27" i="1" s="1"/>
  <c r="J28" i="1"/>
  <c r="K28" i="1" s="1"/>
  <c r="J29" i="1"/>
  <c r="J30" i="1"/>
  <c r="J2" i="1"/>
  <c r="K2" i="1" s="1"/>
  <c r="L32" i="2" l="1"/>
  <c r="M3" i="2"/>
  <c r="BA3" i="2" s="1"/>
  <c r="Z32" i="2"/>
  <c r="J36" i="2" s="1"/>
  <c r="J61" i="2" s="1"/>
  <c r="J71" i="2" s="1"/>
  <c r="J93" i="2" s="1"/>
  <c r="AC32" i="2"/>
  <c r="J39" i="2" s="1"/>
  <c r="J64" i="2" s="1"/>
  <c r="J74" i="2" s="1"/>
  <c r="J96" i="2" s="1"/>
  <c r="AA32" i="2"/>
  <c r="J37" i="2" s="1"/>
  <c r="J62" i="2" s="1"/>
  <c r="J72" i="2" s="1"/>
  <c r="J94" i="2" s="1"/>
  <c r="AH32" i="2"/>
  <c r="K36" i="2" s="1"/>
  <c r="K61" i="2" s="1"/>
  <c r="K71" i="2" s="1"/>
  <c r="K93" i="2" s="1"/>
  <c r="AK32" i="2"/>
  <c r="K39" i="2" s="1"/>
  <c r="K64" i="2" s="1"/>
  <c r="K74" i="2" s="1"/>
  <c r="K96" i="2" s="1"/>
  <c r="N18" i="2"/>
  <c r="BD18" i="2"/>
  <c r="AZ18" i="2"/>
  <c r="AX18" i="2"/>
  <c r="BA18" i="2"/>
  <c r="BB18" i="2"/>
  <c r="BC18" i="2"/>
  <c r="AY18" i="2"/>
  <c r="M13" i="2"/>
  <c r="AP13" i="2"/>
  <c r="AQ13" i="2"/>
  <c r="AS13" i="2"/>
  <c r="AT13" i="2"/>
  <c r="AU13" i="2"/>
  <c r="AV13" i="2"/>
  <c r="AR13" i="2"/>
  <c r="M28" i="2"/>
  <c r="AR28" i="2"/>
  <c r="AS28" i="2"/>
  <c r="AT28" i="2"/>
  <c r="AV28" i="2"/>
  <c r="AP28" i="2"/>
  <c r="AU28" i="2"/>
  <c r="AQ28" i="2"/>
  <c r="AB32" i="2"/>
  <c r="J38" i="2" s="1"/>
  <c r="J63" i="2" s="1"/>
  <c r="J73" i="2" s="1"/>
  <c r="J95" i="2" s="1"/>
  <c r="M5" i="2"/>
  <c r="AS5" i="2"/>
  <c r="AP5" i="2"/>
  <c r="AR5" i="2"/>
  <c r="AT5" i="2"/>
  <c r="AU5" i="2"/>
  <c r="AV5" i="2"/>
  <c r="AQ5" i="2"/>
  <c r="M23" i="2"/>
  <c r="AR23" i="2"/>
  <c r="AS23" i="2"/>
  <c r="AT23" i="2"/>
  <c r="AP23" i="2"/>
  <c r="AV23" i="2"/>
  <c r="AQ23" i="2"/>
  <c r="AU23" i="2"/>
  <c r="M17" i="2"/>
  <c r="AR17" i="2"/>
  <c r="AS17" i="2"/>
  <c r="AT17" i="2"/>
  <c r="AV17" i="2"/>
  <c r="AP17" i="2"/>
  <c r="AQ17" i="2"/>
  <c r="AU17" i="2"/>
  <c r="AD32" i="2"/>
  <c r="J40" i="2" s="1"/>
  <c r="J65" i="2" s="1"/>
  <c r="J75" i="2" s="1"/>
  <c r="J97" i="2" s="1"/>
  <c r="M11" i="2"/>
  <c r="AS11" i="2"/>
  <c r="AQ11" i="2"/>
  <c r="AR11" i="2"/>
  <c r="AT11" i="2"/>
  <c r="AV11" i="2"/>
  <c r="AP11" i="2"/>
  <c r="AU11" i="2"/>
  <c r="AJ32" i="2"/>
  <c r="K38" i="2" s="1"/>
  <c r="K63" i="2" s="1"/>
  <c r="K73" i="2" s="1"/>
  <c r="K95" i="2" s="1"/>
  <c r="M14" i="2"/>
  <c r="AQ14" i="2"/>
  <c r="AR14" i="2"/>
  <c r="AS14" i="2"/>
  <c r="AP14" i="2"/>
  <c r="AT14" i="2"/>
  <c r="AV14" i="2"/>
  <c r="AU14" i="2"/>
  <c r="M16" i="2"/>
  <c r="AU16" i="2"/>
  <c r="AQ16" i="2"/>
  <c r="AS16" i="2"/>
  <c r="AT16" i="2"/>
  <c r="AV16" i="2"/>
  <c r="AP16" i="2"/>
  <c r="AR16" i="2"/>
  <c r="AN32" i="2"/>
  <c r="K41" i="2" s="1"/>
  <c r="K66" i="2" s="1"/>
  <c r="K76" i="2" s="1"/>
  <c r="K98" i="2" s="1"/>
  <c r="M12" i="2"/>
  <c r="AU12" i="2"/>
  <c r="AT12" i="2"/>
  <c r="AV12" i="2"/>
  <c r="AP12" i="2"/>
  <c r="AQ12" i="2"/>
  <c r="AR12" i="2"/>
  <c r="AS12" i="2"/>
  <c r="M15" i="2"/>
  <c r="AS15" i="2"/>
  <c r="AU15" i="2"/>
  <c r="AV15" i="2"/>
  <c r="AP15" i="2"/>
  <c r="AQ15" i="2"/>
  <c r="AR15" i="2"/>
  <c r="AT15" i="2"/>
  <c r="M22" i="2"/>
  <c r="AQ22" i="2"/>
  <c r="AP22" i="2"/>
  <c r="AR22" i="2"/>
  <c r="AT22" i="2"/>
  <c r="AU22" i="2"/>
  <c r="AV22" i="2"/>
  <c r="AS22" i="2"/>
  <c r="N10" i="2"/>
  <c r="AY10" i="2"/>
  <c r="AZ10" i="2"/>
  <c r="BB10" i="2"/>
  <c r="BA10" i="2"/>
  <c r="BC10" i="2"/>
  <c r="BD10" i="2"/>
  <c r="AX10" i="2"/>
  <c r="M8" i="2"/>
  <c r="AT8" i="2"/>
  <c r="AU8" i="2"/>
  <c r="AV8" i="2"/>
  <c r="AP8" i="2"/>
  <c r="AQ8" i="2"/>
  <c r="AR8" i="2"/>
  <c r="AS8" i="2"/>
  <c r="AE32" i="2"/>
  <c r="AF32" i="2"/>
  <c r="J41" i="2" s="1"/>
  <c r="J66" i="2" s="1"/>
  <c r="J76" i="2" s="1"/>
  <c r="J98" i="2" s="1"/>
  <c r="M31" i="2"/>
  <c r="AV31" i="2"/>
  <c r="AP31" i="2"/>
  <c r="AR31" i="2"/>
  <c r="AS31" i="2"/>
  <c r="AT31" i="2"/>
  <c r="AQ31" i="2"/>
  <c r="AU31" i="2"/>
  <c r="AQ3" i="2"/>
  <c r="AR3" i="2"/>
  <c r="AP3" i="2"/>
  <c r="AS3" i="2"/>
  <c r="AU3" i="2"/>
  <c r="AV3" i="2"/>
  <c r="AT3" i="2"/>
  <c r="M21" i="2"/>
  <c r="AU21" i="2"/>
  <c r="AP21" i="2"/>
  <c r="AV21" i="2"/>
  <c r="AQ21" i="2"/>
  <c r="AR21" i="2"/>
  <c r="AS21" i="2"/>
  <c r="AT21" i="2"/>
  <c r="AM32" i="2"/>
  <c r="M25" i="2"/>
  <c r="AT25" i="2"/>
  <c r="AU25" i="2"/>
  <c r="AV25" i="2"/>
  <c r="AQ25" i="2"/>
  <c r="AR25" i="2"/>
  <c r="AP25" i="2"/>
  <c r="AS25" i="2"/>
  <c r="M20" i="2"/>
  <c r="AU20" i="2"/>
  <c r="AR20" i="2"/>
  <c r="AS20" i="2"/>
  <c r="AT20" i="2"/>
  <c r="AQ20" i="2"/>
  <c r="AP20" i="2"/>
  <c r="AV20" i="2"/>
  <c r="N26" i="2"/>
  <c r="BD26" i="2"/>
  <c r="AY26" i="2"/>
  <c r="AZ26" i="2"/>
  <c r="BA26" i="2"/>
  <c r="BC26" i="2"/>
  <c r="AX26" i="2"/>
  <c r="BB26" i="2"/>
  <c r="N29" i="2"/>
  <c r="BB29" i="2"/>
  <c r="AY29" i="2"/>
  <c r="AZ29" i="2"/>
  <c r="BA29" i="2"/>
  <c r="BD29" i="2"/>
  <c r="AX29" i="2"/>
  <c r="BC29" i="2"/>
  <c r="AL32" i="2"/>
  <c r="K40" i="2" s="1"/>
  <c r="K65" i="2" s="1"/>
  <c r="K75" i="2" s="1"/>
  <c r="K97" i="2" s="1"/>
  <c r="M27" i="2"/>
  <c r="AQ27" i="2"/>
  <c r="AR27" i="2"/>
  <c r="AT27" i="2"/>
  <c r="AP27" i="2"/>
  <c r="AU27" i="2"/>
  <c r="AV27" i="2"/>
  <c r="AS27" i="2"/>
  <c r="AI32" i="2"/>
  <c r="K37" i="2" s="1"/>
  <c r="K62" i="2" s="1"/>
  <c r="K72" i="2" s="1"/>
  <c r="K94" i="2" s="1"/>
  <c r="N6" i="2"/>
  <c r="BB6" i="2"/>
  <c r="AZ6" i="2"/>
  <c r="BA6" i="2"/>
  <c r="BC6" i="2"/>
  <c r="AX6" i="2"/>
  <c r="AY6" i="2"/>
  <c r="BD6" i="2"/>
  <c r="M4" i="2"/>
  <c r="AQ4" i="2"/>
  <c r="AT4" i="2"/>
  <c r="AU4" i="2"/>
  <c r="AP4" i="2"/>
  <c r="AV4" i="2"/>
  <c r="AR4" i="2"/>
  <c r="AS4" i="2"/>
  <c r="M19" i="2"/>
  <c r="AS19" i="2"/>
  <c r="AQ19" i="2"/>
  <c r="AT19" i="2"/>
  <c r="AU19" i="2"/>
  <c r="AV19" i="2"/>
  <c r="AP19" i="2"/>
  <c r="AR19" i="2"/>
  <c r="K100" i="2" l="1"/>
  <c r="J100" i="2"/>
  <c r="AY3" i="2"/>
  <c r="BD3" i="2"/>
  <c r="N3" i="2"/>
  <c r="BF3" i="2" s="1"/>
  <c r="AX3" i="2"/>
  <c r="BB3" i="2"/>
  <c r="BC3" i="2"/>
  <c r="J78" i="2"/>
  <c r="K78" i="2"/>
  <c r="AZ3" i="2"/>
  <c r="AV32" i="2"/>
  <c r="L41" i="2" s="1"/>
  <c r="L66" i="2" s="1"/>
  <c r="L76" i="2" s="1"/>
  <c r="J68" i="2"/>
  <c r="K68" i="2"/>
  <c r="AR32" i="2"/>
  <c r="L38" i="2" s="1"/>
  <c r="L63" i="2" s="1"/>
  <c r="L73" i="2" s="1"/>
  <c r="L95" i="2" s="1"/>
  <c r="O29" i="2"/>
  <c r="BK29" i="2"/>
  <c r="BJ29" i="2"/>
  <c r="BL29" i="2"/>
  <c r="BF29" i="2"/>
  <c r="BG29" i="2"/>
  <c r="BH29" i="2"/>
  <c r="BI29" i="2"/>
  <c r="O26" i="2"/>
  <c r="BJ26" i="2"/>
  <c r="BK26" i="2"/>
  <c r="BF26" i="2"/>
  <c r="BL26" i="2"/>
  <c r="BG26" i="2"/>
  <c r="BH26" i="2"/>
  <c r="BI26" i="2"/>
  <c r="N20" i="2"/>
  <c r="BB20" i="2"/>
  <c r="BA20" i="2"/>
  <c r="BC20" i="2"/>
  <c r="BD20" i="2"/>
  <c r="AX20" i="2"/>
  <c r="AY20" i="2"/>
  <c r="AZ20" i="2"/>
  <c r="N25" i="2"/>
  <c r="BB25" i="2"/>
  <c r="AZ25" i="2"/>
  <c r="BA25" i="2"/>
  <c r="BC25" i="2"/>
  <c r="BD25" i="2"/>
  <c r="AX25" i="2"/>
  <c r="AY25" i="2"/>
  <c r="N21" i="2"/>
  <c r="BD21" i="2"/>
  <c r="AX21" i="2"/>
  <c r="AZ21" i="2"/>
  <c r="BA21" i="2"/>
  <c r="BB21" i="2"/>
  <c r="BC21" i="2"/>
  <c r="AY21" i="2"/>
  <c r="N31" i="2"/>
  <c r="BD31" i="2"/>
  <c r="BB31" i="2"/>
  <c r="BC31" i="2"/>
  <c r="AX31" i="2"/>
  <c r="AY31" i="2"/>
  <c r="AZ31" i="2"/>
  <c r="BA31" i="2"/>
  <c r="AT32" i="2"/>
  <c r="L40" i="2" s="1"/>
  <c r="L65" i="2" s="1"/>
  <c r="L75" i="2" s="1"/>
  <c r="L97" i="2" s="1"/>
  <c r="O10" i="2"/>
  <c r="BG10" i="2"/>
  <c r="BI10" i="2"/>
  <c r="BJ10" i="2"/>
  <c r="BK10" i="2"/>
  <c r="BF10" i="2"/>
  <c r="BH10" i="2"/>
  <c r="BL10" i="2"/>
  <c r="N22" i="2"/>
  <c r="AX22" i="2"/>
  <c r="AY22" i="2"/>
  <c r="AZ22" i="2"/>
  <c r="BA22" i="2"/>
  <c r="BC22" i="2"/>
  <c r="BD22" i="2"/>
  <c r="BB22" i="2"/>
  <c r="N15" i="2"/>
  <c r="AZ15" i="2"/>
  <c r="BD15" i="2"/>
  <c r="AY15" i="2"/>
  <c r="BA15" i="2"/>
  <c r="BB15" i="2"/>
  <c r="BC15" i="2"/>
  <c r="AX15" i="2"/>
  <c r="N12" i="2"/>
  <c r="BB12" i="2"/>
  <c r="BD12" i="2"/>
  <c r="AX12" i="2"/>
  <c r="AY12" i="2"/>
  <c r="AZ12" i="2"/>
  <c r="BA12" i="2"/>
  <c r="BC12" i="2"/>
  <c r="N8" i="2"/>
  <c r="BD8" i="2"/>
  <c r="BC8" i="2"/>
  <c r="AY8" i="2"/>
  <c r="AX8" i="2"/>
  <c r="AZ8" i="2"/>
  <c r="BA8" i="2"/>
  <c r="BB8" i="2"/>
  <c r="N16" i="2"/>
  <c r="BB16" i="2"/>
  <c r="AY16" i="2"/>
  <c r="AZ16" i="2"/>
  <c r="BC16" i="2"/>
  <c r="BA16" i="2"/>
  <c r="BD16" i="2"/>
  <c r="AX16" i="2"/>
  <c r="N14" i="2"/>
  <c r="AX14" i="2"/>
  <c r="BA14" i="2"/>
  <c r="BB14" i="2"/>
  <c r="BC14" i="2"/>
  <c r="AY14" i="2"/>
  <c r="BD14" i="2"/>
  <c r="AZ14" i="2"/>
  <c r="N11" i="2"/>
  <c r="AZ11" i="2"/>
  <c r="BA11" i="2"/>
  <c r="BB11" i="2"/>
  <c r="BC11" i="2"/>
  <c r="AX11" i="2"/>
  <c r="AY11" i="2"/>
  <c r="BD11" i="2"/>
  <c r="AS32" i="2"/>
  <c r="L39" i="2" s="1"/>
  <c r="L64" i="2" s="1"/>
  <c r="L74" i="2" s="1"/>
  <c r="L96" i="2" s="1"/>
  <c r="BH3" i="2"/>
  <c r="BI3" i="2"/>
  <c r="BJ3" i="2"/>
  <c r="BL3" i="2"/>
  <c r="BG3" i="2"/>
  <c r="BK3" i="2"/>
  <c r="AQ32" i="2"/>
  <c r="L37" i="2" s="1"/>
  <c r="L62" i="2" s="1"/>
  <c r="L72" i="2" s="1"/>
  <c r="L94" i="2" s="1"/>
  <c r="AU32" i="2"/>
  <c r="N17" i="2"/>
  <c r="BD17" i="2"/>
  <c r="BA17" i="2"/>
  <c r="BB17" i="2"/>
  <c r="BC17" i="2"/>
  <c r="AX17" i="2"/>
  <c r="AY17" i="2"/>
  <c r="AZ17" i="2"/>
  <c r="N23" i="2"/>
  <c r="AZ23" i="2"/>
  <c r="BB23" i="2"/>
  <c r="AX23" i="2"/>
  <c r="BC23" i="2"/>
  <c r="BD23" i="2"/>
  <c r="AY23" i="2"/>
  <c r="BA23" i="2"/>
  <c r="N5" i="2"/>
  <c r="AZ5" i="2"/>
  <c r="AY5" i="2"/>
  <c r="BB5" i="2"/>
  <c r="AX5" i="2"/>
  <c r="BA5" i="2"/>
  <c r="BC5" i="2"/>
  <c r="BD5" i="2"/>
  <c r="M32" i="2"/>
  <c r="N19" i="2"/>
  <c r="AZ19" i="2"/>
  <c r="AY19" i="2"/>
  <c r="BA19" i="2"/>
  <c r="BC19" i="2"/>
  <c r="BB19" i="2"/>
  <c r="BD19" i="2"/>
  <c r="AX19" i="2"/>
  <c r="N4" i="2"/>
  <c r="AX4" i="2"/>
  <c r="BC4" i="2"/>
  <c r="BD4" i="2"/>
  <c r="AY4" i="2"/>
  <c r="AZ4" i="2"/>
  <c r="BA4" i="2"/>
  <c r="BB4" i="2"/>
  <c r="O6" i="2"/>
  <c r="BK6" i="2"/>
  <c r="BL6" i="2"/>
  <c r="BF6" i="2"/>
  <c r="BG6" i="2"/>
  <c r="BH6" i="2"/>
  <c r="BI6" i="2"/>
  <c r="BJ6" i="2"/>
  <c r="N28" i="2"/>
  <c r="AZ28" i="2"/>
  <c r="BA28" i="2"/>
  <c r="AX28" i="2"/>
  <c r="BB28" i="2"/>
  <c r="BC28" i="2"/>
  <c r="BD28" i="2"/>
  <c r="AY28" i="2"/>
  <c r="N13" i="2"/>
  <c r="BD13" i="2"/>
  <c r="AX13" i="2"/>
  <c r="AY13" i="2"/>
  <c r="AZ13" i="2"/>
  <c r="BB13" i="2"/>
  <c r="BA13" i="2"/>
  <c r="BC13" i="2"/>
  <c r="O18" i="2"/>
  <c r="BG18" i="2"/>
  <c r="BH18" i="2"/>
  <c r="BI18" i="2"/>
  <c r="BK18" i="2"/>
  <c r="BJ18" i="2"/>
  <c r="BL18" i="2"/>
  <c r="BF18" i="2"/>
  <c r="N27" i="2"/>
  <c r="BB27" i="2"/>
  <c r="BC27" i="2"/>
  <c r="BD27" i="2"/>
  <c r="AX27" i="2"/>
  <c r="AY27" i="2"/>
  <c r="AZ27" i="2"/>
  <c r="BA27" i="2"/>
  <c r="AP32" i="2"/>
  <c r="L36" i="2" s="1"/>
  <c r="L61" i="2" s="1"/>
  <c r="L71" i="2" s="1"/>
  <c r="L93" i="2" s="1"/>
  <c r="L100" i="2" s="1"/>
  <c r="O3" i="2"/>
  <c r="L78" i="2" l="1"/>
  <c r="BB32" i="2"/>
  <c r="M40" i="2" s="1"/>
  <c r="M65" i="2" s="1"/>
  <c r="M75" i="2" s="1"/>
  <c r="M97" i="2" s="1"/>
  <c r="BD32" i="2"/>
  <c r="M41" i="2" s="1"/>
  <c r="M66" i="2" s="1"/>
  <c r="M76" i="2" s="1"/>
  <c r="N32" i="2"/>
  <c r="AY32" i="2"/>
  <c r="M37" i="2" s="1"/>
  <c r="M62" i="2" s="1"/>
  <c r="M72" i="2" s="1"/>
  <c r="M94" i="2" s="1"/>
  <c r="BA32" i="2"/>
  <c r="M39" i="2" s="1"/>
  <c r="M64" i="2" s="1"/>
  <c r="M74" i="2" s="1"/>
  <c r="M96" i="2" s="1"/>
  <c r="BC32" i="2"/>
  <c r="AX32" i="2"/>
  <c r="M36" i="2" s="1"/>
  <c r="M61" i="2" s="1"/>
  <c r="M71" i="2" s="1"/>
  <c r="M93" i="2" s="1"/>
  <c r="BQ3" i="2"/>
  <c r="BR3" i="2"/>
  <c r="BS3" i="2"/>
  <c r="BO3" i="2"/>
  <c r="BN3" i="2"/>
  <c r="BP3" i="2"/>
  <c r="BT3" i="2"/>
  <c r="BO6" i="2"/>
  <c r="BP6" i="2"/>
  <c r="BQ6" i="2"/>
  <c r="BS6" i="2"/>
  <c r="BT6" i="2"/>
  <c r="BR6" i="2"/>
  <c r="BN6" i="2"/>
  <c r="O4" i="2"/>
  <c r="BK4" i="2"/>
  <c r="BG4" i="2"/>
  <c r="BF4" i="2"/>
  <c r="BH4" i="2"/>
  <c r="BI4" i="2"/>
  <c r="BJ4" i="2"/>
  <c r="BL4" i="2"/>
  <c r="O19" i="2"/>
  <c r="BI19" i="2"/>
  <c r="BJ19" i="2"/>
  <c r="BK19" i="2"/>
  <c r="BL19" i="2"/>
  <c r="BF19" i="2"/>
  <c r="BG19" i="2"/>
  <c r="BH19" i="2"/>
  <c r="O5" i="2"/>
  <c r="BG5" i="2"/>
  <c r="BI5" i="2"/>
  <c r="BH5" i="2"/>
  <c r="BF5" i="2"/>
  <c r="BJ5" i="2"/>
  <c r="BK5" i="2"/>
  <c r="BL5" i="2"/>
  <c r="O23" i="2"/>
  <c r="BI23" i="2"/>
  <c r="BH23" i="2"/>
  <c r="BJ23" i="2"/>
  <c r="BK23" i="2"/>
  <c r="BL23" i="2"/>
  <c r="BF23" i="2"/>
  <c r="BG23" i="2"/>
  <c r="O17" i="2"/>
  <c r="BL17" i="2"/>
  <c r="BF17" i="2"/>
  <c r="BH17" i="2"/>
  <c r="BI17" i="2"/>
  <c r="BJ17" i="2"/>
  <c r="BK17" i="2"/>
  <c r="BG17" i="2"/>
  <c r="AZ32" i="2"/>
  <c r="M38" i="2" s="1"/>
  <c r="M63" i="2" s="1"/>
  <c r="M73" i="2" s="1"/>
  <c r="M95" i="2" s="1"/>
  <c r="O11" i="2"/>
  <c r="BI11" i="2"/>
  <c r="BL11" i="2"/>
  <c r="BG11" i="2"/>
  <c r="BH11" i="2"/>
  <c r="BJ11" i="2"/>
  <c r="BK11" i="2"/>
  <c r="BF11" i="2"/>
  <c r="O14" i="2"/>
  <c r="BG14" i="2"/>
  <c r="BL14" i="2"/>
  <c r="BH14" i="2"/>
  <c r="BI14" i="2"/>
  <c r="BJ14" i="2"/>
  <c r="BK14" i="2"/>
  <c r="BF14" i="2"/>
  <c r="O16" i="2"/>
  <c r="BK16" i="2"/>
  <c r="BI16" i="2"/>
  <c r="BJ16" i="2"/>
  <c r="BF16" i="2"/>
  <c r="BL16" i="2"/>
  <c r="BG16" i="2"/>
  <c r="BH16" i="2"/>
  <c r="O8" i="2"/>
  <c r="BG8" i="2"/>
  <c r="BH8" i="2"/>
  <c r="BJ8" i="2"/>
  <c r="BF8" i="2"/>
  <c r="BI8" i="2"/>
  <c r="BK8" i="2"/>
  <c r="BL8" i="2"/>
  <c r="O12" i="2"/>
  <c r="BK12" i="2"/>
  <c r="BG12" i="2"/>
  <c r="BH12" i="2"/>
  <c r="BJ12" i="2"/>
  <c r="BI12" i="2"/>
  <c r="BL12" i="2"/>
  <c r="BF12" i="2"/>
  <c r="O15" i="2"/>
  <c r="BI15" i="2"/>
  <c r="BF15" i="2"/>
  <c r="BG15" i="2"/>
  <c r="BH15" i="2"/>
  <c r="BK15" i="2"/>
  <c r="BJ15" i="2"/>
  <c r="BL15" i="2"/>
  <c r="O22" i="2"/>
  <c r="BG22" i="2"/>
  <c r="BJ22" i="2"/>
  <c r="BK22" i="2"/>
  <c r="BL22" i="2"/>
  <c r="BF22" i="2"/>
  <c r="BH22" i="2"/>
  <c r="BI22" i="2"/>
  <c r="BS10" i="2"/>
  <c r="BT10" i="2"/>
  <c r="BN10" i="2"/>
  <c r="BO10" i="2"/>
  <c r="BP10" i="2"/>
  <c r="BQ10" i="2"/>
  <c r="BR10" i="2"/>
  <c r="O31" i="2"/>
  <c r="BF31" i="2"/>
  <c r="BG31" i="2"/>
  <c r="BI31" i="2"/>
  <c r="BJ31" i="2"/>
  <c r="BK31" i="2"/>
  <c r="BL31" i="2"/>
  <c r="BH31" i="2"/>
  <c r="O21" i="2"/>
  <c r="BF21" i="2"/>
  <c r="BG21" i="2"/>
  <c r="BH21" i="2"/>
  <c r="BI21" i="2"/>
  <c r="BK21" i="2"/>
  <c r="BJ21" i="2"/>
  <c r="BL21" i="2"/>
  <c r="L68" i="2"/>
  <c r="O27" i="2"/>
  <c r="BG27" i="2"/>
  <c r="BF27" i="2"/>
  <c r="BI27" i="2"/>
  <c r="BJ27" i="2"/>
  <c r="BK27" i="2"/>
  <c r="BL27" i="2"/>
  <c r="BH27" i="2"/>
  <c r="BS18" i="2"/>
  <c r="BT18" i="2"/>
  <c r="BN18" i="2"/>
  <c r="BO18" i="2"/>
  <c r="BP18" i="2"/>
  <c r="BQ18" i="2"/>
  <c r="BR18" i="2"/>
  <c r="O13" i="2"/>
  <c r="BF13" i="2"/>
  <c r="BI13" i="2"/>
  <c r="BJ13" i="2"/>
  <c r="BK13" i="2"/>
  <c r="BG13" i="2"/>
  <c r="BH13" i="2"/>
  <c r="BL13" i="2"/>
  <c r="O28" i="2"/>
  <c r="BI28" i="2"/>
  <c r="BG28" i="2"/>
  <c r="BH28" i="2"/>
  <c r="BJ28" i="2"/>
  <c r="BL28" i="2"/>
  <c r="BK28" i="2"/>
  <c r="BF28" i="2"/>
  <c r="O25" i="2"/>
  <c r="BK25" i="2"/>
  <c r="BG25" i="2"/>
  <c r="BF25" i="2"/>
  <c r="BH25" i="2"/>
  <c r="BI25" i="2"/>
  <c r="BL25" i="2"/>
  <c r="BJ25" i="2"/>
  <c r="O20" i="2"/>
  <c r="BK20" i="2"/>
  <c r="BH20" i="2"/>
  <c r="BI20" i="2"/>
  <c r="BF20" i="2"/>
  <c r="BJ20" i="2"/>
  <c r="BL20" i="2"/>
  <c r="BG20" i="2"/>
  <c r="BQ26" i="2"/>
  <c r="BN26" i="2"/>
  <c r="BR26" i="2"/>
  <c r="BS26" i="2"/>
  <c r="BO26" i="2"/>
  <c r="BP26" i="2"/>
  <c r="BT26" i="2"/>
  <c r="BO29" i="2"/>
  <c r="BP29" i="2"/>
  <c r="BQ29" i="2"/>
  <c r="BS29" i="2"/>
  <c r="BT29" i="2"/>
  <c r="BR29" i="2"/>
  <c r="BN29" i="2"/>
  <c r="M100" i="2" l="1"/>
  <c r="M78" i="2"/>
  <c r="BL32" i="2"/>
  <c r="N41" i="2" s="1"/>
  <c r="N66" i="2" s="1"/>
  <c r="N76" i="2" s="1"/>
  <c r="BK32" i="2"/>
  <c r="BF32" i="2"/>
  <c r="N36" i="2" s="1"/>
  <c r="N61" i="2" s="1"/>
  <c r="N71" i="2" s="1"/>
  <c r="N93" i="2" s="1"/>
  <c r="M68" i="2"/>
  <c r="BJ32" i="2"/>
  <c r="N40" i="2" s="1"/>
  <c r="N65" i="2" s="1"/>
  <c r="N75" i="2" s="1"/>
  <c r="N97" i="2" s="1"/>
  <c r="BH32" i="2"/>
  <c r="N38" i="2" s="1"/>
  <c r="N63" i="2" s="1"/>
  <c r="N73" i="2" s="1"/>
  <c r="N95" i="2" s="1"/>
  <c r="BS27" i="2"/>
  <c r="BT27" i="2"/>
  <c r="BN27" i="2"/>
  <c r="BO27" i="2"/>
  <c r="BP27" i="2"/>
  <c r="BQ27" i="2"/>
  <c r="BR27" i="2"/>
  <c r="BO28" i="2"/>
  <c r="BN28" i="2"/>
  <c r="BQ28" i="2"/>
  <c r="BR28" i="2"/>
  <c r="BS28" i="2"/>
  <c r="BT28" i="2"/>
  <c r="BP28" i="2"/>
  <c r="BQ31" i="2"/>
  <c r="BR31" i="2"/>
  <c r="BS31" i="2"/>
  <c r="BN31" i="2"/>
  <c r="BO31" i="2"/>
  <c r="BP31" i="2"/>
  <c r="BT31" i="2"/>
  <c r="BI32" i="2"/>
  <c r="N39" i="2" s="1"/>
  <c r="N64" i="2" s="1"/>
  <c r="N74" i="2" s="1"/>
  <c r="N96" i="2" s="1"/>
  <c r="BG32" i="2"/>
  <c r="N37" i="2" s="1"/>
  <c r="N62" i="2" s="1"/>
  <c r="N72" i="2" s="1"/>
  <c r="N94" i="2" s="1"/>
  <c r="BS22" i="2"/>
  <c r="BT22" i="2"/>
  <c r="BO22" i="2"/>
  <c r="BP22" i="2"/>
  <c r="BN22" i="2"/>
  <c r="BQ22" i="2"/>
  <c r="BR22" i="2"/>
  <c r="BO15" i="2"/>
  <c r="BQ15" i="2"/>
  <c r="BR15" i="2"/>
  <c r="BS15" i="2"/>
  <c r="BN15" i="2"/>
  <c r="BT15" i="2"/>
  <c r="BP15" i="2"/>
  <c r="BO12" i="2"/>
  <c r="BP12" i="2"/>
  <c r="BQ12" i="2"/>
  <c r="BS12" i="2"/>
  <c r="BT12" i="2"/>
  <c r="BR12" i="2"/>
  <c r="BN12" i="2"/>
  <c r="BQ8" i="2"/>
  <c r="BN8" i="2"/>
  <c r="BR8" i="2"/>
  <c r="BS8" i="2"/>
  <c r="BO8" i="2"/>
  <c r="BP8" i="2"/>
  <c r="BT8" i="2"/>
  <c r="BO16" i="2"/>
  <c r="BP16" i="2"/>
  <c r="BQ16" i="2"/>
  <c r="BS16" i="2"/>
  <c r="BN16" i="2"/>
  <c r="BT16" i="2"/>
  <c r="BR16" i="2"/>
  <c r="BS14" i="2"/>
  <c r="BT14" i="2"/>
  <c r="BO14" i="2"/>
  <c r="BN14" i="2"/>
  <c r="BP14" i="2"/>
  <c r="BQ14" i="2"/>
  <c r="BR14" i="2"/>
  <c r="BO11" i="2"/>
  <c r="BN11" i="2"/>
  <c r="BQ11" i="2"/>
  <c r="BR11" i="2"/>
  <c r="BS11" i="2"/>
  <c r="BT11" i="2"/>
  <c r="BP11" i="2"/>
  <c r="BO20" i="2"/>
  <c r="BP20" i="2"/>
  <c r="BQ20" i="2"/>
  <c r="BS20" i="2"/>
  <c r="BT20" i="2"/>
  <c r="BN20" i="2"/>
  <c r="BR20" i="2"/>
  <c r="BQ13" i="2"/>
  <c r="BR13" i="2"/>
  <c r="BS13" i="2"/>
  <c r="BN13" i="2"/>
  <c r="BO13" i="2"/>
  <c r="BP13" i="2"/>
  <c r="BT13" i="2"/>
  <c r="BQ21" i="2"/>
  <c r="BR21" i="2"/>
  <c r="BS21" i="2"/>
  <c r="BN21" i="2"/>
  <c r="BO21" i="2"/>
  <c r="BP21" i="2"/>
  <c r="BT21" i="2"/>
  <c r="BQ17" i="2"/>
  <c r="BN17" i="2"/>
  <c r="BR17" i="2"/>
  <c r="BS17" i="2"/>
  <c r="BO17" i="2"/>
  <c r="BP17" i="2"/>
  <c r="BT17" i="2"/>
  <c r="BO23" i="2"/>
  <c r="BQ23" i="2"/>
  <c r="BR23" i="2"/>
  <c r="BS23" i="2"/>
  <c r="BT23" i="2"/>
  <c r="BN23" i="2"/>
  <c r="BP23" i="2"/>
  <c r="BO5" i="2"/>
  <c r="BQ5" i="2"/>
  <c r="BR5" i="2"/>
  <c r="BS5" i="2"/>
  <c r="BT5" i="2"/>
  <c r="BN5" i="2"/>
  <c r="BP5" i="2"/>
  <c r="BO19" i="2"/>
  <c r="BN19" i="2"/>
  <c r="BQ19" i="2"/>
  <c r="BR19" i="2"/>
  <c r="BP19" i="2"/>
  <c r="BS19" i="2"/>
  <c r="BT19" i="2"/>
  <c r="BS4" i="2"/>
  <c r="BT4" i="2"/>
  <c r="BO4" i="2"/>
  <c r="BN4" i="2"/>
  <c r="BP4" i="2"/>
  <c r="BQ4" i="2"/>
  <c r="BR4" i="2"/>
  <c r="O32" i="2"/>
  <c r="BO25" i="2"/>
  <c r="BP25" i="2"/>
  <c r="BQ25" i="2"/>
  <c r="BS25" i="2"/>
  <c r="BT25" i="2"/>
  <c r="BN25" i="2"/>
  <c r="BR25" i="2"/>
  <c r="N100" i="2" l="1"/>
  <c r="N78" i="2"/>
  <c r="BQ32" i="2"/>
  <c r="O39" i="2" s="1"/>
  <c r="O64" i="2" s="1"/>
  <c r="O74" i="2" s="1"/>
  <c r="O96" i="2" s="1"/>
  <c r="BO32" i="2"/>
  <c r="O37" i="2" s="1"/>
  <c r="O62" i="2" s="1"/>
  <c r="O72" i="2" s="1"/>
  <c r="O94" i="2" s="1"/>
  <c r="BT32" i="2"/>
  <c r="O41" i="2" s="1"/>
  <c r="O66" i="2" s="1"/>
  <c r="O76" i="2" s="1"/>
  <c r="BS32" i="2"/>
  <c r="N68" i="2"/>
  <c r="BN32" i="2"/>
  <c r="O36" i="2" s="1"/>
  <c r="O61" i="2" s="1"/>
  <c r="O71" i="2" s="1"/>
  <c r="O93" i="2" s="1"/>
  <c r="BP32" i="2"/>
  <c r="O38" i="2" s="1"/>
  <c r="O63" i="2" s="1"/>
  <c r="O73" i="2" s="1"/>
  <c r="O95" i="2" s="1"/>
  <c r="BR32" i="2"/>
  <c r="O40" i="2" s="1"/>
  <c r="O65" i="2" s="1"/>
  <c r="O75" i="2" s="1"/>
  <c r="O97" i="2" s="1"/>
  <c r="O100" i="2" l="1"/>
  <c r="O78" i="2"/>
  <c r="O68" i="2"/>
</calcChain>
</file>

<file path=xl/sharedStrings.xml><?xml version="1.0" encoding="utf-8"?>
<sst xmlns="http://schemas.openxmlformats.org/spreadsheetml/2006/main" count="295" uniqueCount="64">
  <si>
    <t>Product MAPPING</t>
  </si>
  <si>
    <t>ESR</t>
  </si>
  <si>
    <t>EM</t>
  </si>
  <si>
    <t>TPM</t>
  </si>
  <si>
    <t>SA</t>
  </si>
  <si>
    <t>SA - Security</t>
  </si>
  <si>
    <t>SA - FEO</t>
  </si>
  <si>
    <t>TSE</t>
  </si>
  <si>
    <t>TRE</t>
  </si>
  <si>
    <t>DDoS</t>
  </si>
  <si>
    <t>ESLA</t>
  </si>
  <si>
    <t>ESMP</t>
  </si>
  <si>
    <t>ETAS</t>
  </si>
  <si>
    <t>Event Support</t>
  </si>
  <si>
    <t>KSD SMP</t>
  </si>
  <si>
    <t>Legacy</t>
  </si>
  <si>
    <t>Legacy - Premium</t>
  </si>
  <si>
    <t>Managed Kona</t>
  </si>
  <si>
    <t>Media</t>
  </si>
  <si>
    <t>Mobile</t>
  </si>
  <si>
    <t>NES</t>
  </si>
  <si>
    <t>NES + SMP</t>
  </si>
  <si>
    <t>NES + TAS</t>
  </si>
  <si>
    <t>P&amp;P SMP</t>
  </si>
  <si>
    <t>Premium</t>
  </si>
  <si>
    <t>Premium 2.0</t>
  </si>
  <si>
    <t>Priority</t>
  </si>
  <si>
    <t>Priority + SMP</t>
  </si>
  <si>
    <t>Priority + TAS</t>
  </si>
  <si>
    <t>PS-E</t>
  </si>
  <si>
    <t>PS-I</t>
  </si>
  <si>
    <t>RUS</t>
  </si>
  <si>
    <t>Security PS</t>
  </si>
  <si>
    <t>Site Defender</t>
  </si>
  <si>
    <t>SMP</t>
  </si>
  <si>
    <t>TAS</t>
  </si>
  <si>
    <t>Training</t>
  </si>
  <si>
    <t>WAF SMP</t>
  </si>
  <si>
    <t>TOTAL</t>
  </si>
  <si>
    <t>Q314</t>
  </si>
  <si>
    <t>Q414</t>
  </si>
  <si>
    <t>Q115</t>
  </si>
  <si>
    <t>Q215</t>
  </si>
  <si>
    <t>Q315</t>
  </si>
  <si>
    <t>Q415</t>
  </si>
  <si>
    <t>Role</t>
  </si>
  <si>
    <t>SA - SECURITY</t>
  </si>
  <si>
    <t>BUR</t>
  </si>
  <si>
    <t>Grand Total</t>
  </si>
  <si>
    <t>NRR</t>
  </si>
  <si>
    <t>role</t>
  </si>
  <si>
    <t>split</t>
  </si>
  <si>
    <t>avg monthly</t>
  </si>
  <si>
    <t>commit</t>
  </si>
  <si>
    <t>hours</t>
  </si>
  <si>
    <t>head</t>
  </si>
  <si>
    <t>count</t>
  </si>
  <si>
    <t>MRR</t>
  </si>
  <si>
    <t>MRR &amp; NRR</t>
  </si>
  <si>
    <t>3YP Original</t>
  </si>
  <si>
    <t>3YP Original product activation</t>
  </si>
  <si>
    <t>3YP Original support + 1 TRE in Q115</t>
  </si>
  <si>
    <t>new 2015 frcst</t>
  </si>
  <si>
    <t>Delta 3YP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</si>
</sst>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$&quot;#,##0_);[Red]\(&quot;$&quot;#,##0\)"/>
    <numFmt numFmtId="166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7">
    <xf numFmtId="0" fontId="0" fillId="0" borderId="0" xfId="0"/>
    <xf numFmtId="0" fontId="0" fillId="0" borderId="0" xfId="0" applyAlignment="1">
      <alignment horizontal="center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6" fontId="0" fillId="0" borderId="0" xfId="0" applyNumberFormat="1" applyAlignment="1">
      <alignment horizontal="center"/>
    </xf>
    <xf numFmtId="9" fontId="0" fillId="0" borderId="0" xfId="1" applyFont="1" applyAlignment="1">
      <alignment horizontal="center"/>
    </xf>
    <xf numFmtId="9" fontId="0" fillId="0" borderId="0" xfId="1" applyFont="1"/>
    <xf numFmtId="9" fontId="2" fillId="2" borderId="1" xfId="1" applyFont="1" applyFill="1" applyBorder="1" applyAlignment="1">
      <alignment horizontal="center"/>
    </xf>
    <xf numFmtId="9" fontId="0" fillId="0" borderId="0" xfId="0" applyNumberFormat="1"/>
    <xf numFmtId="0" fontId="2" fillId="2" borderId="2" xfId="0" applyFont="1" applyFill="1" applyBorder="1"/>
    <xf numFmtId="0" fontId="2" fillId="2" borderId="2" xfId="0" applyFont="1" applyFill="1" applyBorder="1" applyAlignment="1">
      <alignment horizontal="center"/>
    </xf>
    <xf numFmtId="6" fontId="2" fillId="2" borderId="2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0" xfId="0" applyFill="1"/>
    <xf numFmtId="6" fontId="0" fillId="3" borderId="0" xfId="0" applyNumberFormat="1" applyFill="1" applyAlignment="1">
      <alignment horizontal="center"/>
    </xf>
    <xf numFmtId="9" fontId="0" fillId="3" borderId="0" xfId="1" applyFont="1" applyFill="1" applyAlignment="1">
      <alignment horizontal="center"/>
    </xf>
    <xf numFmtId="166" fontId="0" fillId="3" borderId="0" xfId="0" applyNumberFormat="1" applyFill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0" fillId="0" borderId="3" xfId="0" applyBorder="1"/>
    <xf numFmtId="1" fontId="0" fillId="0" borderId="4" xfId="0" applyNumberFormat="1" applyBorder="1"/>
    <xf numFmtId="0" fontId="0" fillId="0" borderId="5" xfId="0" applyBorder="1"/>
    <xf numFmtId="1" fontId="0" fillId="0" borderId="0" xfId="0" applyNumberFormat="1"/>
    <xf numFmtId="0" fontId="0" fillId="0" borderId="6" xfId="0" applyBorder="1"/>
    <xf numFmtId="1" fontId="0" fillId="0" borderId="7" xfId="0" applyNumberFormat="1" applyBorder="1"/>
    <xf numFmtId="38" fontId="0" fillId="0" borderId="0" xfId="0" applyNumberFormat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11" xfId="0" applyNumberFormat="1" applyBorder="1" applyAlignment="1">
      <alignment horizontal="center"/>
    </xf>
    <xf numFmtId="1" fontId="2" fillId="2" borderId="9" xfId="0" applyNumberFormat="1" applyFont="1" applyFill="1" applyBorder="1" applyAlignment="1">
      <alignment horizontal="center"/>
    </xf>
    <xf numFmtId="1" fontId="2" fillId="2" borderId="10" xfId="0" applyNumberFormat="1" applyFont="1" applyFill="1" applyBorder="1" applyAlignment="1">
      <alignment horizontal="center"/>
    </xf>
    <xf numFmtId="0" fontId="2" fillId="2" borderId="8" xfId="0" applyFont="1" applyFill="1" applyBorder="1"/>
    <xf numFmtId="0" fontId="0" fillId="0" borderId="12" xfId="0" applyBorder="1"/>
    <xf numFmtId="0" fontId="2" fillId="2" borderId="8" xfId="0" applyFont="1" applyFill="1" applyBorder="1" applyAlignment="1">
      <alignment horizontal="center"/>
    </xf>
    <xf numFmtId="1" fontId="0" fillId="0" borderId="12" xfId="0" applyNumberFormat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124"/>
  <sheetViews>
    <sheetView tabSelected="1" topLeftCell="A83" zoomScale="80" zoomScaleNormal="80" workbookViewId="0">
      <selection activeCell="M117" sqref="M117:M121"/>
    </sheetView>
  </sheetViews>
  <sheetFormatPr defaultRowHeight="15" x14ac:dyDescent="0.25"/>
  <cols>
    <col min="1" max="1" width="17.42578125" bestFit="1" customWidth="1"/>
    <col min="2" max="2" width="11.85546875" style="1" bestFit="1" customWidth="1"/>
    <col min="3" max="5" width="9.140625" style="1"/>
    <col min="6" max="7" width="10.85546875" style="1" bestFit="1" customWidth="1"/>
    <col min="9" max="9" width="17.42578125" bestFit="1" customWidth="1"/>
    <col min="10" max="11" width="11.85546875" style="1" bestFit="1" customWidth="1"/>
    <col min="12" max="12" width="14.42578125" style="1" bestFit="1" customWidth="1"/>
    <col min="13" max="13" width="11.85546875" style="1" bestFit="1" customWidth="1"/>
    <col min="14" max="14" width="2.7109375" style="1" customWidth="1"/>
    <col min="15" max="15" width="11.85546875" style="1" bestFit="1" customWidth="1"/>
  </cols>
  <sheetData>
    <row r="1" spans="1:72" x14ac:dyDescent="0.25">
      <c r="Z1" s="12" t="s">
        <v>39</v>
      </c>
      <c r="AA1" s="12"/>
      <c r="AB1" s="12"/>
      <c r="AC1" s="12"/>
      <c r="AD1" s="12"/>
      <c r="AE1" s="12"/>
      <c r="AF1" s="12"/>
      <c r="AH1" s="12" t="s">
        <v>40</v>
      </c>
      <c r="AI1" s="12"/>
      <c r="AJ1" s="12"/>
      <c r="AK1" s="12"/>
      <c r="AL1" s="12"/>
      <c r="AM1" s="12"/>
      <c r="AN1" s="12"/>
      <c r="AP1" s="12" t="s">
        <v>41</v>
      </c>
      <c r="AQ1" s="12"/>
      <c r="AR1" s="12"/>
      <c r="AS1" s="12"/>
      <c r="AT1" s="12"/>
      <c r="AU1" s="12"/>
      <c r="AV1" s="12"/>
      <c r="AX1" s="12" t="s">
        <v>42</v>
      </c>
      <c r="AY1" s="12"/>
      <c r="AZ1" s="12"/>
      <c r="BA1" s="12"/>
      <c r="BB1" s="12"/>
      <c r="BC1" s="12"/>
      <c r="BD1" s="12"/>
      <c r="BF1" s="12" t="s">
        <v>43</v>
      </c>
      <c r="BG1" s="12"/>
      <c r="BH1" s="12"/>
      <c r="BI1" s="12"/>
      <c r="BJ1" s="12"/>
      <c r="BK1" s="12"/>
      <c r="BL1" s="12"/>
      <c r="BN1" s="12" t="s">
        <v>44</v>
      </c>
      <c r="BO1" s="12"/>
      <c r="BP1" s="12"/>
      <c r="BQ1" s="12"/>
      <c r="BR1" s="12"/>
      <c r="BS1" s="12"/>
      <c r="BT1" s="12"/>
    </row>
    <row r="2" spans="1:72" x14ac:dyDescent="0.25">
      <c r="A2" s="2" t="s">
        <v>0</v>
      </c>
      <c r="B2" s="3" t="s">
        <v>39</v>
      </c>
      <c r="C2" s="3" t="s">
        <v>40</v>
      </c>
      <c r="D2" s="3" t="s">
        <v>41</v>
      </c>
      <c r="E2" s="3" t="s">
        <v>42</v>
      </c>
      <c r="F2" s="3" t="s">
        <v>43</v>
      </c>
      <c r="G2" s="3" t="s">
        <v>44</v>
      </c>
      <c r="I2" s="2" t="s">
        <v>0</v>
      </c>
      <c r="J2" s="3" t="s">
        <v>39</v>
      </c>
      <c r="K2" s="3" t="s">
        <v>40</v>
      </c>
      <c r="L2" s="3" t="s">
        <v>41</v>
      </c>
      <c r="M2" s="3" t="s">
        <v>42</v>
      </c>
      <c r="N2" s="3" t="s">
        <v>43</v>
      </c>
      <c r="O2" s="3" t="s">
        <v>44</v>
      </c>
      <c r="Q2" s="3" t="s">
        <v>1</v>
      </c>
      <c r="R2" s="3" t="s">
        <v>2</v>
      </c>
      <c r="S2" s="3" t="s">
        <v>3</v>
      </c>
      <c r="T2" s="3" t="s">
        <v>4</v>
      </c>
      <c r="U2" s="3" t="s">
        <v>5</v>
      </c>
      <c r="V2" s="3" t="s">
        <v>6</v>
      </c>
      <c r="W2" s="7" t="s">
        <v>7</v>
      </c>
      <c r="X2" s="7" t="s">
        <v>8</v>
      </c>
      <c r="Z2" s="3" t="s">
        <v>2</v>
      </c>
      <c r="AA2" s="3" t="s">
        <v>3</v>
      </c>
      <c r="AB2" s="3" t="s">
        <v>4</v>
      </c>
      <c r="AC2" s="3" t="s">
        <v>5</v>
      </c>
      <c r="AD2" s="3" t="s">
        <v>6</v>
      </c>
      <c r="AE2" s="7" t="s">
        <v>7</v>
      </c>
      <c r="AF2" s="7" t="s">
        <v>8</v>
      </c>
      <c r="AH2" s="3" t="s">
        <v>2</v>
      </c>
      <c r="AI2" s="3" t="s">
        <v>3</v>
      </c>
      <c r="AJ2" s="3" t="s">
        <v>4</v>
      </c>
      <c r="AK2" s="3" t="s">
        <v>5</v>
      </c>
      <c r="AL2" s="3" t="s">
        <v>6</v>
      </c>
      <c r="AM2" s="7" t="s">
        <v>7</v>
      </c>
      <c r="AN2" s="7" t="s">
        <v>8</v>
      </c>
      <c r="AP2" s="3" t="s">
        <v>2</v>
      </c>
      <c r="AQ2" s="3" t="s">
        <v>3</v>
      </c>
      <c r="AR2" s="3" t="s">
        <v>4</v>
      </c>
      <c r="AS2" s="3" t="s">
        <v>5</v>
      </c>
      <c r="AT2" s="3" t="s">
        <v>6</v>
      </c>
      <c r="AU2" s="7" t="s">
        <v>7</v>
      </c>
      <c r="AV2" s="7" t="s">
        <v>8</v>
      </c>
      <c r="AX2" s="3" t="s">
        <v>2</v>
      </c>
      <c r="AY2" s="3" t="s">
        <v>3</v>
      </c>
      <c r="AZ2" s="3" t="s">
        <v>4</v>
      </c>
      <c r="BA2" s="3" t="s">
        <v>5</v>
      </c>
      <c r="BB2" s="3" t="s">
        <v>6</v>
      </c>
      <c r="BC2" s="7" t="s">
        <v>7</v>
      </c>
      <c r="BD2" s="7" t="s">
        <v>8</v>
      </c>
      <c r="BF2" s="3" t="s">
        <v>2</v>
      </c>
      <c r="BG2" s="3" t="s">
        <v>3</v>
      </c>
      <c r="BH2" s="3" t="s">
        <v>4</v>
      </c>
      <c r="BI2" s="3" t="s">
        <v>5</v>
      </c>
      <c r="BJ2" s="3" t="s">
        <v>6</v>
      </c>
      <c r="BK2" s="7" t="s">
        <v>7</v>
      </c>
      <c r="BL2" s="7" t="s">
        <v>8</v>
      </c>
      <c r="BN2" s="3" t="s">
        <v>2</v>
      </c>
      <c r="BO2" s="3" t="s">
        <v>3</v>
      </c>
      <c r="BP2" s="3" t="s">
        <v>4</v>
      </c>
      <c r="BQ2" s="3" t="s">
        <v>5</v>
      </c>
      <c r="BR2" s="3" t="s">
        <v>6</v>
      </c>
      <c r="BS2" s="7" t="s">
        <v>7</v>
      </c>
      <c r="BT2" s="7" t="s">
        <v>8</v>
      </c>
    </row>
    <row r="3" spans="1:72" x14ac:dyDescent="0.25">
      <c r="A3" t="s">
        <v>9</v>
      </c>
      <c r="B3" s="4">
        <v>151268.66384107474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I3" t="s">
        <v>9</v>
      </c>
      <c r="J3" s="4">
        <v>151268.66384107474</v>
      </c>
      <c r="K3" s="4">
        <f>J3+C3</f>
        <v>151268.66384107474</v>
      </c>
      <c r="L3" s="4">
        <f>K3+D3</f>
        <v>151268.66384107474</v>
      </c>
      <c r="M3" s="4">
        <f>L3+E3</f>
        <v>151268.66384107474</v>
      </c>
      <c r="N3" s="4">
        <f>M3+F3</f>
        <v>151268.66384107474</v>
      </c>
      <c r="O3" s="4">
        <f>N3+G3</f>
        <v>151268.66384107474</v>
      </c>
      <c r="Q3" s="4">
        <f>VLOOKUP(I3,'Product Mapping'!A:B,2,FALSE)</f>
        <v>225</v>
      </c>
      <c r="R3" s="5">
        <f>VLOOKUP(I3,'Product Mapping'!A:C,3,FALSE)</f>
        <v>0</v>
      </c>
      <c r="S3" s="5">
        <f>VLOOKUP(I3,'Product Mapping'!A:D,4,FALSE)</f>
        <v>0.1</v>
      </c>
      <c r="T3" s="5">
        <f>VLOOKUP(I3,'Product Mapping'!A:E,5,FALSE)</f>
        <v>0.1</v>
      </c>
      <c r="U3" s="5">
        <f>VLOOKUP(I3,'Product Mapping'!A:F,6,FALSE)</f>
        <v>0</v>
      </c>
      <c r="V3" s="5">
        <f>VLOOKUP(I3,'Product Mapping'!A:G,7,FALSE)</f>
        <v>0</v>
      </c>
      <c r="W3" s="5">
        <f>VLOOKUP(I3,'Product Mapping'!A:H,8,FALSE)</f>
        <v>0</v>
      </c>
      <c r="X3" s="5">
        <f>VLOOKUP(I3,'Product Mapping'!A:I,9,FALSE)</f>
        <v>0</v>
      </c>
      <c r="Z3" s="13">
        <f>$J3/$Q3*R3</f>
        <v>0</v>
      </c>
      <c r="AA3" s="13">
        <f t="shared" ref="AA3:AF3" si="0">$J3/$Q3*S3</f>
        <v>67.230517262699877</v>
      </c>
      <c r="AB3" s="13">
        <f t="shared" si="0"/>
        <v>67.230517262699877</v>
      </c>
      <c r="AC3" s="13">
        <f t="shared" si="0"/>
        <v>0</v>
      </c>
      <c r="AD3" s="13">
        <f t="shared" si="0"/>
        <v>0</v>
      </c>
      <c r="AE3" s="13">
        <f t="shared" si="0"/>
        <v>0</v>
      </c>
      <c r="AF3" s="13">
        <f>$J3/$Q3*X3</f>
        <v>0</v>
      </c>
      <c r="AH3" s="13">
        <f>$K3/$Q3*R3</f>
        <v>0</v>
      </c>
      <c r="AI3" s="13">
        <f t="shared" ref="AI3:AN6" si="1">$K3/$Q3*S3</f>
        <v>67.230517262699877</v>
      </c>
      <c r="AJ3" s="13">
        <f t="shared" si="1"/>
        <v>67.230517262699877</v>
      </c>
      <c r="AK3" s="13">
        <f t="shared" si="1"/>
        <v>0</v>
      </c>
      <c r="AL3" s="13">
        <f t="shared" si="1"/>
        <v>0</v>
      </c>
      <c r="AM3" s="13">
        <f t="shared" si="1"/>
        <v>0</v>
      </c>
      <c r="AN3" s="13">
        <f t="shared" si="1"/>
        <v>0</v>
      </c>
      <c r="AP3" s="13">
        <f>$L3/$Q3*R3</f>
        <v>0</v>
      </c>
      <c r="AQ3" s="13">
        <f t="shared" ref="AQ3:AV6" si="2">$L3/$Q3*S3</f>
        <v>67.230517262699877</v>
      </c>
      <c r="AR3" s="13">
        <f t="shared" si="2"/>
        <v>67.230517262699877</v>
      </c>
      <c r="AS3" s="13">
        <f t="shared" si="2"/>
        <v>0</v>
      </c>
      <c r="AT3" s="13">
        <f t="shared" si="2"/>
        <v>0</v>
      </c>
      <c r="AU3" s="13">
        <f t="shared" si="2"/>
        <v>0</v>
      </c>
      <c r="AV3" s="13">
        <f t="shared" si="2"/>
        <v>0</v>
      </c>
      <c r="AX3" s="13">
        <f>$M3/$Q3*R3</f>
        <v>0</v>
      </c>
      <c r="AY3" s="13">
        <f t="shared" ref="AY3:BD6" si="3">$M3/$Q3*S3</f>
        <v>67.230517262699877</v>
      </c>
      <c r="AZ3" s="13">
        <f t="shared" si="3"/>
        <v>67.230517262699877</v>
      </c>
      <c r="BA3" s="13">
        <f t="shared" si="3"/>
        <v>0</v>
      </c>
      <c r="BB3" s="13">
        <f t="shared" si="3"/>
        <v>0</v>
      </c>
      <c r="BC3" s="13">
        <f t="shared" si="3"/>
        <v>0</v>
      </c>
      <c r="BD3" s="13">
        <f>$M3/$Q3*X3</f>
        <v>0</v>
      </c>
      <c r="BF3" s="13">
        <f>$N3/$Q3*R3</f>
        <v>0</v>
      </c>
      <c r="BG3" s="13">
        <f t="shared" ref="BG3:BL6" si="4">$N3/$Q3*S3</f>
        <v>67.230517262699877</v>
      </c>
      <c r="BH3" s="13">
        <f t="shared" si="4"/>
        <v>67.230517262699877</v>
      </c>
      <c r="BI3" s="13">
        <f t="shared" si="4"/>
        <v>0</v>
      </c>
      <c r="BJ3" s="13">
        <f t="shared" si="4"/>
        <v>0</v>
      </c>
      <c r="BK3" s="13">
        <f t="shared" si="4"/>
        <v>0</v>
      </c>
      <c r="BL3" s="13">
        <f>$N3/$Q3*X3</f>
        <v>0</v>
      </c>
      <c r="BN3" s="13">
        <f>$O3/$Q3*R3</f>
        <v>0</v>
      </c>
      <c r="BO3" s="13">
        <f t="shared" ref="BO3:BT6" si="5">$O3/$Q3*S3</f>
        <v>67.230517262699877</v>
      </c>
      <c r="BP3" s="13">
        <f t="shared" si="5"/>
        <v>67.230517262699877</v>
      </c>
      <c r="BQ3" s="13">
        <f t="shared" si="5"/>
        <v>0</v>
      </c>
      <c r="BR3" s="13">
        <f t="shared" si="5"/>
        <v>0</v>
      </c>
      <c r="BS3" s="13">
        <f t="shared" si="5"/>
        <v>0</v>
      </c>
      <c r="BT3" s="13">
        <f t="shared" si="5"/>
        <v>0</v>
      </c>
    </row>
    <row r="4" spans="1:72" x14ac:dyDescent="0.25">
      <c r="A4" t="s">
        <v>10</v>
      </c>
      <c r="B4" s="4">
        <v>237173.9461754793</v>
      </c>
      <c r="C4" s="4">
        <v>14300</v>
      </c>
      <c r="D4" s="4">
        <v>32950</v>
      </c>
      <c r="E4" s="4">
        <v>33900</v>
      </c>
      <c r="F4" s="4">
        <v>36000</v>
      </c>
      <c r="G4" s="4">
        <v>40650</v>
      </c>
      <c r="I4" t="s">
        <v>10</v>
      </c>
      <c r="J4" s="4">
        <v>237173.9461754793</v>
      </c>
      <c r="K4" s="4">
        <f>J4+C4</f>
        <v>251473.9461754793</v>
      </c>
      <c r="L4" s="4">
        <f>K4+D4</f>
        <v>284423.94617547933</v>
      </c>
      <c r="M4" s="4">
        <f>L4+E4</f>
        <v>318323.94617547933</v>
      </c>
      <c r="N4" s="4">
        <f>M4+F4</f>
        <v>354323.94617547933</v>
      </c>
      <c r="O4" s="4">
        <f>N4+G4</f>
        <v>394973.94617547933</v>
      </c>
      <c r="Q4" s="4">
        <f>VLOOKUP(I4,'Product Mapping'!A:B,2,FALSE)</f>
        <v>300</v>
      </c>
      <c r="R4" s="5">
        <f>VLOOKUP(I4,'Product Mapping'!A:C,3,FALSE)</f>
        <v>0</v>
      </c>
      <c r="S4" s="5">
        <f>VLOOKUP(I4,'Product Mapping'!A:D,4,FALSE)</f>
        <v>5.0000000000000001E-3</v>
      </c>
      <c r="T4" s="5">
        <f>VLOOKUP(I4,'Product Mapping'!A:E,5,FALSE)</f>
        <v>5.0000000000000001E-3</v>
      </c>
      <c r="U4" s="5">
        <f>VLOOKUP(I4,'Product Mapping'!A:F,6,FALSE)</f>
        <v>0</v>
      </c>
      <c r="V4" s="5">
        <f>VLOOKUP(I4,'Product Mapping'!A:G,7,FALSE)</f>
        <v>0</v>
      </c>
      <c r="W4" s="5">
        <f>VLOOKUP(I4,'Product Mapping'!A:H,8,FALSE)</f>
        <v>0</v>
      </c>
      <c r="X4" s="5">
        <f>VLOOKUP(I4,'Product Mapping'!A:I,9,FALSE)</f>
        <v>0</v>
      </c>
      <c r="Z4" s="13">
        <f t="shared" ref="Z4:Z31" si="6">$J4/$Q4*R4</f>
        <v>0</v>
      </c>
      <c r="AA4" s="13">
        <f t="shared" ref="AA4:AA31" si="7">$J4/$Q4*S4</f>
        <v>3.952899102924655</v>
      </c>
      <c r="AB4" s="13">
        <f t="shared" ref="AB4:AB31" si="8">$J4/$Q4*T4</f>
        <v>3.952899102924655</v>
      </c>
      <c r="AC4" s="13">
        <f t="shared" ref="AC4:AC31" si="9">$J4/$Q4*U4</f>
        <v>0</v>
      </c>
      <c r="AD4" s="13">
        <f t="shared" ref="AD4:AD31" si="10">$J4/$Q4*V4</f>
        <v>0</v>
      </c>
      <c r="AE4" s="13">
        <f t="shared" ref="AE4:AE31" si="11">$J4/$Q4*W4</f>
        <v>0</v>
      </c>
      <c r="AF4" s="13">
        <f t="shared" ref="AF4:AF31" si="12">$J4/$Q4*X4</f>
        <v>0</v>
      </c>
      <c r="AH4" s="13">
        <f t="shared" ref="AH4:AH31" si="13">$K4/$Q4*R4</f>
        <v>0</v>
      </c>
      <c r="AI4" s="13">
        <f t="shared" si="1"/>
        <v>4.1912324362579882</v>
      </c>
      <c r="AJ4" s="13">
        <f t="shared" si="1"/>
        <v>4.1912324362579882</v>
      </c>
      <c r="AK4" s="13">
        <f t="shared" si="1"/>
        <v>0</v>
      </c>
      <c r="AL4" s="13">
        <f t="shared" si="1"/>
        <v>0</v>
      </c>
      <c r="AM4" s="13">
        <f t="shared" si="1"/>
        <v>0</v>
      </c>
      <c r="AN4" s="13">
        <f t="shared" si="1"/>
        <v>0</v>
      </c>
      <c r="AP4" s="13">
        <f t="shared" ref="AP4:AP31" si="14">$L4/$Q4*R4</f>
        <v>0</v>
      </c>
      <c r="AQ4" s="13">
        <f t="shared" si="2"/>
        <v>4.7403991029246555</v>
      </c>
      <c r="AR4" s="13">
        <f t="shared" si="2"/>
        <v>4.7403991029246555</v>
      </c>
      <c r="AS4" s="13">
        <f t="shared" si="2"/>
        <v>0</v>
      </c>
      <c r="AT4" s="13">
        <f t="shared" si="2"/>
        <v>0</v>
      </c>
      <c r="AU4" s="13">
        <f t="shared" si="2"/>
        <v>0</v>
      </c>
      <c r="AV4" s="13">
        <f t="shared" si="2"/>
        <v>0</v>
      </c>
      <c r="AX4" s="13">
        <f t="shared" ref="AX4:AX31" si="15">$M4/$Q4*R4</f>
        <v>0</v>
      </c>
      <c r="AY4" s="13">
        <f t="shared" si="3"/>
        <v>5.3053991029246559</v>
      </c>
      <c r="AZ4" s="13">
        <f t="shared" si="3"/>
        <v>5.3053991029246559</v>
      </c>
      <c r="BA4" s="13">
        <f t="shared" si="3"/>
        <v>0</v>
      </c>
      <c r="BB4" s="13">
        <f t="shared" si="3"/>
        <v>0</v>
      </c>
      <c r="BC4" s="13">
        <f t="shared" si="3"/>
        <v>0</v>
      </c>
      <c r="BD4" s="13">
        <f t="shared" si="3"/>
        <v>0</v>
      </c>
      <c r="BF4" s="13">
        <f t="shared" ref="BF4:BF31" si="16">$N4/$Q4*R4</f>
        <v>0</v>
      </c>
      <c r="BG4" s="13">
        <f t="shared" si="4"/>
        <v>5.9053991029246564</v>
      </c>
      <c r="BH4" s="13">
        <f t="shared" si="4"/>
        <v>5.9053991029246564</v>
      </c>
      <c r="BI4" s="13">
        <f t="shared" si="4"/>
        <v>0</v>
      </c>
      <c r="BJ4" s="13">
        <f t="shared" si="4"/>
        <v>0</v>
      </c>
      <c r="BK4" s="13">
        <f t="shared" si="4"/>
        <v>0</v>
      </c>
      <c r="BL4" s="13">
        <f t="shared" si="4"/>
        <v>0</v>
      </c>
      <c r="BN4" s="13">
        <f t="shared" ref="BN4:BN31" si="17">$O4/$Q4*R4</f>
        <v>0</v>
      </c>
      <c r="BO4" s="13">
        <f t="shared" si="5"/>
        <v>6.5828991029246566</v>
      </c>
      <c r="BP4" s="13">
        <f t="shared" si="5"/>
        <v>6.5828991029246566</v>
      </c>
      <c r="BQ4" s="13">
        <f t="shared" si="5"/>
        <v>0</v>
      </c>
      <c r="BR4" s="13">
        <f t="shared" si="5"/>
        <v>0</v>
      </c>
      <c r="BS4" s="13">
        <f t="shared" si="5"/>
        <v>0</v>
      </c>
      <c r="BT4" s="13">
        <f t="shared" si="5"/>
        <v>0</v>
      </c>
    </row>
    <row r="5" spans="1:72" x14ac:dyDescent="0.25">
      <c r="A5" t="s">
        <v>11</v>
      </c>
      <c r="B5" s="4">
        <v>546083.99073300022</v>
      </c>
      <c r="C5" s="4">
        <v>26950</v>
      </c>
      <c r="D5" s="4">
        <v>15000</v>
      </c>
      <c r="E5" s="4">
        <v>37500</v>
      </c>
      <c r="F5" s="4">
        <v>30000</v>
      </c>
      <c r="G5" s="4">
        <v>37500</v>
      </c>
      <c r="I5" t="s">
        <v>11</v>
      </c>
      <c r="J5" s="4">
        <v>546083.99073300022</v>
      </c>
      <c r="K5" s="4">
        <f>J5+C5</f>
        <v>573033.99073300022</v>
      </c>
      <c r="L5" s="4">
        <f>K5+D5</f>
        <v>588033.99073300022</v>
      </c>
      <c r="M5" s="4">
        <f>L5+E5</f>
        <v>625533.99073300022</v>
      </c>
      <c r="N5" s="4">
        <f>M5+F5</f>
        <v>655533.99073300022</v>
      </c>
      <c r="O5" s="4">
        <f>N5+G5</f>
        <v>693033.99073300022</v>
      </c>
      <c r="Q5" s="4">
        <f>VLOOKUP(I5,'Product Mapping'!A:B,2,FALSE)</f>
        <v>225</v>
      </c>
      <c r="R5" s="5">
        <f>VLOOKUP(I5,'Product Mapping'!A:C,3,FALSE)</f>
        <v>0</v>
      </c>
      <c r="S5" s="5">
        <f>VLOOKUP(I5,'Product Mapping'!A:D,4,FALSE)</f>
        <v>0.4</v>
      </c>
      <c r="T5" s="5">
        <f>VLOOKUP(I5,'Product Mapping'!A:E,5,FALSE)</f>
        <v>0.6</v>
      </c>
      <c r="U5" s="5">
        <f>VLOOKUP(I5,'Product Mapping'!A:F,6,FALSE)</f>
        <v>0</v>
      </c>
      <c r="V5" s="5">
        <f>VLOOKUP(I5,'Product Mapping'!A:G,7,FALSE)</f>
        <v>0</v>
      </c>
      <c r="W5" s="5">
        <f>VLOOKUP(I5,'Product Mapping'!A:H,8,FALSE)</f>
        <v>0</v>
      </c>
      <c r="X5" s="5">
        <f>VLOOKUP(I5,'Product Mapping'!A:I,9,FALSE)</f>
        <v>0</v>
      </c>
      <c r="Z5" s="13">
        <f t="shared" si="6"/>
        <v>0</v>
      </c>
      <c r="AA5" s="13">
        <f t="shared" si="7"/>
        <v>970.81598352533365</v>
      </c>
      <c r="AB5" s="13">
        <f t="shared" si="8"/>
        <v>1456.2239752880005</v>
      </c>
      <c r="AC5" s="13">
        <f t="shared" si="9"/>
        <v>0</v>
      </c>
      <c r="AD5" s="13">
        <f t="shared" si="10"/>
        <v>0</v>
      </c>
      <c r="AE5" s="13">
        <f t="shared" si="11"/>
        <v>0</v>
      </c>
      <c r="AF5" s="13">
        <f t="shared" si="12"/>
        <v>0</v>
      </c>
      <c r="AH5" s="13">
        <f t="shared" si="13"/>
        <v>0</v>
      </c>
      <c r="AI5" s="13">
        <f t="shared" si="1"/>
        <v>1018.7270946364448</v>
      </c>
      <c r="AJ5" s="13">
        <f t="shared" si="1"/>
        <v>1528.090641954667</v>
      </c>
      <c r="AK5" s="13">
        <f t="shared" si="1"/>
        <v>0</v>
      </c>
      <c r="AL5" s="13">
        <f t="shared" si="1"/>
        <v>0</v>
      </c>
      <c r="AM5" s="13">
        <f t="shared" si="1"/>
        <v>0</v>
      </c>
      <c r="AN5" s="13">
        <f t="shared" si="1"/>
        <v>0</v>
      </c>
      <c r="AP5" s="13">
        <f t="shared" si="14"/>
        <v>0</v>
      </c>
      <c r="AQ5" s="13">
        <f t="shared" si="2"/>
        <v>1045.3937613031117</v>
      </c>
      <c r="AR5" s="13">
        <f t="shared" si="2"/>
        <v>1568.0906419546673</v>
      </c>
      <c r="AS5" s="13">
        <f t="shared" si="2"/>
        <v>0</v>
      </c>
      <c r="AT5" s="13">
        <f t="shared" si="2"/>
        <v>0</v>
      </c>
      <c r="AU5" s="13">
        <f t="shared" si="2"/>
        <v>0</v>
      </c>
      <c r="AV5" s="13">
        <f t="shared" si="2"/>
        <v>0</v>
      </c>
      <c r="AX5" s="13">
        <f t="shared" si="15"/>
        <v>0</v>
      </c>
      <c r="AY5" s="13">
        <f t="shared" si="3"/>
        <v>1112.0604279697782</v>
      </c>
      <c r="AZ5" s="13">
        <f t="shared" si="3"/>
        <v>1668.0906419546673</v>
      </c>
      <c r="BA5" s="13">
        <f t="shared" si="3"/>
        <v>0</v>
      </c>
      <c r="BB5" s="13">
        <f t="shared" si="3"/>
        <v>0</v>
      </c>
      <c r="BC5" s="13">
        <f t="shared" si="3"/>
        <v>0</v>
      </c>
      <c r="BD5" s="13">
        <f t="shared" si="3"/>
        <v>0</v>
      </c>
      <c r="BF5" s="13">
        <f t="shared" si="16"/>
        <v>0</v>
      </c>
      <c r="BG5" s="13">
        <f t="shared" si="4"/>
        <v>1165.3937613031117</v>
      </c>
      <c r="BH5" s="13">
        <f t="shared" si="4"/>
        <v>1748.0906419546673</v>
      </c>
      <c r="BI5" s="13">
        <f t="shared" si="4"/>
        <v>0</v>
      </c>
      <c r="BJ5" s="13">
        <f t="shared" si="4"/>
        <v>0</v>
      </c>
      <c r="BK5" s="13">
        <f t="shared" si="4"/>
        <v>0</v>
      </c>
      <c r="BL5" s="13">
        <f t="shared" si="4"/>
        <v>0</v>
      </c>
      <c r="BN5" s="13">
        <f t="shared" si="17"/>
        <v>0</v>
      </c>
      <c r="BO5" s="13">
        <f t="shared" si="5"/>
        <v>1232.0604279697782</v>
      </c>
      <c r="BP5" s="13">
        <f t="shared" si="5"/>
        <v>1848.0906419546673</v>
      </c>
      <c r="BQ5" s="13">
        <f t="shared" si="5"/>
        <v>0</v>
      </c>
      <c r="BR5" s="13">
        <f t="shared" si="5"/>
        <v>0</v>
      </c>
      <c r="BS5" s="13">
        <f t="shared" si="5"/>
        <v>0</v>
      </c>
      <c r="BT5" s="13">
        <f t="shared" si="5"/>
        <v>0</v>
      </c>
    </row>
    <row r="6" spans="1:72" x14ac:dyDescent="0.25">
      <c r="A6" t="s">
        <v>12</v>
      </c>
      <c r="B6" s="4">
        <v>33339.762840000003</v>
      </c>
      <c r="C6" s="4">
        <v>0</v>
      </c>
      <c r="D6" s="4">
        <v>-10000</v>
      </c>
      <c r="E6" s="4">
        <v>0</v>
      </c>
      <c r="F6" s="4">
        <v>0</v>
      </c>
      <c r="G6" s="4">
        <v>0</v>
      </c>
      <c r="I6" t="s">
        <v>12</v>
      </c>
      <c r="J6" s="4">
        <v>33339.762840000003</v>
      </c>
      <c r="K6" s="4">
        <f>J6+C6</f>
        <v>33339.762840000003</v>
      </c>
      <c r="L6" s="4">
        <f>K6+D6</f>
        <v>23339.762840000003</v>
      </c>
      <c r="M6" s="4">
        <f>L6+E6</f>
        <v>23339.762840000003</v>
      </c>
      <c r="N6" s="4">
        <f>M6+F6</f>
        <v>23339.762840000003</v>
      </c>
      <c r="O6" s="4">
        <f>N6+G6</f>
        <v>23339.762840000003</v>
      </c>
      <c r="Q6" s="4">
        <f>VLOOKUP(I6,'Product Mapping'!A:B,2,FALSE)</f>
        <v>275</v>
      </c>
      <c r="R6" s="5">
        <f>VLOOKUP(I6,'Product Mapping'!A:C,3,FALSE)</f>
        <v>1</v>
      </c>
      <c r="S6" s="5">
        <f>VLOOKUP(I6,'Product Mapping'!A:D,4,FALSE)</f>
        <v>0</v>
      </c>
      <c r="T6" s="5">
        <f>VLOOKUP(I6,'Product Mapping'!A:E,5,FALSE)</f>
        <v>0</v>
      </c>
      <c r="U6" s="5">
        <f>VLOOKUP(I6,'Product Mapping'!A:F,6,FALSE)</f>
        <v>0</v>
      </c>
      <c r="V6" s="5">
        <f>VLOOKUP(I6,'Product Mapping'!A:G,7,FALSE)</f>
        <v>0</v>
      </c>
      <c r="W6" s="5">
        <f>VLOOKUP(I6,'Product Mapping'!A:H,8,FALSE)</f>
        <v>0</v>
      </c>
      <c r="X6" s="5">
        <f>VLOOKUP(I6,'Product Mapping'!A:I,9,FALSE)</f>
        <v>0</v>
      </c>
      <c r="Z6" s="13">
        <f t="shared" si="6"/>
        <v>121.23550123636365</v>
      </c>
      <c r="AA6" s="13">
        <f t="shared" si="7"/>
        <v>0</v>
      </c>
      <c r="AB6" s="13">
        <f t="shared" si="8"/>
        <v>0</v>
      </c>
      <c r="AC6" s="13">
        <f t="shared" si="9"/>
        <v>0</v>
      </c>
      <c r="AD6" s="13">
        <f t="shared" si="10"/>
        <v>0</v>
      </c>
      <c r="AE6" s="13">
        <f t="shared" si="11"/>
        <v>0</v>
      </c>
      <c r="AF6" s="13">
        <f t="shared" si="12"/>
        <v>0</v>
      </c>
      <c r="AH6" s="13">
        <f>$K6/$Q6*R6</f>
        <v>121.23550123636365</v>
      </c>
      <c r="AI6" s="13">
        <f t="shared" si="1"/>
        <v>0</v>
      </c>
      <c r="AJ6" s="13">
        <f t="shared" si="1"/>
        <v>0</v>
      </c>
      <c r="AK6" s="13">
        <f t="shared" si="1"/>
        <v>0</v>
      </c>
      <c r="AL6" s="13">
        <f t="shared" si="1"/>
        <v>0</v>
      </c>
      <c r="AM6" s="13">
        <f t="shared" si="1"/>
        <v>0</v>
      </c>
      <c r="AN6" s="13">
        <f t="shared" si="1"/>
        <v>0</v>
      </c>
      <c r="AP6" s="13">
        <f t="shared" si="14"/>
        <v>84.871864872727286</v>
      </c>
      <c r="AQ6" s="13">
        <f t="shared" si="2"/>
        <v>0</v>
      </c>
      <c r="AR6" s="13">
        <f t="shared" si="2"/>
        <v>0</v>
      </c>
      <c r="AS6" s="13">
        <f t="shared" si="2"/>
        <v>0</v>
      </c>
      <c r="AT6" s="13">
        <f t="shared" si="2"/>
        <v>0</v>
      </c>
      <c r="AU6" s="13">
        <f t="shared" si="2"/>
        <v>0</v>
      </c>
      <c r="AV6" s="13">
        <f t="shared" si="2"/>
        <v>0</v>
      </c>
      <c r="AX6" s="13">
        <f t="shared" si="15"/>
        <v>84.871864872727286</v>
      </c>
      <c r="AY6" s="13">
        <f t="shared" si="3"/>
        <v>0</v>
      </c>
      <c r="AZ6" s="13">
        <f t="shared" si="3"/>
        <v>0</v>
      </c>
      <c r="BA6" s="13">
        <f t="shared" si="3"/>
        <v>0</v>
      </c>
      <c r="BB6" s="13">
        <f t="shared" si="3"/>
        <v>0</v>
      </c>
      <c r="BC6" s="13">
        <f t="shared" si="3"/>
        <v>0</v>
      </c>
      <c r="BD6" s="13">
        <f t="shared" si="3"/>
        <v>0</v>
      </c>
      <c r="BF6" s="13">
        <f t="shared" si="16"/>
        <v>84.871864872727286</v>
      </c>
      <c r="BG6" s="13">
        <f t="shared" si="4"/>
        <v>0</v>
      </c>
      <c r="BH6" s="13">
        <f t="shared" si="4"/>
        <v>0</v>
      </c>
      <c r="BI6" s="13">
        <f t="shared" si="4"/>
        <v>0</v>
      </c>
      <c r="BJ6" s="13">
        <f t="shared" si="4"/>
        <v>0</v>
      </c>
      <c r="BK6" s="13">
        <f t="shared" si="4"/>
        <v>0</v>
      </c>
      <c r="BL6" s="13">
        <f t="shared" si="4"/>
        <v>0</v>
      </c>
      <c r="BN6" s="13">
        <f t="shared" si="17"/>
        <v>84.871864872727286</v>
      </c>
      <c r="BO6" s="13">
        <f t="shared" si="5"/>
        <v>0</v>
      </c>
      <c r="BP6" s="13">
        <f t="shared" si="5"/>
        <v>0</v>
      </c>
      <c r="BQ6" s="13">
        <f t="shared" si="5"/>
        <v>0</v>
      </c>
      <c r="BR6" s="13">
        <f t="shared" si="5"/>
        <v>0</v>
      </c>
      <c r="BS6" s="13">
        <f t="shared" si="5"/>
        <v>0</v>
      </c>
      <c r="BT6" s="13">
        <f t="shared" si="5"/>
        <v>0</v>
      </c>
    </row>
    <row r="7" spans="1:72" s="14" customFormat="1" x14ac:dyDescent="0.25">
      <c r="A7" s="14" t="s">
        <v>13</v>
      </c>
      <c r="B7" s="15">
        <v>41085.244365209997</v>
      </c>
      <c r="C7" s="15">
        <v>0</v>
      </c>
      <c r="D7" s="15">
        <v>0</v>
      </c>
      <c r="E7" s="15">
        <v>0</v>
      </c>
      <c r="F7" s="15">
        <v>0</v>
      </c>
      <c r="G7" s="15">
        <v>0</v>
      </c>
      <c r="I7" s="14" t="s">
        <v>13</v>
      </c>
      <c r="J7" s="15">
        <v>41085.244365209997</v>
      </c>
      <c r="K7" s="15">
        <f>J7+C7</f>
        <v>41085.244365209997</v>
      </c>
      <c r="L7" s="15">
        <f>K7+D7</f>
        <v>41085.244365209997</v>
      </c>
      <c r="M7" s="15">
        <f>L7+E7</f>
        <v>41085.244365209997</v>
      </c>
      <c r="N7" s="15">
        <f>M7+F7</f>
        <v>41085.244365209997</v>
      </c>
      <c r="O7" s="15">
        <f>N7+G7</f>
        <v>41085.244365209997</v>
      </c>
      <c r="Q7" s="15">
        <f>VLOOKUP(I7,'Product Mapping'!A:B,2,FALSE)</f>
        <v>0</v>
      </c>
      <c r="R7" s="16">
        <f>VLOOKUP(I7,'Product Mapping'!A:C,3,FALSE)</f>
        <v>0</v>
      </c>
      <c r="S7" s="16">
        <f>VLOOKUP(I7,'Product Mapping'!A:D,4,FALSE)</f>
        <v>0</v>
      </c>
      <c r="T7" s="16">
        <f>VLOOKUP(I7,'Product Mapping'!A:E,5,FALSE)</f>
        <v>0</v>
      </c>
      <c r="U7" s="16">
        <f>VLOOKUP(I7,'Product Mapping'!A:F,6,FALSE)</f>
        <v>0</v>
      </c>
      <c r="V7" s="16">
        <f>VLOOKUP(I7,'Product Mapping'!A:G,7,FALSE)</f>
        <v>0</v>
      </c>
      <c r="W7" s="16">
        <f>VLOOKUP(I7,'Product Mapping'!A:H,8,FALSE)</f>
        <v>0</v>
      </c>
      <c r="X7" s="16">
        <f>VLOOKUP(I7,'Product Mapping'!A:I,9,FALSE)</f>
        <v>0</v>
      </c>
      <c r="Z7" s="17"/>
      <c r="AA7" s="17"/>
      <c r="AB7" s="17"/>
      <c r="AC7" s="17"/>
      <c r="AD7" s="17"/>
      <c r="AE7" s="17"/>
      <c r="AF7" s="17"/>
      <c r="AH7" s="13"/>
      <c r="AI7" s="13"/>
      <c r="AJ7" s="13"/>
      <c r="AK7" s="13"/>
      <c r="AL7" s="13"/>
      <c r="AM7" s="13"/>
      <c r="AN7" s="13"/>
      <c r="AP7" s="13"/>
      <c r="AQ7" s="13"/>
      <c r="AR7" s="13"/>
      <c r="AS7" s="13"/>
      <c r="AT7" s="13"/>
      <c r="AU7" s="13"/>
      <c r="AV7" s="13"/>
      <c r="AX7" s="13"/>
      <c r="AY7" s="13"/>
      <c r="AZ7" s="13"/>
      <c r="BA7" s="13"/>
      <c r="BB7" s="13"/>
      <c r="BC7" s="13"/>
      <c r="BD7" s="13"/>
      <c r="BF7" s="13"/>
      <c r="BG7" s="13"/>
      <c r="BH7" s="13"/>
      <c r="BI7" s="13"/>
      <c r="BJ7" s="13"/>
      <c r="BK7" s="13"/>
      <c r="BL7" s="13"/>
      <c r="BN7" s="13"/>
      <c r="BO7" s="13"/>
      <c r="BP7" s="13"/>
      <c r="BQ7" s="13"/>
      <c r="BR7" s="13"/>
      <c r="BS7" s="13"/>
      <c r="BT7" s="13"/>
    </row>
    <row r="8" spans="1:72" x14ac:dyDescent="0.25">
      <c r="A8" t="s">
        <v>14</v>
      </c>
      <c r="B8" s="4">
        <v>162590.10511000003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I8" t="s">
        <v>14</v>
      </c>
      <c r="J8" s="4">
        <v>162590.10511000003</v>
      </c>
      <c r="K8" s="4">
        <f>J8+C8</f>
        <v>162590.10511000003</v>
      </c>
      <c r="L8" s="4">
        <f>K8+D8</f>
        <v>162590.10511000003</v>
      </c>
      <c r="M8" s="4">
        <f>L8+E8</f>
        <v>162590.10511000003</v>
      </c>
      <c r="N8" s="4">
        <f>M8+F8</f>
        <v>162590.10511000003</v>
      </c>
      <c r="O8" s="4">
        <f>N8+G8</f>
        <v>162590.10511000003</v>
      </c>
      <c r="Q8" s="4">
        <f>VLOOKUP(I8,'Product Mapping'!A:B,2,FALSE)</f>
        <v>275</v>
      </c>
      <c r="R8" s="5">
        <f>VLOOKUP(I8,'Product Mapping'!A:C,3,FALSE)</f>
        <v>0</v>
      </c>
      <c r="S8" s="5">
        <f>VLOOKUP(I8,'Product Mapping'!A:D,4,FALSE)</f>
        <v>0</v>
      </c>
      <c r="T8" s="5">
        <f>VLOOKUP(I8,'Product Mapping'!A:E,5,FALSE)</f>
        <v>0</v>
      </c>
      <c r="U8" s="5">
        <f>VLOOKUP(I8,'Product Mapping'!A:F,6,FALSE)</f>
        <v>1</v>
      </c>
      <c r="V8" s="5">
        <f>VLOOKUP(I8,'Product Mapping'!A:G,7,FALSE)</f>
        <v>0</v>
      </c>
      <c r="W8" s="5">
        <f>VLOOKUP(I8,'Product Mapping'!A:H,8,FALSE)</f>
        <v>0</v>
      </c>
      <c r="X8" s="5">
        <f>VLOOKUP(I8,'Product Mapping'!A:I,9,FALSE)</f>
        <v>0</v>
      </c>
      <c r="Z8" s="13">
        <f t="shared" si="6"/>
        <v>0</v>
      </c>
      <c r="AA8" s="13">
        <f t="shared" si="7"/>
        <v>0</v>
      </c>
      <c r="AB8" s="13">
        <f t="shared" si="8"/>
        <v>0</v>
      </c>
      <c r="AC8" s="13">
        <f t="shared" si="9"/>
        <v>591.23674585454557</v>
      </c>
      <c r="AD8" s="13">
        <f t="shared" si="10"/>
        <v>0</v>
      </c>
      <c r="AE8" s="13">
        <f t="shared" si="11"/>
        <v>0</v>
      </c>
      <c r="AF8" s="13">
        <f t="shared" si="12"/>
        <v>0</v>
      </c>
      <c r="AH8" s="13">
        <f t="shared" si="13"/>
        <v>0</v>
      </c>
      <c r="AI8" s="13">
        <f t="shared" ref="AI8:AI31" si="18">$K8/$Q8*S8</f>
        <v>0</v>
      </c>
      <c r="AJ8" s="13">
        <f t="shared" ref="AJ8:AJ31" si="19">$K8/$Q8*T8</f>
        <v>0</v>
      </c>
      <c r="AK8" s="13">
        <f t="shared" ref="AK8:AK31" si="20">$K8/$Q8*U8</f>
        <v>591.23674585454557</v>
      </c>
      <c r="AL8" s="13">
        <f t="shared" ref="AL8:AL31" si="21">$K8/$Q8*V8</f>
        <v>0</v>
      </c>
      <c r="AM8" s="13">
        <f t="shared" ref="AM8:AM31" si="22">$K8/$Q8*W8</f>
        <v>0</v>
      </c>
      <c r="AN8" s="13">
        <f t="shared" ref="AN8:AN31" si="23">$K8/$Q8*X8</f>
        <v>0</v>
      </c>
      <c r="AP8" s="13">
        <f t="shared" si="14"/>
        <v>0</v>
      </c>
      <c r="AQ8" s="13">
        <f t="shared" ref="AQ8:AQ31" si="24">$L8/$Q8*S8</f>
        <v>0</v>
      </c>
      <c r="AR8" s="13">
        <f t="shared" ref="AR8:AR31" si="25">$L8/$Q8*T8</f>
        <v>0</v>
      </c>
      <c r="AS8" s="13">
        <f t="shared" ref="AS8:AS31" si="26">$L8/$Q8*U8</f>
        <v>591.23674585454557</v>
      </c>
      <c r="AT8" s="13">
        <f t="shared" ref="AT8:AT31" si="27">$L8/$Q8*V8</f>
        <v>0</v>
      </c>
      <c r="AU8" s="13">
        <f t="shared" ref="AU8:AU31" si="28">$L8/$Q8*W8</f>
        <v>0</v>
      </c>
      <c r="AV8" s="13">
        <f t="shared" ref="AV8:AV31" si="29">$L8/$Q8*X8</f>
        <v>0</v>
      </c>
      <c r="AX8" s="13">
        <f t="shared" si="15"/>
        <v>0</v>
      </c>
      <c r="AY8" s="13">
        <f t="shared" ref="AY8:AY31" si="30">$M8/$Q8*S8</f>
        <v>0</v>
      </c>
      <c r="AZ8" s="13">
        <f t="shared" ref="AZ8:AZ31" si="31">$M8/$Q8*T8</f>
        <v>0</v>
      </c>
      <c r="BA8" s="13">
        <f t="shared" ref="BA8:BA31" si="32">$M8/$Q8*U8</f>
        <v>591.23674585454557</v>
      </c>
      <c r="BB8" s="13">
        <f t="shared" ref="BB8:BB31" si="33">$M8/$Q8*V8</f>
        <v>0</v>
      </c>
      <c r="BC8" s="13">
        <f t="shared" ref="BC8:BC31" si="34">$M8/$Q8*W8</f>
        <v>0</v>
      </c>
      <c r="BD8" s="13">
        <f t="shared" ref="BD8:BD31" si="35">$M8/$Q8*X8</f>
        <v>0</v>
      </c>
      <c r="BF8" s="13">
        <f t="shared" si="16"/>
        <v>0</v>
      </c>
      <c r="BG8" s="13">
        <f t="shared" ref="BG8:BG31" si="36">$N8/$Q8*S8</f>
        <v>0</v>
      </c>
      <c r="BH8" s="13">
        <f t="shared" ref="BH8:BH31" si="37">$N8/$Q8*T8</f>
        <v>0</v>
      </c>
      <c r="BI8" s="13">
        <f t="shared" ref="BI8:BI31" si="38">$N8/$Q8*U8</f>
        <v>591.23674585454557</v>
      </c>
      <c r="BJ8" s="13">
        <f t="shared" ref="BJ8:BJ31" si="39">$N8/$Q8*V8</f>
        <v>0</v>
      </c>
      <c r="BK8" s="13">
        <f t="shared" ref="BK8:BK31" si="40">$N8/$Q8*W8</f>
        <v>0</v>
      </c>
      <c r="BL8" s="13">
        <f t="shared" ref="BL8:BL31" si="41">$N8/$Q8*X8</f>
        <v>0</v>
      </c>
      <c r="BN8" s="13">
        <f t="shared" si="17"/>
        <v>0</v>
      </c>
      <c r="BO8" s="13">
        <f t="shared" ref="BO8:BO31" si="42">$O8/$Q8*S8</f>
        <v>0</v>
      </c>
      <c r="BP8" s="13">
        <f t="shared" ref="BP8:BP31" si="43">$O8/$Q8*T8</f>
        <v>0</v>
      </c>
      <c r="BQ8" s="13">
        <f t="shared" ref="BQ8:BQ31" si="44">$O8/$Q8*U8</f>
        <v>591.23674585454557</v>
      </c>
      <c r="BR8" s="13">
        <f t="shared" ref="BR8:BR31" si="45">$O8/$Q8*V8</f>
        <v>0</v>
      </c>
      <c r="BS8" s="13">
        <f t="shared" ref="BS8:BS31" si="46">$O8/$Q8*W8</f>
        <v>0</v>
      </c>
      <c r="BT8" s="13">
        <f t="shared" ref="BT8:BT31" si="47">$O8/$Q8*X8</f>
        <v>0</v>
      </c>
    </row>
    <row r="9" spans="1:72" s="14" customFormat="1" x14ac:dyDescent="0.25">
      <c r="A9" s="14" t="s">
        <v>15</v>
      </c>
      <c r="B9" s="15">
        <v>28283.231788000001</v>
      </c>
      <c r="C9" s="15">
        <v>0</v>
      </c>
      <c r="D9" s="15">
        <v>0</v>
      </c>
      <c r="E9" s="15">
        <v>0</v>
      </c>
      <c r="F9" s="15">
        <v>0</v>
      </c>
      <c r="G9" s="15">
        <v>0</v>
      </c>
      <c r="I9" s="14" t="s">
        <v>15</v>
      </c>
      <c r="J9" s="15">
        <v>28283.231788000001</v>
      </c>
      <c r="K9" s="15">
        <f>J9+C9</f>
        <v>28283.231788000001</v>
      </c>
      <c r="L9" s="15">
        <f>K9+D9</f>
        <v>28283.231788000001</v>
      </c>
      <c r="M9" s="15">
        <f>L9+E9</f>
        <v>28283.231788000001</v>
      </c>
      <c r="N9" s="15">
        <f>M9+F9</f>
        <v>28283.231788000001</v>
      </c>
      <c r="O9" s="15">
        <f>N9+G9</f>
        <v>28283.231788000001</v>
      </c>
      <c r="Q9" s="15">
        <f>VLOOKUP(I9,'Product Mapping'!A:B,2,FALSE)</f>
        <v>0</v>
      </c>
      <c r="R9" s="16">
        <f>VLOOKUP(I9,'Product Mapping'!A:C,3,FALSE)</f>
        <v>0</v>
      </c>
      <c r="S9" s="16">
        <f>VLOOKUP(I9,'Product Mapping'!A:D,4,FALSE)</f>
        <v>0</v>
      </c>
      <c r="T9" s="16">
        <f>VLOOKUP(I9,'Product Mapping'!A:E,5,FALSE)</f>
        <v>0</v>
      </c>
      <c r="U9" s="16">
        <f>VLOOKUP(I9,'Product Mapping'!A:F,6,FALSE)</f>
        <v>0</v>
      </c>
      <c r="V9" s="16">
        <f>VLOOKUP(I9,'Product Mapping'!A:G,7,FALSE)</f>
        <v>0</v>
      </c>
      <c r="W9" s="16">
        <f>VLOOKUP(I9,'Product Mapping'!A:H,8,FALSE)</f>
        <v>0</v>
      </c>
      <c r="X9" s="16">
        <f>VLOOKUP(I9,'Product Mapping'!A:I,9,FALSE)</f>
        <v>0</v>
      </c>
      <c r="Z9" s="17"/>
      <c r="AA9" s="17"/>
      <c r="AB9" s="17"/>
      <c r="AC9" s="17"/>
      <c r="AD9" s="17"/>
      <c r="AE9" s="17"/>
      <c r="AF9" s="17"/>
      <c r="AH9" s="13"/>
      <c r="AI9" s="13"/>
      <c r="AJ9" s="13"/>
      <c r="AK9" s="13"/>
      <c r="AL9" s="13"/>
      <c r="AM9" s="13"/>
      <c r="AN9" s="13"/>
      <c r="AP9" s="13"/>
      <c r="AQ9" s="13"/>
      <c r="AR9" s="13"/>
      <c r="AS9" s="13"/>
      <c r="AT9" s="13"/>
      <c r="AU9" s="13"/>
      <c r="AV9" s="13"/>
      <c r="AX9" s="13"/>
      <c r="AY9" s="13"/>
      <c r="AZ9" s="13"/>
      <c r="BA9" s="13"/>
      <c r="BB9" s="13"/>
      <c r="BC9" s="13"/>
      <c r="BD9" s="13"/>
      <c r="BF9" s="13"/>
      <c r="BG9" s="13"/>
      <c r="BH9" s="13"/>
      <c r="BI9" s="13"/>
      <c r="BJ9" s="13"/>
      <c r="BK9" s="13"/>
      <c r="BL9" s="13"/>
      <c r="BN9" s="13"/>
      <c r="BO9" s="13"/>
      <c r="BP9" s="13"/>
      <c r="BQ9" s="13"/>
      <c r="BR9" s="13"/>
      <c r="BS9" s="13"/>
      <c r="BT9" s="13"/>
    </row>
    <row r="10" spans="1:72" x14ac:dyDescent="0.25">
      <c r="A10" t="s">
        <v>16</v>
      </c>
      <c r="B10" s="4">
        <v>78316.42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I10" t="s">
        <v>16</v>
      </c>
      <c r="J10" s="4">
        <v>78316.42</v>
      </c>
      <c r="K10" s="4">
        <f>J10+C10</f>
        <v>78316.42</v>
      </c>
      <c r="L10" s="4">
        <f>K10+D10</f>
        <v>78316.42</v>
      </c>
      <c r="M10" s="4">
        <f>L10+E10</f>
        <v>78316.42</v>
      </c>
      <c r="N10" s="4">
        <f>M10+F10</f>
        <v>78316.42</v>
      </c>
      <c r="O10" s="4">
        <f>N10+G10</f>
        <v>78316.42</v>
      </c>
      <c r="Q10" s="4">
        <f>VLOOKUP(I10,'Product Mapping'!A:B,2,FALSE)</f>
        <v>225</v>
      </c>
      <c r="R10" s="5">
        <f>VLOOKUP(I10,'Product Mapping'!A:C,3,FALSE)</f>
        <v>0.62</v>
      </c>
      <c r="S10" s="5">
        <f>VLOOKUP(I10,'Product Mapping'!A:D,4,FALSE)</f>
        <v>0</v>
      </c>
      <c r="T10" s="5">
        <f>VLOOKUP(I10,'Product Mapping'!A:E,5,FALSE)</f>
        <v>0</v>
      </c>
      <c r="U10" s="5">
        <f>VLOOKUP(I10,'Product Mapping'!A:F,6,FALSE)</f>
        <v>0</v>
      </c>
      <c r="V10" s="5">
        <f>VLOOKUP(I10,'Product Mapping'!A:G,7,FALSE)</f>
        <v>0</v>
      </c>
      <c r="W10" s="5">
        <f>VLOOKUP(I10,'Product Mapping'!A:H,8,FALSE)</f>
        <v>0</v>
      </c>
      <c r="X10" s="5">
        <f>VLOOKUP(I10,'Product Mapping'!A:I,9,FALSE)</f>
        <v>0</v>
      </c>
      <c r="Z10" s="13">
        <f t="shared" si="6"/>
        <v>215.80524622222222</v>
      </c>
      <c r="AA10" s="13">
        <f t="shared" si="7"/>
        <v>0</v>
      </c>
      <c r="AB10" s="13">
        <f t="shared" si="8"/>
        <v>0</v>
      </c>
      <c r="AC10" s="13">
        <f t="shared" si="9"/>
        <v>0</v>
      </c>
      <c r="AD10" s="13">
        <f t="shared" si="10"/>
        <v>0</v>
      </c>
      <c r="AE10" s="13">
        <f t="shared" si="11"/>
        <v>0</v>
      </c>
      <c r="AF10" s="13">
        <f t="shared" si="12"/>
        <v>0</v>
      </c>
      <c r="AH10" s="13">
        <f>$K10/$Q10*R10</f>
        <v>215.80524622222222</v>
      </c>
      <c r="AI10" s="13">
        <f t="shared" ref="AI10:AN23" si="48">$K10/$Q10*S10</f>
        <v>0</v>
      </c>
      <c r="AJ10" s="13">
        <f t="shared" si="48"/>
        <v>0</v>
      </c>
      <c r="AK10" s="13">
        <f t="shared" si="48"/>
        <v>0</v>
      </c>
      <c r="AL10" s="13">
        <f t="shared" si="48"/>
        <v>0</v>
      </c>
      <c r="AM10" s="13">
        <f t="shared" si="48"/>
        <v>0</v>
      </c>
      <c r="AN10" s="13">
        <f t="shared" si="48"/>
        <v>0</v>
      </c>
      <c r="AP10" s="13">
        <f t="shared" si="14"/>
        <v>215.80524622222222</v>
      </c>
      <c r="AQ10" s="13">
        <f t="shared" ref="AQ10:AQ31" si="49">$L10/$Q10*S10</f>
        <v>0</v>
      </c>
      <c r="AR10" s="13">
        <f t="shared" ref="AR10:AR31" si="50">$L10/$Q10*T10</f>
        <v>0</v>
      </c>
      <c r="AS10" s="13">
        <f t="shared" ref="AS10:AS31" si="51">$L10/$Q10*U10</f>
        <v>0</v>
      </c>
      <c r="AT10" s="13">
        <f t="shared" ref="AT10:AT31" si="52">$L10/$Q10*V10</f>
        <v>0</v>
      </c>
      <c r="AU10" s="13">
        <f t="shared" ref="AU10:AU31" si="53">$L10/$Q10*W10</f>
        <v>0</v>
      </c>
      <c r="AV10" s="13">
        <f t="shared" ref="AV10:AV31" si="54">$L10/$Q10*X10</f>
        <v>0</v>
      </c>
      <c r="AX10" s="13">
        <f t="shared" si="15"/>
        <v>215.80524622222222</v>
      </c>
      <c r="AY10" s="13">
        <f t="shared" ref="AY10:AY31" si="55">$M10/$Q10*S10</f>
        <v>0</v>
      </c>
      <c r="AZ10" s="13">
        <f t="shared" ref="AZ10:AZ31" si="56">$M10/$Q10*T10</f>
        <v>0</v>
      </c>
      <c r="BA10" s="13">
        <f t="shared" ref="BA10:BA31" si="57">$M10/$Q10*U10</f>
        <v>0</v>
      </c>
      <c r="BB10" s="13">
        <f t="shared" ref="BB10:BB31" si="58">$M10/$Q10*V10</f>
        <v>0</v>
      </c>
      <c r="BC10" s="13">
        <f t="shared" ref="BC10:BC31" si="59">$M10/$Q10*W10</f>
        <v>0</v>
      </c>
      <c r="BD10" s="13">
        <f t="shared" ref="BD10:BD31" si="60">$M10/$Q10*X10</f>
        <v>0</v>
      </c>
      <c r="BF10" s="13">
        <f t="shared" si="16"/>
        <v>215.80524622222222</v>
      </c>
      <c r="BG10" s="13">
        <f t="shared" ref="BG10:BG31" si="61">$N10/$Q10*S10</f>
        <v>0</v>
      </c>
      <c r="BH10" s="13">
        <f t="shared" ref="BH10:BH31" si="62">$N10/$Q10*T10</f>
        <v>0</v>
      </c>
      <c r="BI10" s="13">
        <f t="shared" ref="BI10:BI31" si="63">$N10/$Q10*U10</f>
        <v>0</v>
      </c>
      <c r="BJ10" s="13">
        <f t="shared" ref="BJ10:BJ31" si="64">$N10/$Q10*V10</f>
        <v>0</v>
      </c>
      <c r="BK10" s="13">
        <f t="shared" ref="BK10:BK31" si="65">$N10/$Q10*W10</f>
        <v>0</v>
      </c>
      <c r="BL10" s="13">
        <f t="shared" ref="BL10:BL31" si="66">$N10/$Q10*X10</f>
        <v>0</v>
      </c>
      <c r="BN10" s="13">
        <f t="shared" si="17"/>
        <v>215.80524622222222</v>
      </c>
      <c r="BO10" s="13">
        <f t="shared" ref="BO10:BO31" si="67">$O10/$Q10*S10</f>
        <v>0</v>
      </c>
      <c r="BP10" s="13">
        <f t="shared" ref="BP10:BP31" si="68">$O10/$Q10*T10</f>
        <v>0</v>
      </c>
      <c r="BQ10" s="13">
        <f t="shared" ref="BQ10:BQ31" si="69">$O10/$Q10*U10</f>
        <v>0</v>
      </c>
      <c r="BR10" s="13">
        <f t="shared" ref="BR10:BR31" si="70">$O10/$Q10*V10</f>
        <v>0</v>
      </c>
      <c r="BS10" s="13">
        <f t="shared" ref="BS10:BS31" si="71">$O10/$Q10*W10</f>
        <v>0</v>
      </c>
      <c r="BT10" s="13">
        <f t="shared" ref="BT10:BT31" si="72">$O10/$Q10*X10</f>
        <v>0</v>
      </c>
    </row>
    <row r="11" spans="1:72" x14ac:dyDescent="0.25">
      <c r="A11" t="s">
        <v>17</v>
      </c>
      <c r="B11" s="4">
        <v>748456.14756407007</v>
      </c>
      <c r="C11" s="4">
        <v>125500</v>
      </c>
      <c r="D11" s="4">
        <v>133000</v>
      </c>
      <c r="E11" s="4">
        <v>139000</v>
      </c>
      <c r="F11" s="4">
        <v>174000</v>
      </c>
      <c r="G11" s="4">
        <v>131500</v>
      </c>
      <c r="I11" t="s">
        <v>17</v>
      </c>
      <c r="J11" s="4">
        <v>748456.14756407007</v>
      </c>
      <c r="K11" s="4">
        <f>J11+C11</f>
        <v>873956.14756407007</v>
      </c>
      <c r="L11" s="4">
        <f>K11+D11</f>
        <v>1006956.1475640701</v>
      </c>
      <c r="M11" s="4">
        <f>L11+E11</f>
        <v>1145956.1475640701</v>
      </c>
      <c r="N11" s="4">
        <f>M11+F11</f>
        <v>1319956.1475640701</v>
      </c>
      <c r="O11" s="4">
        <f>N11+G11</f>
        <v>1451456.1475640701</v>
      </c>
      <c r="Q11" s="4">
        <f>VLOOKUP(I11,'Product Mapping'!A:B,2,FALSE)</f>
        <v>275</v>
      </c>
      <c r="R11" s="5">
        <f>VLOOKUP(I11,'Product Mapping'!A:C,3,FALSE)</f>
        <v>0</v>
      </c>
      <c r="S11" s="5">
        <f>VLOOKUP(I11,'Product Mapping'!A:D,4,FALSE)</f>
        <v>0</v>
      </c>
      <c r="T11" s="5">
        <f>VLOOKUP(I11,'Product Mapping'!A:E,5,FALSE)</f>
        <v>0</v>
      </c>
      <c r="U11" s="5">
        <f>VLOOKUP(I11,'Product Mapping'!A:F,6,FALSE)</f>
        <v>0</v>
      </c>
      <c r="V11" s="5">
        <f>VLOOKUP(I11,'Product Mapping'!A:G,7,FALSE)</f>
        <v>0</v>
      </c>
      <c r="W11" s="5">
        <f>VLOOKUP(I11,'Product Mapping'!A:H,8,FALSE)</f>
        <v>0</v>
      </c>
      <c r="X11" s="5">
        <f>VLOOKUP(I11,'Product Mapping'!A:I,9,FALSE)</f>
        <v>0</v>
      </c>
      <c r="Z11" s="13">
        <f t="shared" si="6"/>
        <v>0</v>
      </c>
      <c r="AA11" s="13">
        <f t="shared" si="7"/>
        <v>0</v>
      </c>
      <c r="AB11" s="13">
        <f t="shared" si="8"/>
        <v>0</v>
      </c>
      <c r="AC11" s="13">
        <f t="shared" si="9"/>
        <v>0</v>
      </c>
      <c r="AD11" s="13">
        <f t="shared" si="10"/>
        <v>0</v>
      </c>
      <c r="AE11" s="13">
        <f t="shared" si="11"/>
        <v>0</v>
      </c>
      <c r="AF11" s="13">
        <f t="shared" si="12"/>
        <v>0</v>
      </c>
      <c r="AH11" s="13">
        <f t="shared" si="13"/>
        <v>0</v>
      </c>
      <c r="AI11" s="13">
        <f t="shared" si="48"/>
        <v>0</v>
      </c>
      <c r="AJ11" s="13">
        <f t="shared" si="48"/>
        <v>0</v>
      </c>
      <c r="AK11" s="13">
        <f t="shared" si="48"/>
        <v>0</v>
      </c>
      <c r="AL11" s="13">
        <f t="shared" si="48"/>
        <v>0</v>
      </c>
      <c r="AM11" s="13">
        <f t="shared" si="48"/>
        <v>0</v>
      </c>
      <c r="AN11" s="13">
        <f t="shared" si="48"/>
        <v>0</v>
      </c>
      <c r="AP11" s="13">
        <f t="shared" si="14"/>
        <v>0</v>
      </c>
      <c r="AQ11" s="13">
        <f t="shared" si="49"/>
        <v>0</v>
      </c>
      <c r="AR11" s="13">
        <f t="shared" si="50"/>
        <v>0</v>
      </c>
      <c r="AS11" s="13">
        <f t="shared" si="51"/>
        <v>0</v>
      </c>
      <c r="AT11" s="13">
        <f t="shared" si="52"/>
        <v>0</v>
      </c>
      <c r="AU11" s="13">
        <f t="shared" si="53"/>
        <v>0</v>
      </c>
      <c r="AV11" s="13">
        <f t="shared" si="54"/>
        <v>0</v>
      </c>
      <c r="AX11" s="13">
        <f t="shared" si="15"/>
        <v>0</v>
      </c>
      <c r="AY11" s="13">
        <f t="shared" si="55"/>
        <v>0</v>
      </c>
      <c r="AZ11" s="13">
        <f t="shared" si="56"/>
        <v>0</v>
      </c>
      <c r="BA11" s="13">
        <f t="shared" si="57"/>
        <v>0</v>
      </c>
      <c r="BB11" s="13">
        <f t="shared" si="58"/>
        <v>0</v>
      </c>
      <c r="BC11" s="13">
        <f t="shared" si="59"/>
        <v>0</v>
      </c>
      <c r="BD11" s="13">
        <f t="shared" si="60"/>
        <v>0</v>
      </c>
      <c r="BF11" s="13">
        <f t="shared" si="16"/>
        <v>0</v>
      </c>
      <c r="BG11" s="13">
        <f t="shared" si="61"/>
        <v>0</v>
      </c>
      <c r="BH11" s="13">
        <f t="shared" si="62"/>
        <v>0</v>
      </c>
      <c r="BI11" s="13">
        <f t="shared" si="63"/>
        <v>0</v>
      </c>
      <c r="BJ11" s="13">
        <f t="shared" si="64"/>
        <v>0</v>
      </c>
      <c r="BK11" s="13">
        <f t="shared" si="65"/>
        <v>0</v>
      </c>
      <c r="BL11" s="13">
        <f t="shared" si="66"/>
        <v>0</v>
      </c>
      <c r="BN11" s="13">
        <f t="shared" si="17"/>
        <v>0</v>
      </c>
      <c r="BO11" s="13">
        <f t="shared" si="67"/>
        <v>0</v>
      </c>
      <c r="BP11" s="13">
        <f t="shared" si="68"/>
        <v>0</v>
      </c>
      <c r="BQ11" s="13">
        <f t="shared" si="69"/>
        <v>0</v>
      </c>
      <c r="BR11" s="13">
        <f t="shared" si="70"/>
        <v>0</v>
      </c>
      <c r="BS11" s="13">
        <f t="shared" si="71"/>
        <v>0</v>
      </c>
      <c r="BT11" s="13">
        <f t="shared" si="72"/>
        <v>0</v>
      </c>
    </row>
    <row r="12" spans="1:72" x14ac:dyDescent="0.25">
      <c r="A12" t="s">
        <v>18</v>
      </c>
      <c r="B12" s="4">
        <v>171345.52826599998</v>
      </c>
      <c r="C12" s="4">
        <v>2500</v>
      </c>
      <c r="D12" s="4">
        <v>0</v>
      </c>
      <c r="E12" s="4">
        <v>7500</v>
      </c>
      <c r="F12" s="4">
        <v>6000</v>
      </c>
      <c r="G12" s="4">
        <v>7500</v>
      </c>
      <c r="I12" t="s">
        <v>18</v>
      </c>
      <c r="J12" s="4">
        <v>171345.52826599998</v>
      </c>
      <c r="K12" s="4">
        <f>J12+C12</f>
        <v>173845.52826599998</v>
      </c>
      <c r="L12" s="4">
        <f>K12+D12</f>
        <v>173845.52826599998</v>
      </c>
      <c r="M12" s="4">
        <f>L12+E12</f>
        <v>181345.52826599998</v>
      </c>
      <c r="N12" s="4">
        <f>M12+F12</f>
        <v>187345.52826599998</v>
      </c>
      <c r="O12" s="4">
        <f>N12+G12</f>
        <v>194845.52826599998</v>
      </c>
      <c r="Q12" s="4">
        <f>VLOOKUP(I12,'Product Mapping'!A:B,2,FALSE)</f>
        <v>250</v>
      </c>
      <c r="R12" s="5">
        <f>VLOOKUP(I12,'Product Mapping'!A:C,3,FALSE)</f>
        <v>0</v>
      </c>
      <c r="S12" s="5">
        <f>VLOOKUP(I12,'Product Mapping'!A:D,4,FALSE)</f>
        <v>0.5</v>
      </c>
      <c r="T12" s="5">
        <f>VLOOKUP(I12,'Product Mapping'!A:E,5,FALSE)</f>
        <v>0.5</v>
      </c>
      <c r="U12" s="5">
        <f>VLOOKUP(I12,'Product Mapping'!A:F,6,FALSE)</f>
        <v>0</v>
      </c>
      <c r="V12" s="5">
        <f>VLOOKUP(I12,'Product Mapping'!A:G,7,FALSE)</f>
        <v>0</v>
      </c>
      <c r="W12" s="5">
        <f>VLOOKUP(I12,'Product Mapping'!A:H,8,FALSE)</f>
        <v>0</v>
      </c>
      <c r="X12" s="5">
        <f>VLOOKUP(I12,'Product Mapping'!A:I,9,FALSE)</f>
        <v>0</v>
      </c>
      <c r="Z12" s="13">
        <f t="shared" si="6"/>
        <v>0</v>
      </c>
      <c r="AA12" s="13">
        <f t="shared" si="7"/>
        <v>342.69105653199995</v>
      </c>
      <c r="AB12" s="13">
        <f t="shared" si="8"/>
        <v>342.69105653199995</v>
      </c>
      <c r="AC12" s="13">
        <f t="shared" si="9"/>
        <v>0</v>
      </c>
      <c r="AD12" s="13">
        <f t="shared" si="10"/>
        <v>0</v>
      </c>
      <c r="AE12" s="13">
        <f t="shared" si="11"/>
        <v>0</v>
      </c>
      <c r="AF12" s="13">
        <f t="shared" si="12"/>
        <v>0</v>
      </c>
      <c r="AH12" s="13">
        <f t="shared" si="13"/>
        <v>0</v>
      </c>
      <c r="AI12" s="13">
        <f t="shared" si="48"/>
        <v>347.69105653199995</v>
      </c>
      <c r="AJ12" s="13">
        <f t="shared" si="48"/>
        <v>347.69105653199995</v>
      </c>
      <c r="AK12" s="13">
        <f t="shared" si="48"/>
        <v>0</v>
      </c>
      <c r="AL12" s="13">
        <f t="shared" si="48"/>
        <v>0</v>
      </c>
      <c r="AM12" s="13">
        <f t="shared" si="48"/>
        <v>0</v>
      </c>
      <c r="AN12" s="13">
        <f t="shared" si="48"/>
        <v>0</v>
      </c>
      <c r="AP12" s="13">
        <f t="shared" si="14"/>
        <v>0</v>
      </c>
      <c r="AQ12" s="13">
        <f t="shared" si="49"/>
        <v>347.69105653199995</v>
      </c>
      <c r="AR12" s="13">
        <f t="shared" si="50"/>
        <v>347.69105653199995</v>
      </c>
      <c r="AS12" s="13">
        <f t="shared" si="51"/>
        <v>0</v>
      </c>
      <c r="AT12" s="13">
        <f t="shared" si="52"/>
        <v>0</v>
      </c>
      <c r="AU12" s="13">
        <f t="shared" si="53"/>
        <v>0</v>
      </c>
      <c r="AV12" s="13">
        <f t="shared" si="54"/>
        <v>0</v>
      </c>
      <c r="AX12" s="13">
        <f t="shared" si="15"/>
        <v>0</v>
      </c>
      <c r="AY12" s="13">
        <f t="shared" si="55"/>
        <v>362.69105653199995</v>
      </c>
      <c r="AZ12" s="13">
        <f t="shared" si="56"/>
        <v>362.69105653199995</v>
      </c>
      <c r="BA12" s="13">
        <f t="shared" si="57"/>
        <v>0</v>
      </c>
      <c r="BB12" s="13">
        <f t="shared" si="58"/>
        <v>0</v>
      </c>
      <c r="BC12" s="13">
        <f t="shared" si="59"/>
        <v>0</v>
      </c>
      <c r="BD12" s="13">
        <f t="shared" si="60"/>
        <v>0</v>
      </c>
      <c r="BF12" s="13">
        <f t="shared" si="16"/>
        <v>0</v>
      </c>
      <c r="BG12" s="13">
        <f t="shared" si="61"/>
        <v>374.69105653199995</v>
      </c>
      <c r="BH12" s="13">
        <f t="shared" si="62"/>
        <v>374.69105653199995</v>
      </c>
      <c r="BI12" s="13">
        <f t="shared" si="63"/>
        <v>0</v>
      </c>
      <c r="BJ12" s="13">
        <f t="shared" si="64"/>
        <v>0</v>
      </c>
      <c r="BK12" s="13">
        <f t="shared" si="65"/>
        <v>0</v>
      </c>
      <c r="BL12" s="13">
        <f t="shared" si="66"/>
        <v>0</v>
      </c>
      <c r="BN12" s="13">
        <f t="shared" si="17"/>
        <v>0</v>
      </c>
      <c r="BO12" s="13">
        <f t="shared" si="67"/>
        <v>389.69105653199995</v>
      </c>
      <c r="BP12" s="13">
        <f t="shared" si="68"/>
        <v>389.69105653199995</v>
      </c>
      <c r="BQ12" s="13">
        <f t="shared" si="69"/>
        <v>0</v>
      </c>
      <c r="BR12" s="13">
        <f t="shared" si="70"/>
        <v>0</v>
      </c>
      <c r="BS12" s="13">
        <f t="shared" si="71"/>
        <v>0</v>
      </c>
      <c r="BT12" s="13">
        <f t="shared" si="72"/>
        <v>0</v>
      </c>
    </row>
    <row r="13" spans="1:72" x14ac:dyDescent="0.25">
      <c r="A13" t="s">
        <v>19</v>
      </c>
      <c r="B13" s="4">
        <v>23680.1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I13" t="s">
        <v>19</v>
      </c>
      <c r="J13" s="4">
        <v>23680.1</v>
      </c>
      <c r="K13" s="4">
        <f>J13+C13</f>
        <v>23680.1</v>
      </c>
      <c r="L13" s="4">
        <f>K13+D13</f>
        <v>23680.1</v>
      </c>
      <c r="M13" s="4">
        <f>L13+E13</f>
        <v>23680.1</v>
      </c>
      <c r="N13" s="4">
        <f>M13+F13</f>
        <v>23680.1</v>
      </c>
      <c r="O13" s="4">
        <f>N13+G13</f>
        <v>23680.1</v>
      </c>
      <c r="Q13" s="4">
        <f>VLOOKUP(I13,'Product Mapping'!A:B,2,FALSE)</f>
        <v>225</v>
      </c>
      <c r="R13" s="5">
        <f>VLOOKUP(I13,'Product Mapping'!A:C,3,FALSE)</f>
        <v>0</v>
      </c>
      <c r="S13" s="5">
        <f>VLOOKUP(I13,'Product Mapping'!A:D,4,FALSE)</f>
        <v>0.5</v>
      </c>
      <c r="T13" s="5">
        <f>VLOOKUP(I13,'Product Mapping'!A:E,5,FALSE)</f>
        <v>0.5</v>
      </c>
      <c r="U13" s="5">
        <f>VLOOKUP(I13,'Product Mapping'!A:F,6,FALSE)</f>
        <v>0</v>
      </c>
      <c r="V13" s="5">
        <f>VLOOKUP(I13,'Product Mapping'!A:G,7,FALSE)</f>
        <v>0</v>
      </c>
      <c r="W13" s="5">
        <f>VLOOKUP(I13,'Product Mapping'!A:H,8,FALSE)</f>
        <v>0</v>
      </c>
      <c r="X13" s="5">
        <f>VLOOKUP(I13,'Product Mapping'!A:I,9,FALSE)</f>
        <v>0</v>
      </c>
      <c r="Z13" s="13">
        <f t="shared" si="6"/>
        <v>0</v>
      </c>
      <c r="AA13" s="13">
        <f t="shared" si="7"/>
        <v>52.62244444444444</v>
      </c>
      <c r="AB13" s="13">
        <f t="shared" si="8"/>
        <v>52.62244444444444</v>
      </c>
      <c r="AC13" s="13">
        <f t="shared" si="9"/>
        <v>0</v>
      </c>
      <c r="AD13" s="13">
        <f t="shared" si="10"/>
        <v>0</v>
      </c>
      <c r="AE13" s="13">
        <f t="shared" si="11"/>
        <v>0</v>
      </c>
      <c r="AF13" s="13">
        <f t="shared" si="12"/>
        <v>0</v>
      </c>
      <c r="AH13" s="13">
        <f t="shared" si="13"/>
        <v>0</v>
      </c>
      <c r="AI13" s="13">
        <f t="shared" si="48"/>
        <v>52.62244444444444</v>
      </c>
      <c r="AJ13" s="13">
        <f t="shared" si="48"/>
        <v>52.62244444444444</v>
      </c>
      <c r="AK13" s="13">
        <f t="shared" si="48"/>
        <v>0</v>
      </c>
      <c r="AL13" s="13">
        <f t="shared" si="48"/>
        <v>0</v>
      </c>
      <c r="AM13" s="13">
        <f t="shared" si="48"/>
        <v>0</v>
      </c>
      <c r="AN13" s="13">
        <f t="shared" si="48"/>
        <v>0</v>
      </c>
      <c r="AP13" s="13">
        <f t="shared" si="14"/>
        <v>0</v>
      </c>
      <c r="AQ13" s="13">
        <f t="shared" si="49"/>
        <v>52.62244444444444</v>
      </c>
      <c r="AR13" s="13">
        <f t="shared" si="50"/>
        <v>52.62244444444444</v>
      </c>
      <c r="AS13" s="13">
        <f t="shared" si="51"/>
        <v>0</v>
      </c>
      <c r="AT13" s="13">
        <f t="shared" si="52"/>
        <v>0</v>
      </c>
      <c r="AU13" s="13">
        <f t="shared" si="53"/>
        <v>0</v>
      </c>
      <c r="AV13" s="13">
        <f t="shared" si="54"/>
        <v>0</v>
      </c>
      <c r="AX13" s="13">
        <f t="shared" si="15"/>
        <v>0</v>
      </c>
      <c r="AY13" s="13">
        <f t="shared" si="55"/>
        <v>52.62244444444444</v>
      </c>
      <c r="AZ13" s="13">
        <f t="shared" si="56"/>
        <v>52.62244444444444</v>
      </c>
      <c r="BA13" s="13">
        <f t="shared" si="57"/>
        <v>0</v>
      </c>
      <c r="BB13" s="13">
        <f t="shared" si="58"/>
        <v>0</v>
      </c>
      <c r="BC13" s="13">
        <f t="shared" si="59"/>
        <v>0</v>
      </c>
      <c r="BD13" s="13">
        <f t="shared" si="60"/>
        <v>0</v>
      </c>
      <c r="BF13" s="13">
        <f t="shared" si="16"/>
        <v>0</v>
      </c>
      <c r="BG13" s="13">
        <f t="shared" si="61"/>
        <v>52.62244444444444</v>
      </c>
      <c r="BH13" s="13">
        <f t="shared" si="62"/>
        <v>52.62244444444444</v>
      </c>
      <c r="BI13" s="13">
        <f t="shared" si="63"/>
        <v>0</v>
      </c>
      <c r="BJ13" s="13">
        <f t="shared" si="64"/>
        <v>0</v>
      </c>
      <c r="BK13" s="13">
        <f t="shared" si="65"/>
        <v>0</v>
      </c>
      <c r="BL13" s="13">
        <f t="shared" si="66"/>
        <v>0</v>
      </c>
      <c r="BN13" s="13">
        <f t="shared" si="17"/>
        <v>0</v>
      </c>
      <c r="BO13" s="13">
        <f t="shared" si="67"/>
        <v>52.62244444444444</v>
      </c>
      <c r="BP13" s="13">
        <f t="shared" si="68"/>
        <v>52.62244444444444</v>
      </c>
      <c r="BQ13" s="13">
        <f t="shared" si="69"/>
        <v>0</v>
      </c>
      <c r="BR13" s="13">
        <f t="shared" si="70"/>
        <v>0</v>
      </c>
      <c r="BS13" s="13">
        <f t="shared" si="71"/>
        <v>0</v>
      </c>
      <c r="BT13" s="13">
        <f t="shared" si="72"/>
        <v>0</v>
      </c>
    </row>
    <row r="14" spans="1:72" x14ac:dyDescent="0.25">
      <c r="A14" t="s">
        <v>20</v>
      </c>
      <c r="B14" s="4">
        <v>295622.33892572956</v>
      </c>
      <c r="C14" s="4">
        <v>83800</v>
      </c>
      <c r="D14" s="4">
        <v>75800</v>
      </c>
      <c r="E14" s="4">
        <v>75800</v>
      </c>
      <c r="F14" s="4">
        <v>63600</v>
      </c>
      <c r="G14" s="4">
        <v>95600</v>
      </c>
      <c r="I14" t="s">
        <v>20</v>
      </c>
      <c r="J14" s="4">
        <v>295622.33892572956</v>
      </c>
      <c r="K14" s="4">
        <f>J14+C14</f>
        <v>379422.33892572956</v>
      </c>
      <c r="L14" s="4">
        <f>K14+D14</f>
        <v>455222.33892572956</v>
      </c>
      <c r="M14" s="4">
        <f>L14+E14</f>
        <v>531022.33892572951</v>
      </c>
      <c r="N14" s="4">
        <f>M14+F14</f>
        <v>594622.33892572951</v>
      </c>
      <c r="O14" s="4">
        <f>N14+G14</f>
        <v>690222.33892572951</v>
      </c>
      <c r="Q14" s="4">
        <f>VLOOKUP(I14,'Product Mapping'!A:B,2,FALSE)</f>
        <v>225</v>
      </c>
      <c r="R14" s="5">
        <f>VLOOKUP(I14,'Product Mapping'!A:C,3,FALSE)</f>
        <v>0</v>
      </c>
      <c r="S14" s="5">
        <f>VLOOKUP(I14,'Product Mapping'!A:D,4,FALSE)</f>
        <v>0.02</v>
      </c>
      <c r="T14" s="5">
        <f>VLOOKUP(I14,'Product Mapping'!A:E,5,FALSE)</f>
        <v>0.02</v>
      </c>
      <c r="U14" s="5">
        <f>VLOOKUP(I14,'Product Mapping'!A:F,6,FALSE)</f>
        <v>0</v>
      </c>
      <c r="V14" s="5">
        <f>VLOOKUP(I14,'Product Mapping'!A:G,7,FALSE)</f>
        <v>0</v>
      </c>
      <c r="W14" s="5">
        <f>VLOOKUP(I14,'Product Mapping'!A:H,8,FALSE)</f>
        <v>0</v>
      </c>
      <c r="X14" s="5">
        <f>VLOOKUP(I14,'Product Mapping'!A:I,9,FALSE)</f>
        <v>0</v>
      </c>
      <c r="Z14" s="13">
        <f t="shared" si="6"/>
        <v>0</v>
      </c>
      <c r="AA14" s="13">
        <f t="shared" si="7"/>
        <v>26.27754123784263</v>
      </c>
      <c r="AB14" s="13">
        <f t="shared" si="8"/>
        <v>26.27754123784263</v>
      </c>
      <c r="AC14" s="13">
        <f t="shared" si="9"/>
        <v>0</v>
      </c>
      <c r="AD14" s="13">
        <f t="shared" si="10"/>
        <v>0</v>
      </c>
      <c r="AE14" s="13">
        <f t="shared" si="11"/>
        <v>0</v>
      </c>
      <c r="AF14" s="13">
        <f t="shared" si="12"/>
        <v>0</v>
      </c>
      <c r="AH14" s="13">
        <f t="shared" si="13"/>
        <v>0</v>
      </c>
      <c r="AI14" s="13">
        <f t="shared" si="48"/>
        <v>33.726430126731515</v>
      </c>
      <c r="AJ14" s="13">
        <f t="shared" si="48"/>
        <v>33.726430126731515</v>
      </c>
      <c r="AK14" s="13">
        <f t="shared" si="48"/>
        <v>0</v>
      </c>
      <c r="AL14" s="13">
        <f t="shared" si="48"/>
        <v>0</v>
      </c>
      <c r="AM14" s="13">
        <f t="shared" si="48"/>
        <v>0</v>
      </c>
      <c r="AN14" s="13">
        <f t="shared" si="48"/>
        <v>0</v>
      </c>
      <c r="AP14" s="13">
        <f t="shared" si="14"/>
        <v>0</v>
      </c>
      <c r="AQ14" s="13">
        <f t="shared" si="49"/>
        <v>40.464207904509294</v>
      </c>
      <c r="AR14" s="13">
        <f t="shared" si="50"/>
        <v>40.464207904509294</v>
      </c>
      <c r="AS14" s="13">
        <f t="shared" si="51"/>
        <v>0</v>
      </c>
      <c r="AT14" s="13">
        <f t="shared" si="52"/>
        <v>0</v>
      </c>
      <c r="AU14" s="13">
        <f t="shared" si="53"/>
        <v>0</v>
      </c>
      <c r="AV14" s="13">
        <f t="shared" si="54"/>
        <v>0</v>
      </c>
      <c r="AX14" s="13">
        <f t="shared" si="15"/>
        <v>0</v>
      </c>
      <c r="AY14" s="13">
        <f t="shared" si="55"/>
        <v>47.201985682287066</v>
      </c>
      <c r="AZ14" s="13">
        <f t="shared" si="56"/>
        <v>47.201985682287066</v>
      </c>
      <c r="BA14" s="13">
        <f t="shared" si="57"/>
        <v>0</v>
      </c>
      <c r="BB14" s="13">
        <f t="shared" si="58"/>
        <v>0</v>
      </c>
      <c r="BC14" s="13">
        <f t="shared" si="59"/>
        <v>0</v>
      </c>
      <c r="BD14" s="13">
        <f t="shared" si="60"/>
        <v>0</v>
      </c>
      <c r="BF14" s="13">
        <f t="shared" si="16"/>
        <v>0</v>
      </c>
      <c r="BG14" s="13">
        <f t="shared" si="61"/>
        <v>52.855319015620402</v>
      </c>
      <c r="BH14" s="13">
        <f t="shared" si="62"/>
        <v>52.855319015620402</v>
      </c>
      <c r="BI14" s="13">
        <f t="shared" si="63"/>
        <v>0</v>
      </c>
      <c r="BJ14" s="13">
        <f t="shared" si="64"/>
        <v>0</v>
      </c>
      <c r="BK14" s="13">
        <f t="shared" si="65"/>
        <v>0</v>
      </c>
      <c r="BL14" s="13">
        <f t="shared" si="66"/>
        <v>0</v>
      </c>
      <c r="BN14" s="13">
        <f t="shared" si="17"/>
        <v>0</v>
      </c>
      <c r="BO14" s="13">
        <f t="shared" si="67"/>
        <v>61.35309679339818</v>
      </c>
      <c r="BP14" s="13">
        <f t="shared" si="68"/>
        <v>61.35309679339818</v>
      </c>
      <c r="BQ14" s="13">
        <f t="shared" si="69"/>
        <v>0</v>
      </c>
      <c r="BR14" s="13">
        <f t="shared" si="70"/>
        <v>0</v>
      </c>
      <c r="BS14" s="13">
        <f t="shared" si="71"/>
        <v>0</v>
      </c>
      <c r="BT14" s="13">
        <f t="shared" si="72"/>
        <v>0</v>
      </c>
    </row>
    <row r="15" spans="1:72" x14ac:dyDescent="0.25">
      <c r="A15" t="s">
        <v>21</v>
      </c>
      <c r="B15" s="4">
        <v>38792.952999999994</v>
      </c>
      <c r="C15" s="4">
        <v>14000</v>
      </c>
      <c r="D15" s="4">
        <v>0</v>
      </c>
      <c r="E15" s="4">
        <v>21000</v>
      </c>
      <c r="F15" s="4">
        <v>-7000</v>
      </c>
      <c r="G15" s="4">
        <v>7000</v>
      </c>
      <c r="I15" t="s">
        <v>21</v>
      </c>
      <c r="J15" s="4">
        <v>38792.952999999994</v>
      </c>
      <c r="K15" s="4">
        <f>J15+C15</f>
        <v>52792.952999999994</v>
      </c>
      <c r="L15" s="4">
        <f>K15+D15</f>
        <v>52792.952999999994</v>
      </c>
      <c r="M15" s="4">
        <f>L15+E15</f>
        <v>73792.952999999994</v>
      </c>
      <c r="N15" s="4">
        <f>M15+F15</f>
        <v>66792.952999999994</v>
      </c>
      <c r="O15" s="4">
        <f>N15+G15</f>
        <v>73792.952999999994</v>
      </c>
      <c r="Q15" s="4">
        <f>VLOOKUP(I15,'Product Mapping'!A:B,2,FALSE)</f>
        <v>225</v>
      </c>
      <c r="R15" s="5">
        <f>VLOOKUP(I15,'Product Mapping'!A:C,3,FALSE)</f>
        <v>0</v>
      </c>
      <c r="S15" s="5">
        <f>VLOOKUP(I15,'Product Mapping'!A:D,4,FALSE)</f>
        <v>0</v>
      </c>
      <c r="T15" s="5">
        <f>VLOOKUP(I15,'Product Mapping'!A:E,5,FALSE)</f>
        <v>0.39</v>
      </c>
      <c r="U15" s="5">
        <f>VLOOKUP(I15,'Product Mapping'!A:F,6,FALSE)</f>
        <v>0</v>
      </c>
      <c r="V15" s="5">
        <f>VLOOKUP(I15,'Product Mapping'!A:G,7,FALSE)</f>
        <v>0</v>
      </c>
      <c r="W15" s="5">
        <f>VLOOKUP(I15,'Product Mapping'!A:H,8,FALSE)</f>
        <v>0</v>
      </c>
      <c r="X15" s="5">
        <f>VLOOKUP(I15,'Product Mapping'!A:I,9,FALSE)</f>
        <v>0</v>
      </c>
      <c r="Z15" s="13">
        <f t="shared" si="6"/>
        <v>0</v>
      </c>
      <c r="AA15" s="13">
        <f t="shared" si="7"/>
        <v>0</v>
      </c>
      <c r="AB15" s="13">
        <f t="shared" si="8"/>
        <v>67.241118533333321</v>
      </c>
      <c r="AC15" s="13">
        <f t="shared" si="9"/>
        <v>0</v>
      </c>
      <c r="AD15" s="13">
        <f t="shared" si="10"/>
        <v>0</v>
      </c>
      <c r="AE15" s="13">
        <f t="shared" si="11"/>
        <v>0</v>
      </c>
      <c r="AF15" s="13">
        <f t="shared" si="12"/>
        <v>0</v>
      </c>
      <c r="AH15" s="13">
        <f t="shared" si="13"/>
        <v>0</v>
      </c>
      <c r="AI15" s="13">
        <f t="shared" si="48"/>
        <v>0</v>
      </c>
      <c r="AJ15" s="13">
        <f t="shared" si="48"/>
        <v>91.507785199999987</v>
      </c>
      <c r="AK15" s="13">
        <f t="shared" si="48"/>
        <v>0</v>
      </c>
      <c r="AL15" s="13">
        <f t="shared" si="48"/>
        <v>0</v>
      </c>
      <c r="AM15" s="13">
        <f t="shared" si="48"/>
        <v>0</v>
      </c>
      <c r="AN15" s="13">
        <f t="shared" si="48"/>
        <v>0</v>
      </c>
      <c r="AP15" s="13">
        <f t="shared" si="14"/>
        <v>0</v>
      </c>
      <c r="AQ15" s="13">
        <f t="shared" si="49"/>
        <v>0</v>
      </c>
      <c r="AR15" s="13">
        <f t="shared" si="50"/>
        <v>91.507785199999987</v>
      </c>
      <c r="AS15" s="13">
        <f t="shared" si="51"/>
        <v>0</v>
      </c>
      <c r="AT15" s="13">
        <f t="shared" si="52"/>
        <v>0</v>
      </c>
      <c r="AU15" s="13">
        <f t="shared" si="53"/>
        <v>0</v>
      </c>
      <c r="AV15" s="13">
        <f t="shared" si="54"/>
        <v>0</v>
      </c>
      <c r="AX15" s="13">
        <f t="shared" si="15"/>
        <v>0</v>
      </c>
      <c r="AY15" s="13">
        <f t="shared" si="55"/>
        <v>0</v>
      </c>
      <c r="AZ15" s="13">
        <f t="shared" si="56"/>
        <v>127.90778519999998</v>
      </c>
      <c r="BA15" s="13">
        <f t="shared" si="57"/>
        <v>0</v>
      </c>
      <c r="BB15" s="13">
        <f t="shared" si="58"/>
        <v>0</v>
      </c>
      <c r="BC15" s="13">
        <f t="shared" si="59"/>
        <v>0</v>
      </c>
      <c r="BD15" s="13">
        <f t="shared" si="60"/>
        <v>0</v>
      </c>
      <c r="BF15" s="13">
        <f t="shared" si="16"/>
        <v>0</v>
      </c>
      <c r="BG15" s="13">
        <f t="shared" si="61"/>
        <v>0</v>
      </c>
      <c r="BH15" s="13">
        <f t="shared" si="62"/>
        <v>115.77445186666667</v>
      </c>
      <c r="BI15" s="13">
        <f t="shared" si="63"/>
        <v>0</v>
      </c>
      <c r="BJ15" s="13">
        <f t="shared" si="64"/>
        <v>0</v>
      </c>
      <c r="BK15" s="13">
        <f t="shared" si="65"/>
        <v>0</v>
      </c>
      <c r="BL15" s="13">
        <f t="shared" si="66"/>
        <v>0</v>
      </c>
      <c r="BN15" s="13">
        <f t="shared" si="17"/>
        <v>0</v>
      </c>
      <c r="BO15" s="13">
        <f t="shared" si="67"/>
        <v>0</v>
      </c>
      <c r="BP15" s="13">
        <f t="shared" si="68"/>
        <v>127.90778519999998</v>
      </c>
      <c r="BQ15" s="13">
        <f t="shared" si="69"/>
        <v>0</v>
      </c>
      <c r="BR15" s="13">
        <f t="shared" si="70"/>
        <v>0</v>
      </c>
      <c r="BS15" s="13">
        <f t="shared" si="71"/>
        <v>0</v>
      </c>
      <c r="BT15" s="13">
        <f t="shared" si="72"/>
        <v>0</v>
      </c>
    </row>
    <row r="16" spans="1:72" x14ac:dyDescent="0.25">
      <c r="A16" t="s">
        <v>22</v>
      </c>
      <c r="B16" s="4">
        <v>87977.772749999989</v>
      </c>
      <c r="C16" s="4">
        <v>8500</v>
      </c>
      <c r="D16" s="4">
        <v>17000</v>
      </c>
      <c r="E16" s="4">
        <v>0</v>
      </c>
      <c r="F16" s="4">
        <v>0</v>
      </c>
      <c r="G16" s="4">
        <v>17000</v>
      </c>
      <c r="I16" t="s">
        <v>22</v>
      </c>
      <c r="J16" s="4">
        <v>87977.772749999989</v>
      </c>
      <c r="K16" s="4">
        <f>J16+C16</f>
        <v>96477.772749999989</v>
      </c>
      <c r="L16" s="4">
        <f>K16+D16</f>
        <v>113477.77274999999</v>
      </c>
      <c r="M16" s="4">
        <f>L16+E16</f>
        <v>113477.77274999999</v>
      </c>
      <c r="N16" s="4">
        <f>M16+F16</f>
        <v>113477.77274999999</v>
      </c>
      <c r="O16" s="4">
        <f>N16+G16</f>
        <v>130477.77274999999</v>
      </c>
      <c r="Q16" s="4">
        <f>VLOOKUP(I16,'Product Mapping'!A:B,2,FALSE)</f>
        <v>275</v>
      </c>
      <c r="R16" s="5">
        <f>VLOOKUP(I16,'Product Mapping'!A:C,3,FALSE)</f>
        <v>0.5</v>
      </c>
      <c r="S16" s="5">
        <f>VLOOKUP(I16,'Product Mapping'!A:D,4,FALSE)</f>
        <v>0</v>
      </c>
      <c r="T16" s="5">
        <f>VLOOKUP(I16,'Product Mapping'!A:E,5,FALSE)</f>
        <v>0</v>
      </c>
      <c r="U16" s="5">
        <f>VLOOKUP(I16,'Product Mapping'!A:F,6,FALSE)</f>
        <v>0</v>
      </c>
      <c r="V16" s="5">
        <f>VLOOKUP(I16,'Product Mapping'!A:G,7,FALSE)</f>
        <v>0</v>
      </c>
      <c r="W16" s="5">
        <f>VLOOKUP(I16,'Product Mapping'!A:H,8,FALSE)</f>
        <v>0</v>
      </c>
      <c r="X16" s="5">
        <f>VLOOKUP(I16,'Product Mapping'!A:I,9,FALSE)</f>
        <v>0</v>
      </c>
      <c r="Z16" s="13">
        <f t="shared" si="6"/>
        <v>159.9595868181818</v>
      </c>
      <c r="AA16" s="13">
        <f t="shared" si="7"/>
        <v>0</v>
      </c>
      <c r="AB16" s="13">
        <f t="shared" si="8"/>
        <v>0</v>
      </c>
      <c r="AC16" s="13">
        <f t="shared" si="9"/>
        <v>0</v>
      </c>
      <c r="AD16" s="13">
        <f t="shared" si="10"/>
        <v>0</v>
      </c>
      <c r="AE16" s="13">
        <f t="shared" si="11"/>
        <v>0</v>
      </c>
      <c r="AF16" s="13">
        <f t="shared" si="12"/>
        <v>0</v>
      </c>
      <c r="AH16" s="13">
        <f t="shared" si="13"/>
        <v>175.41413227272724</v>
      </c>
      <c r="AI16" s="13">
        <f t="shared" si="48"/>
        <v>0</v>
      </c>
      <c r="AJ16" s="13">
        <f t="shared" si="48"/>
        <v>0</v>
      </c>
      <c r="AK16" s="13">
        <f t="shared" si="48"/>
        <v>0</v>
      </c>
      <c r="AL16" s="13">
        <f t="shared" si="48"/>
        <v>0</v>
      </c>
      <c r="AM16" s="13">
        <f t="shared" si="48"/>
        <v>0</v>
      </c>
      <c r="AN16" s="13">
        <f t="shared" si="48"/>
        <v>0</v>
      </c>
      <c r="AP16" s="13">
        <f t="shared" si="14"/>
        <v>206.32322318181815</v>
      </c>
      <c r="AQ16" s="13">
        <f t="shared" si="49"/>
        <v>0</v>
      </c>
      <c r="AR16" s="13">
        <f t="shared" si="50"/>
        <v>0</v>
      </c>
      <c r="AS16" s="13">
        <f t="shared" si="51"/>
        <v>0</v>
      </c>
      <c r="AT16" s="13">
        <f t="shared" si="52"/>
        <v>0</v>
      </c>
      <c r="AU16" s="13">
        <f t="shared" si="53"/>
        <v>0</v>
      </c>
      <c r="AV16" s="13">
        <f t="shared" si="54"/>
        <v>0</v>
      </c>
      <c r="AX16" s="13">
        <f t="shared" si="15"/>
        <v>206.32322318181815</v>
      </c>
      <c r="AY16" s="13">
        <f t="shared" si="55"/>
        <v>0</v>
      </c>
      <c r="AZ16" s="13">
        <f t="shared" si="56"/>
        <v>0</v>
      </c>
      <c r="BA16" s="13">
        <f t="shared" si="57"/>
        <v>0</v>
      </c>
      <c r="BB16" s="13">
        <f t="shared" si="58"/>
        <v>0</v>
      </c>
      <c r="BC16" s="13">
        <f t="shared" si="59"/>
        <v>0</v>
      </c>
      <c r="BD16" s="13">
        <f t="shared" si="60"/>
        <v>0</v>
      </c>
      <c r="BF16" s="13">
        <f t="shared" si="16"/>
        <v>206.32322318181815</v>
      </c>
      <c r="BG16" s="13">
        <f t="shared" si="61"/>
        <v>0</v>
      </c>
      <c r="BH16" s="13">
        <f t="shared" si="62"/>
        <v>0</v>
      </c>
      <c r="BI16" s="13">
        <f t="shared" si="63"/>
        <v>0</v>
      </c>
      <c r="BJ16" s="13">
        <f t="shared" si="64"/>
        <v>0</v>
      </c>
      <c r="BK16" s="13">
        <f t="shared" si="65"/>
        <v>0</v>
      </c>
      <c r="BL16" s="13">
        <f t="shared" si="66"/>
        <v>0</v>
      </c>
      <c r="BN16" s="13">
        <f t="shared" si="17"/>
        <v>237.23231409090909</v>
      </c>
      <c r="BO16" s="13">
        <f t="shared" si="67"/>
        <v>0</v>
      </c>
      <c r="BP16" s="13">
        <f t="shared" si="68"/>
        <v>0</v>
      </c>
      <c r="BQ16" s="13">
        <f t="shared" si="69"/>
        <v>0</v>
      </c>
      <c r="BR16" s="13">
        <f t="shared" si="70"/>
        <v>0</v>
      </c>
      <c r="BS16" s="13">
        <f t="shared" si="71"/>
        <v>0</v>
      </c>
      <c r="BT16" s="13">
        <f t="shared" si="72"/>
        <v>0</v>
      </c>
    </row>
    <row r="17" spans="1:72" x14ac:dyDescent="0.25">
      <c r="A17" t="s">
        <v>23</v>
      </c>
      <c r="B17" s="4">
        <v>380321.21809469</v>
      </c>
      <c r="C17" s="4">
        <v>43500</v>
      </c>
      <c r="D17" s="4">
        <v>37500</v>
      </c>
      <c r="E17" s="4">
        <v>52000</v>
      </c>
      <c r="F17" s="4">
        <v>51500</v>
      </c>
      <c r="G17" s="4">
        <v>44500</v>
      </c>
      <c r="I17" t="s">
        <v>23</v>
      </c>
      <c r="J17" s="4">
        <v>380321.21809469</v>
      </c>
      <c r="K17" s="4">
        <f>J17+C17</f>
        <v>423821.21809469</v>
      </c>
      <c r="L17" s="4">
        <f>K17+D17</f>
        <v>461321.21809469</v>
      </c>
      <c r="M17" s="4">
        <f>L17+E17</f>
        <v>513321.21809469</v>
      </c>
      <c r="N17" s="4">
        <f>M17+F17</f>
        <v>564821.21809469</v>
      </c>
      <c r="O17" s="4">
        <f>N17+G17</f>
        <v>609321.21809469</v>
      </c>
      <c r="Q17" s="4">
        <f>VLOOKUP(I17,'Product Mapping'!A:B,2,FALSE)</f>
        <v>250</v>
      </c>
      <c r="R17" s="5">
        <f>VLOOKUP(I17,'Product Mapping'!A:C,3,FALSE)</f>
        <v>0</v>
      </c>
      <c r="S17" s="5">
        <f>VLOOKUP(I17,'Product Mapping'!A:D,4,FALSE)</f>
        <v>0.4</v>
      </c>
      <c r="T17" s="5">
        <f>VLOOKUP(I17,'Product Mapping'!A:E,5,FALSE)</f>
        <v>0.05</v>
      </c>
      <c r="U17" s="5">
        <f>VLOOKUP(I17,'Product Mapping'!A:F,6,FALSE)</f>
        <v>0.3</v>
      </c>
      <c r="V17" s="5">
        <f>VLOOKUP(I17,'Product Mapping'!A:G,7,FALSE)</f>
        <v>0.25</v>
      </c>
      <c r="W17" s="5">
        <f>VLOOKUP(I17,'Product Mapping'!A:H,8,FALSE)</f>
        <v>0</v>
      </c>
      <c r="X17" s="5">
        <f>VLOOKUP(I17,'Product Mapping'!A:I,9,FALSE)</f>
        <v>0</v>
      </c>
      <c r="Z17" s="13">
        <f t="shared" si="6"/>
        <v>0</v>
      </c>
      <c r="AA17" s="13">
        <f t="shared" si="7"/>
        <v>608.51394895150395</v>
      </c>
      <c r="AB17" s="13">
        <f t="shared" si="8"/>
        <v>76.064243618937994</v>
      </c>
      <c r="AC17" s="13">
        <f t="shared" si="9"/>
        <v>456.38546171362799</v>
      </c>
      <c r="AD17" s="13">
        <f t="shared" si="10"/>
        <v>380.32121809468998</v>
      </c>
      <c r="AE17" s="13">
        <f t="shared" si="11"/>
        <v>0</v>
      </c>
      <c r="AF17" s="13">
        <f t="shared" si="12"/>
        <v>0</v>
      </c>
      <c r="AH17" s="13">
        <f t="shared" si="13"/>
        <v>0</v>
      </c>
      <c r="AI17" s="13">
        <f t="shared" si="48"/>
        <v>678.11394895150397</v>
      </c>
      <c r="AJ17" s="13">
        <f t="shared" si="48"/>
        <v>84.764243618937996</v>
      </c>
      <c r="AK17" s="13">
        <f t="shared" si="48"/>
        <v>508.58546171362798</v>
      </c>
      <c r="AL17" s="13">
        <f t="shared" si="48"/>
        <v>423.82121809468998</v>
      </c>
      <c r="AM17" s="13">
        <f t="shared" si="48"/>
        <v>0</v>
      </c>
      <c r="AN17" s="13">
        <f t="shared" si="48"/>
        <v>0</v>
      </c>
      <c r="AP17" s="13">
        <f t="shared" si="14"/>
        <v>0</v>
      </c>
      <c r="AQ17" s="13">
        <f t="shared" si="49"/>
        <v>738.11394895150397</v>
      </c>
      <c r="AR17" s="13">
        <f t="shared" si="50"/>
        <v>92.264243618937996</v>
      </c>
      <c r="AS17" s="13">
        <f t="shared" si="51"/>
        <v>553.58546171362798</v>
      </c>
      <c r="AT17" s="13">
        <f t="shared" si="52"/>
        <v>461.32121809468998</v>
      </c>
      <c r="AU17" s="13">
        <f t="shared" si="53"/>
        <v>0</v>
      </c>
      <c r="AV17" s="13">
        <f t="shared" si="54"/>
        <v>0</v>
      </c>
      <c r="AX17" s="13">
        <f t="shared" si="15"/>
        <v>0</v>
      </c>
      <c r="AY17" s="13">
        <f t="shared" si="55"/>
        <v>821.31394895150413</v>
      </c>
      <c r="AZ17" s="13">
        <f t="shared" si="56"/>
        <v>102.66424361893802</v>
      </c>
      <c r="BA17" s="13">
        <f t="shared" si="57"/>
        <v>615.98546171362807</v>
      </c>
      <c r="BB17" s="13">
        <f t="shared" si="58"/>
        <v>513.32121809469004</v>
      </c>
      <c r="BC17" s="13">
        <f t="shared" si="59"/>
        <v>0</v>
      </c>
      <c r="BD17" s="13">
        <f t="shared" si="60"/>
        <v>0</v>
      </c>
      <c r="BF17" s="13">
        <f t="shared" si="16"/>
        <v>0</v>
      </c>
      <c r="BG17" s="13">
        <f t="shared" si="61"/>
        <v>903.71394895150411</v>
      </c>
      <c r="BH17" s="13">
        <f t="shared" si="62"/>
        <v>112.96424361893801</v>
      </c>
      <c r="BI17" s="13">
        <f t="shared" si="63"/>
        <v>677.78546171362802</v>
      </c>
      <c r="BJ17" s="13">
        <f t="shared" si="64"/>
        <v>564.82121809469004</v>
      </c>
      <c r="BK17" s="13">
        <f t="shared" si="65"/>
        <v>0</v>
      </c>
      <c r="BL17" s="13">
        <f t="shared" si="66"/>
        <v>0</v>
      </c>
      <c r="BN17" s="13">
        <f t="shared" si="17"/>
        <v>0</v>
      </c>
      <c r="BO17" s="13">
        <f t="shared" si="67"/>
        <v>974.91394895150415</v>
      </c>
      <c r="BP17" s="13">
        <f t="shared" si="68"/>
        <v>121.86424361893802</v>
      </c>
      <c r="BQ17" s="13">
        <f t="shared" si="69"/>
        <v>731.185461713628</v>
      </c>
      <c r="BR17" s="13">
        <f t="shared" si="70"/>
        <v>609.32121809469004</v>
      </c>
      <c r="BS17" s="13">
        <f t="shared" si="71"/>
        <v>0</v>
      </c>
      <c r="BT17" s="13">
        <f t="shared" si="72"/>
        <v>0</v>
      </c>
    </row>
    <row r="18" spans="1:72" x14ac:dyDescent="0.25">
      <c r="A18" t="s">
        <v>24</v>
      </c>
      <c r="B18" s="4">
        <v>3652048.5376628228</v>
      </c>
      <c r="C18" s="4">
        <v>235582</v>
      </c>
      <c r="D18" s="4">
        <v>140550</v>
      </c>
      <c r="E18" s="4">
        <v>144157</v>
      </c>
      <c r="F18" s="4">
        <v>238500</v>
      </c>
      <c r="G18" s="4">
        <v>281357</v>
      </c>
      <c r="I18" t="s">
        <v>24</v>
      </c>
      <c r="J18" s="4">
        <v>3652048.5376628228</v>
      </c>
      <c r="K18" s="4">
        <f>J18+C18</f>
        <v>3887630.5376628228</v>
      </c>
      <c r="L18" s="4">
        <f>K18+D18</f>
        <v>4028180.5376628228</v>
      </c>
      <c r="M18" s="4">
        <f>L18+E18</f>
        <v>4172337.5376628228</v>
      </c>
      <c r="N18" s="4">
        <f>M18+F18</f>
        <v>4410837.5376628228</v>
      </c>
      <c r="O18" s="4">
        <f>N18+G18</f>
        <v>4692194.5376628228</v>
      </c>
      <c r="Q18" s="4">
        <f>VLOOKUP(I18,'Product Mapping'!A:B,2,FALSE)</f>
        <v>225</v>
      </c>
      <c r="R18" s="5">
        <f>VLOOKUP(I18,'Product Mapping'!A:C,3,FALSE)</f>
        <v>0.22</v>
      </c>
      <c r="S18" s="5">
        <f>VLOOKUP(I18,'Product Mapping'!A:D,4,FALSE)</f>
        <v>0.2</v>
      </c>
      <c r="T18" s="5">
        <f>VLOOKUP(I18,'Product Mapping'!A:E,5,FALSE)</f>
        <v>0.2</v>
      </c>
      <c r="U18" s="5">
        <f>VLOOKUP(I18,'Product Mapping'!A:F,6,FALSE)</f>
        <v>0</v>
      </c>
      <c r="V18" s="5">
        <f>VLOOKUP(I18,'Product Mapping'!A:G,7,FALSE)</f>
        <v>0</v>
      </c>
      <c r="W18" s="5">
        <f>VLOOKUP(I18,'Product Mapping'!A:H,8,FALSE)</f>
        <v>0</v>
      </c>
      <c r="X18" s="5">
        <f>VLOOKUP(I18,'Product Mapping'!A:I,9,FALSE)</f>
        <v>0</v>
      </c>
      <c r="Z18" s="13">
        <f t="shared" si="6"/>
        <v>3570.8919034925379</v>
      </c>
      <c r="AA18" s="13">
        <f t="shared" si="7"/>
        <v>3246.2653668113981</v>
      </c>
      <c r="AB18" s="13">
        <f t="shared" si="8"/>
        <v>3246.2653668113981</v>
      </c>
      <c r="AC18" s="13">
        <f t="shared" si="9"/>
        <v>0</v>
      </c>
      <c r="AD18" s="13">
        <f t="shared" si="10"/>
        <v>0</v>
      </c>
      <c r="AE18" s="13">
        <f t="shared" si="11"/>
        <v>0</v>
      </c>
      <c r="AF18" s="13">
        <f t="shared" si="12"/>
        <v>0</v>
      </c>
      <c r="AH18" s="13">
        <f t="shared" si="13"/>
        <v>3801.2387479369818</v>
      </c>
      <c r="AI18" s="13">
        <f t="shared" si="48"/>
        <v>3455.67158903362</v>
      </c>
      <c r="AJ18" s="13">
        <f t="shared" si="48"/>
        <v>3455.67158903362</v>
      </c>
      <c r="AK18" s="13">
        <f t="shared" si="48"/>
        <v>0</v>
      </c>
      <c r="AL18" s="13">
        <f t="shared" si="48"/>
        <v>0</v>
      </c>
      <c r="AM18" s="13">
        <f t="shared" si="48"/>
        <v>0</v>
      </c>
      <c r="AN18" s="13">
        <f t="shared" si="48"/>
        <v>0</v>
      </c>
      <c r="AP18" s="13">
        <f t="shared" si="14"/>
        <v>3938.665414603649</v>
      </c>
      <c r="AQ18" s="13">
        <f t="shared" si="49"/>
        <v>3580.6049223669538</v>
      </c>
      <c r="AR18" s="13">
        <f t="shared" si="50"/>
        <v>3580.6049223669538</v>
      </c>
      <c r="AS18" s="13">
        <f t="shared" si="51"/>
        <v>0</v>
      </c>
      <c r="AT18" s="13">
        <f t="shared" si="52"/>
        <v>0</v>
      </c>
      <c r="AU18" s="13">
        <f t="shared" si="53"/>
        <v>0</v>
      </c>
      <c r="AV18" s="13">
        <f t="shared" si="54"/>
        <v>0</v>
      </c>
      <c r="AX18" s="13">
        <f t="shared" si="15"/>
        <v>4079.6189257147603</v>
      </c>
      <c r="AY18" s="13">
        <f t="shared" si="55"/>
        <v>3708.7444779225098</v>
      </c>
      <c r="AZ18" s="13">
        <f t="shared" si="56"/>
        <v>3708.7444779225098</v>
      </c>
      <c r="BA18" s="13">
        <f t="shared" si="57"/>
        <v>0</v>
      </c>
      <c r="BB18" s="13">
        <f t="shared" si="58"/>
        <v>0</v>
      </c>
      <c r="BC18" s="13">
        <f t="shared" si="59"/>
        <v>0</v>
      </c>
      <c r="BD18" s="13">
        <f t="shared" si="60"/>
        <v>0</v>
      </c>
      <c r="BF18" s="13">
        <f t="shared" si="16"/>
        <v>4312.8189257147606</v>
      </c>
      <c r="BG18" s="13">
        <f t="shared" si="61"/>
        <v>3920.7444779225098</v>
      </c>
      <c r="BH18" s="13">
        <f t="shared" si="62"/>
        <v>3920.7444779225098</v>
      </c>
      <c r="BI18" s="13">
        <f t="shared" si="63"/>
        <v>0</v>
      </c>
      <c r="BJ18" s="13">
        <f t="shared" si="64"/>
        <v>0</v>
      </c>
      <c r="BK18" s="13">
        <f t="shared" si="65"/>
        <v>0</v>
      </c>
      <c r="BL18" s="13">
        <f t="shared" si="66"/>
        <v>0</v>
      </c>
      <c r="BN18" s="13">
        <f t="shared" si="17"/>
        <v>4587.9235479369818</v>
      </c>
      <c r="BO18" s="13">
        <f t="shared" si="67"/>
        <v>4170.8395890336205</v>
      </c>
      <c r="BP18" s="13">
        <f t="shared" si="68"/>
        <v>4170.8395890336205</v>
      </c>
      <c r="BQ18" s="13">
        <f t="shared" si="69"/>
        <v>0</v>
      </c>
      <c r="BR18" s="13">
        <f t="shared" si="70"/>
        <v>0</v>
      </c>
      <c r="BS18" s="13">
        <f t="shared" si="71"/>
        <v>0</v>
      </c>
      <c r="BT18" s="13">
        <f t="shared" si="72"/>
        <v>0</v>
      </c>
    </row>
    <row r="19" spans="1:72" x14ac:dyDescent="0.25">
      <c r="A19" t="s">
        <v>25</v>
      </c>
      <c r="B19" s="4">
        <v>37296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I19" t="s">
        <v>25</v>
      </c>
      <c r="J19" s="4">
        <v>37296</v>
      </c>
      <c r="K19" s="4">
        <f>J19+C19</f>
        <v>37296</v>
      </c>
      <c r="L19" s="4">
        <f>K19+D19</f>
        <v>37296</v>
      </c>
      <c r="M19" s="4">
        <f>L19+E19</f>
        <v>37296</v>
      </c>
      <c r="N19" s="4">
        <f>M19+F19</f>
        <v>37296</v>
      </c>
      <c r="O19" s="4">
        <f>N19+G19</f>
        <v>37296</v>
      </c>
      <c r="Q19" s="4">
        <f>VLOOKUP(I19,'Product Mapping'!A:B,2,FALSE)</f>
        <v>225</v>
      </c>
      <c r="R19" s="5">
        <f>VLOOKUP(I19,'Product Mapping'!A:C,3,FALSE)</f>
        <v>0.18</v>
      </c>
      <c r="S19" s="5">
        <f>VLOOKUP(I19,'Product Mapping'!A:D,4,FALSE)</f>
        <v>0.17</v>
      </c>
      <c r="T19" s="5">
        <f>VLOOKUP(I19,'Product Mapping'!A:E,5,FALSE)</f>
        <v>0.17</v>
      </c>
      <c r="U19" s="5">
        <f>VLOOKUP(I19,'Product Mapping'!A:F,6,FALSE)</f>
        <v>0</v>
      </c>
      <c r="V19" s="5">
        <f>VLOOKUP(I19,'Product Mapping'!A:G,7,FALSE)</f>
        <v>0</v>
      </c>
      <c r="W19" s="5">
        <f>VLOOKUP(I19,'Product Mapping'!A:H,8,FALSE)</f>
        <v>0</v>
      </c>
      <c r="X19" s="5">
        <f>VLOOKUP(I19,'Product Mapping'!A:I,9,FALSE)</f>
        <v>0.25</v>
      </c>
      <c r="Z19" s="13">
        <f t="shared" si="6"/>
        <v>29.836799999999997</v>
      </c>
      <c r="AA19" s="13">
        <f t="shared" si="7"/>
        <v>28.179200000000002</v>
      </c>
      <c r="AB19" s="13">
        <f t="shared" si="8"/>
        <v>28.179200000000002</v>
      </c>
      <c r="AC19" s="13">
        <f t="shared" si="9"/>
        <v>0</v>
      </c>
      <c r="AD19" s="13">
        <f t="shared" si="10"/>
        <v>0</v>
      </c>
      <c r="AE19" s="13">
        <f t="shared" si="11"/>
        <v>0</v>
      </c>
      <c r="AF19" s="13">
        <f t="shared" si="12"/>
        <v>41.44</v>
      </c>
      <c r="AH19" s="13">
        <f t="shared" si="13"/>
        <v>29.836799999999997</v>
      </c>
      <c r="AI19" s="13">
        <f t="shared" si="48"/>
        <v>28.179200000000002</v>
      </c>
      <c r="AJ19" s="13">
        <f t="shared" si="48"/>
        <v>28.179200000000002</v>
      </c>
      <c r="AK19" s="13">
        <f t="shared" si="48"/>
        <v>0</v>
      </c>
      <c r="AL19" s="13">
        <f t="shared" si="48"/>
        <v>0</v>
      </c>
      <c r="AM19" s="13">
        <f t="shared" si="48"/>
        <v>0</v>
      </c>
      <c r="AN19" s="13">
        <f t="shared" si="48"/>
        <v>41.44</v>
      </c>
      <c r="AP19" s="13">
        <f t="shared" si="14"/>
        <v>29.836799999999997</v>
      </c>
      <c r="AQ19" s="13">
        <f t="shared" si="49"/>
        <v>28.179200000000002</v>
      </c>
      <c r="AR19" s="13">
        <f t="shared" si="50"/>
        <v>28.179200000000002</v>
      </c>
      <c r="AS19" s="13">
        <f t="shared" si="51"/>
        <v>0</v>
      </c>
      <c r="AT19" s="13">
        <f t="shared" si="52"/>
        <v>0</v>
      </c>
      <c r="AU19" s="13">
        <f t="shared" si="53"/>
        <v>0</v>
      </c>
      <c r="AV19" s="13">
        <f t="shared" si="54"/>
        <v>41.44</v>
      </c>
      <c r="AX19" s="13">
        <f t="shared" si="15"/>
        <v>29.836799999999997</v>
      </c>
      <c r="AY19" s="13">
        <f t="shared" si="55"/>
        <v>28.179200000000002</v>
      </c>
      <c r="AZ19" s="13">
        <f t="shared" si="56"/>
        <v>28.179200000000002</v>
      </c>
      <c r="BA19" s="13">
        <f t="shared" si="57"/>
        <v>0</v>
      </c>
      <c r="BB19" s="13">
        <f t="shared" si="58"/>
        <v>0</v>
      </c>
      <c r="BC19" s="13">
        <f t="shared" si="59"/>
        <v>0</v>
      </c>
      <c r="BD19" s="13">
        <f t="shared" si="60"/>
        <v>41.44</v>
      </c>
      <c r="BF19" s="13">
        <f t="shared" si="16"/>
        <v>29.836799999999997</v>
      </c>
      <c r="BG19" s="13">
        <f t="shared" si="61"/>
        <v>28.179200000000002</v>
      </c>
      <c r="BH19" s="13">
        <f t="shared" si="62"/>
        <v>28.179200000000002</v>
      </c>
      <c r="BI19" s="13">
        <f t="shared" si="63"/>
        <v>0</v>
      </c>
      <c r="BJ19" s="13">
        <f t="shared" si="64"/>
        <v>0</v>
      </c>
      <c r="BK19" s="13">
        <f t="shared" si="65"/>
        <v>0</v>
      </c>
      <c r="BL19" s="13">
        <f t="shared" si="66"/>
        <v>41.44</v>
      </c>
      <c r="BN19" s="13">
        <f t="shared" si="17"/>
        <v>29.836799999999997</v>
      </c>
      <c r="BO19" s="13">
        <f t="shared" si="67"/>
        <v>28.179200000000002</v>
      </c>
      <c r="BP19" s="13">
        <f t="shared" si="68"/>
        <v>28.179200000000002</v>
      </c>
      <c r="BQ19" s="13">
        <f t="shared" si="69"/>
        <v>0</v>
      </c>
      <c r="BR19" s="13">
        <f t="shared" si="70"/>
        <v>0</v>
      </c>
      <c r="BS19" s="13">
        <f t="shared" si="71"/>
        <v>0</v>
      </c>
      <c r="BT19" s="13">
        <f t="shared" si="72"/>
        <v>41.44</v>
      </c>
    </row>
    <row r="20" spans="1:72" x14ac:dyDescent="0.25">
      <c r="A20" t="s">
        <v>26</v>
      </c>
      <c r="B20" s="4">
        <v>733364.81996829982</v>
      </c>
      <c r="C20" s="4">
        <v>-52000</v>
      </c>
      <c r="D20" s="4">
        <v>-43000</v>
      </c>
      <c r="E20" s="4">
        <v>-35000</v>
      </c>
      <c r="F20" s="4">
        <v>-35000</v>
      </c>
      <c r="G20" s="4">
        <v>-28000</v>
      </c>
      <c r="I20" t="s">
        <v>26</v>
      </c>
      <c r="J20" s="4">
        <v>733364.81996829982</v>
      </c>
      <c r="K20" s="4">
        <f>J20+C20</f>
        <v>681364.81996829982</v>
      </c>
      <c r="L20" s="4">
        <f>K20+D20</f>
        <v>638364.81996829982</v>
      </c>
      <c r="M20" s="4">
        <f>L20+E20</f>
        <v>603364.81996829982</v>
      </c>
      <c r="N20" s="4">
        <f>M20+F20</f>
        <v>568364.81996829982</v>
      </c>
      <c r="O20" s="4">
        <f>N20+G20</f>
        <v>540364.81996829982</v>
      </c>
      <c r="Q20" s="4">
        <f>VLOOKUP(I20,'Product Mapping'!A:B,2,FALSE)</f>
        <v>225</v>
      </c>
      <c r="R20" s="5">
        <f>VLOOKUP(I20,'Product Mapping'!A:C,3,FALSE)</f>
        <v>0</v>
      </c>
      <c r="S20" s="5">
        <f>VLOOKUP(I20,'Product Mapping'!A:D,4,FALSE)</f>
        <v>0.02</v>
      </c>
      <c r="T20" s="5">
        <f>VLOOKUP(I20,'Product Mapping'!A:E,5,FALSE)</f>
        <v>0.02</v>
      </c>
      <c r="U20" s="5">
        <f>VLOOKUP(I20,'Product Mapping'!A:F,6,FALSE)</f>
        <v>0</v>
      </c>
      <c r="V20" s="5">
        <f>VLOOKUP(I20,'Product Mapping'!A:G,7,FALSE)</f>
        <v>0</v>
      </c>
      <c r="W20" s="5">
        <f>VLOOKUP(I20,'Product Mapping'!A:H,8,FALSE)</f>
        <v>0</v>
      </c>
      <c r="X20" s="5">
        <f>VLOOKUP(I20,'Product Mapping'!A:I,9,FALSE)</f>
        <v>0</v>
      </c>
      <c r="Z20" s="13">
        <f t="shared" si="6"/>
        <v>0</v>
      </c>
      <c r="AA20" s="13">
        <f t="shared" si="7"/>
        <v>65.187983997182215</v>
      </c>
      <c r="AB20" s="13">
        <f t="shared" si="8"/>
        <v>65.187983997182215</v>
      </c>
      <c r="AC20" s="13">
        <f t="shared" si="9"/>
        <v>0</v>
      </c>
      <c r="AD20" s="13">
        <f t="shared" si="10"/>
        <v>0</v>
      </c>
      <c r="AE20" s="13">
        <f t="shared" si="11"/>
        <v>0</v>
      </c>
      <c r="AF20" s="13">
        <f t="shared" si="12"/>
        <v>0</v>
      </c>
      <c r="AH20" s="13">
        <f t="shared" si="13"/>
        <v>0</v>
      </c>
      <c r="AI20" s="13">
        <f t="shared" si="48"/>
        <v>60.565761774959981</v>
      </c>
      <c r="AJ20" s="13">
        <f t="shared" si="48"/>
        <v>60.565761774959981</v>
      </c>
      <c r="AK20" s="13">
        <f t="shared" si="48"/>
        <v>0</v>
      </c>
      <c r="AL20" s="13">
        <f t="shared" si="48"/>
        <v>0</v>
      </c>
      <c r="AM20" s="13">
        <f t="shared" si="48"/>
        <v>0</v>
      </c>
      <c r="AN20" s="13">
        <f t="shared" si="48"/>
        <v>0</v>
      </c>
      <c r="AP20" s="13">
        <f t="shared" si="14"/>
        <v>0</v>
      </c>
      <c r="AQ20" s="13">
        <f t="shared" si="49"/>
        <v>56.743539552737765</v>
      </c>
      <c r="AR20" s="13">
        <f t="shared" si="50"/>
        <v>56.743539552737765</v>
      </c>
      <c r="AS20" s="13">
        <f t="shared" si="51"/>
        <v>0</v>
      </c>
      <c r="AT20" s="13">
        <f t="shared" si="52"/>
        <v>0</v>
      </c>
      <c r="AU20" s="13">
        <f t="shared" si="53"/>
        <v>0</v>
      </c>
      <c r="AV20" s="13">
        <f t="shared" si="54"/>
        <v>0</v>
      </c>
      <c r="AX20" s="13">
        <f t="shared" si="15"/>
        <v>0</v>
      </c>
      <c r="AY20" s="13">
        <f t="shared" si="55"/>
        <v>53.632428441626651</v>
      </c>
      <c r="AZ20" s="13">
        <f t="shared" si="56"/>
        <v>53.632428441626651</v>
      </c>
      <c r="BA20" s="13">
        <f t="shared" si="57"/>
        <v>0</v>
      </c>
      <c r="BB20" s="13">
        <f t="shared" si="58"/>
        <v>0</v>
      </c>
      <c r="BC20" s="13">
        <f t="shared" si="59"/>
        <v>0</v>
      </c>
      <c r="BD20" s="13">
        <f t="shared" si="60"/>
        <v>0</v>
      </c>
      <c r="BF20" s="13">
        <f t="shared" si="16"/>
        <v>0</v>
      </c>
      <c r="BG20" s="13">
        <f t="shared" si="61"/>
        <v>50.521317330515544</v>
      </c>
      <c r="BH20" s="13">
        <f t="shared" si="62"/>
        <v>50.521317330515544</v>
      </c>
      <c r="BI20" s="13">
        <f t="shared" si="63"/>
        <v>0</v>
      </c>
      <c r="BJ20" s="13">
        <f t="shared" si="64"/>
        <v>0</v>
      </c>
      <c r="BK20" s="13">
        <f t="shared" si="65"/>
        <v>0</v>
      </c>
      <c r="BL20" s="13">
        <f t="shared" si="66"/>
        <v>0</v>
      </c>
      <c r="BN20" s="13">
        <f t="shared" si="17"/>
        <v>0</v>
      </c>
      <c r="BO20" s="13">
        <f t="shared" si="67"/>
        <v>48.032428441626656</v>
      </c>
      <c r="BP20" s="13">
        <f t="shared" si="68"/>
        <v>48.032428441626656</v>
      </c>
      <c r="BQ20" s="13">
        <f t="shared" si="69"/>
        <v>0</v>
      </c>
      <c r="BR20" s="13">
        <f t="shared" si="70"/>
        <v>0</v>
      </c>
      <c r="BS20" s="13">
        <f t="shared" si="71"/>
        <v>0</v>
      </c>
      <c r="BT20" s="13">
        <f t="shared" si="72"/>
        <v>0</v>
      </c>
    </row>
    <row r="21" spans="1:72" x14ac:dyDescent="0.25">
      <c r="A21" t="s">
        <v>27</v>
      </c>
      <c r="B21" s="4">
        <v>88838.680000000008</v>
      </c>
      <c r="C21" s="4">
        <v>-7000</v>
      </c>
      <c r="D21" s="4">
        <v>0</v>
      </c>
      <c r="E21" s="4">
        <v>0</v>
      </c>
      <c r="F21" s="4">
        <v>0</v>
      </c>
      <c r="G21" s="4">
        <v>0</v>
      </c>
      <c r="I21" t="s">
        <v>27</v>
      </c>
      <c r="J21" s="4">
        <v>88838.680000000008</v>
      </c>
      <c r="K21" s="4">
        <f>J21+C21</f>
        <v>81838.680000000008</v>
      </c>
      <c r="L21" s="4">
        <f>K21+D21</f>
        <v>81838.680000000008</v>
      </c>
      <c r="M21" s="4">
        <f>L21+E21</f>
        <v>81838.680000000008</v>
      </c>
      <c r="N21" s="4">
        <f>M21+F21</f>
        <v>81838.680000000008</v>
      </c>
      <c r="O21" s="4">
        <f>N21+G21</f>
        <v>81838.680000000008</v>
      </c>
      <c r="Q21" s="4">
        <f>VLOOKUP(I21,'Product Mapping'!A:B,2,FALSE)</f>
        <v>225</v>
      </c>
      <c r="R21" s="5">
        <f>VLOOKUP(I21,'Product Mapping'!A:C,3,FALSE)</f>
        <v>0</v>
      </c>
      <c r="S21" s="5">
        <f>VLOOKUP(I21,'Product Mapping'!A:D,4,FALSE)</f>
        <v>0</v>
      </c>
      <c r="T21" s="5">
        <f>VLOOKUP(I21,'Product Mapping'!A:E,5,FALSE)</f>
        <v>0.39</v>
      </c>
      <c r="U21" s="5">
        <f>VLOOKUP(I21,'Product Mapping'!A:F,6,FALSE)</f>
        <v>0</v>
      </c>
      <c r="V21" s="5">
        <f>VLOOKUP(I21,'Product Mapping'!A:G,7,FALSE)</f>
        <v>0</v>
      </c>
      <c r="W21" s="5">
        <f>VLOOKUP(I21,'Product Mapping'!A:H,8,FALSE)</f>
        <v>0</v>
      </c>
      <c r="X21" s="5">
        <f>VLOOKUP(I21,'Product Mapping'!A:I,9,FALSE)</f>
        <v>0</v>
      </c>
      <c r="Z21" s="13">
        <f t="shared" si="6"/>
        <v>0</v>
      </c>
      <c r="AA21" s="13">
        <f t="shared" si="7"/>
        <v>0</v>
      </c>
      <c r="AB21" s="13">
        <f t="shared" si="8"/>
        <v>153.98704533333336</v>
      </c>
      <c r="AC21" s="13">
        <f t="shared" si="9"/>
        <v>0</v>
      </c>
      <c r="AD21" s="13">
        <f t="shared" si="10"/>
        <v>0</v>
      </c>
      <c r="AE21" s="13">
        <f t="shared" si="11"/>
        <v>0</v>
      </c>
      <c r="AF21" s="13">
        <f t="shared" si="12"/>
        <v>0</v>
      </c>
      <c r="AH21" s="13">
        <f t="shared" si="13"/>
        <v>0</v>
      </c>
      <c r="AI21" s="13">
        <f t="shared" si="48"/>
        <v>0</v>
      </c>
      <c r="AJ21" s="13">
        <f t="shared" si="48"/>
        <v>141.85371200000003</v>
      </c>
      <c r="AK21" s="13">
        <f t="shared" si="48"/>
        <v>0</v>
      </c>
      <c r="AL21" s="13">
        <f t="shared" si="48"/>
        <v>0</v>
      </c>
      <c r="AM21" s="13">
        <f t="shared" si="48"/>
        <v>0</v>
      </c>
      <c r="AN21" s="13">
        <f t="shared" si="48"/>
        <v>0</v>
      </c>
      <c r="AP21" s="13">
        <f t="shared" si="14"/>
        <v>0</v>
      </c>
      <c r="AQ21" s="13">
        <f t="shared" si="49"/>
        <v>0</v>
      </c>
      <c r="AR21" s="13">
        <f t="shared" si="50"/>
        <v>141.85371200000003</v>
      </c>
      <c r="AS21" s="13">
        <f t="shared" si="51"/>
        <v>0</v>
      </c>
      <c r="AT21" s="13">
        <f t="shared" si="52"/>
        <v>0</v>
      </c>
      <c r="AU21" s="13">
        <f t="shared" si="53"/>
        <v>0</v>
      </c>
      <c r="AV21" s="13">
        <f t="shared" si="54"/>
        <v>0</v>
      </c>
      <c r="AX21" s="13">
        <f t="shared" si="15"/>
        <v>0</v>
      </c>
      <c r="AY21" s="13">
        <f t="shared" si="55"/>
        <v>0</v>
      </c>
      <c r="AZ21" s="13">
        <f t="shared" si="56"/>
        <v>141.85371200000003</v>
      </c>
      <c r="BA21" s="13">
        <f t="shared" si="57"/>
        <v>0</v>
      </c>
      <c r="BB21" s="13">
        <f t="shared" si="58"/>
        <v>0</v>
      </c>
      <c r="BC21" s="13">
        <f t="shared" si="59"/>
        <v>0</v>
      </c>
      <c r="BD21" s="13">
        <f t="shared" si="60"/>
        <v>0</v>
      </c>
      <c r="BF21" s="13">
        <f t="shared" si="16"/>
        <v>0</v>
      </c>
      <c r="BG21" s="13">
        <f t="shared" si="61"/>
        <v>0</v>
      </c>
      <c r="BH21" s="13">
        <f t="shared" si="62"/>
        <v>141.85371200000003</v>
      </c>
      <c r="BI21" s="13">
        <f t="shared" si="63"/>
        <v>0</v>
      </c>
      <c r="BJ21" s="13">
        <f t="shared" si="64"/>
        <v>0</v>
      </c>
      <c r="BK21" s="13">
        <f t="shared" si="65"/>
        <v>0</v>
      </c>
      <c r="BL21" s="13">
        <f t="shared" si="66"/>
        <v>0</v>
      </c>
      <c r="BN21" s="13">
        <f t="shared" si="17"/>
        <v>0</v>
      </c>
      <c r="BO21" s="13">
        <f t="shared" si="67"/>
        <v>0</v>
      </c>
      <c r="BP21" s="13">
        <f t="shared" si="68"/>
        <v>141.85371200000003</v>
      </c>
      <c r="BQ21" s="13">
        <f t="shared" si="69"/>
        <v>0</v>
      </c>
      <c r="BR21" s="13">
        <f t="shared" si="70"/>
        <v>0</v>
      </c>
      <c r="BS21" s="13">
        <f t="shared" si="71"/>
        <v>0</v>
      </c>
      <c r="BT21" s="13">
        <f t="shared" si="72"/>
        <v>0</v>
      </c>
    </row>
    <row r="22" spans="1:72" x14ac:dyDescent="0.25">
      <c r="A22" t="s">
        <v>28</v>
      </c>
      <c r="B22" s="4">
        <v>14653.015499999998</v>
      </c>
      <c r="C22" s="4">
        <v>0</v>
      </c>
      <c r="D22" s="4">
        <v>16000</v>
      </c>
      <c r="E22" s="4">
        <v>8500</v>
      </c>
      <c r="F22" s="4">
        <v>17000</v>
      </c>
      <c r="G22" s="4">
        <v>8500</v>
      </c>
      <c r="I22" t="s">
        <v>28</v>
      </c>
      <c r="J22" s="4">
        <v>14653.015499999998</v>
      </c>
      <c r="K22" s="4">
        <f>J22+C22</f>
        <v>14653.015499999998</v>
      </c>
      <c r="L22" s="4">
        <f>K22+D22</f>
        <v>30653.015499999998</v>
      </c>
      <c r="M22" s="4">
        <f>L22+E22</f>
        <v>39153.015499999994</v>
      </c>
      <c r="N22" s="4">
        <f>M22+F22</f>
        <v>56153.015499999994</v>
      </c>
      <c r="O22" s="4">
        <f>N22+G22</f>
        <v>64653.015499999994</v>
      </c>
      <c r="Q22" s="4">
        <f>VLOOKUP(I22,'Product Mapping'!A:B,2,FALSE)</f>
        <v>275</v>
      </c>
      <c r="R22" s="5">
        <f>VLOOKUP(I22,'Product Mapping'!A:C,3,FALSE)</f>
        <v>0.5</v>
      </c>
      <c r="S22" s="5">
        <f>VLOOKUP(I22,'Product Mapping'!A:D,4,FALSE)</f>
        <v>0</v>
      </c>
      <c r="T22" s="5">
        <f>VLOOKUP(I22,'Product Mapping'!A:E,5,FALSE)</f>
        <v>0</v>
      </c>
      <c r="U22" s="5">
        <f>VLOOKUP(I22,'Product Mapping'!A:F,6,FALSE)</f>
        <v>0</v>
      </c>
      <c r="V22" s="5">
        <f>VLOOKUP(I22,'Product Mapping'!A:G,7,FALSE)</f>
        <v>0</v>
      </c>
      <c r="W22" s="5">
        <f>VLOOKUP(I22,'Product Mapping'!A:H,8,FALSE)</f>
        <v>0</v>
      </c>
      <c r="X22" s="5">
        <f>VLOOKUP(I22,'Product Mapping'!A:I,9,FALSE)</f>
        <v>0</v>
      </c>
      <c r="Z22" s="13">
        <f t="shared" si="6"/>
        <v>26.641846363636361</v>
      </c>
      <c r="AA22" s="13">
        <f t="shared" si="7"/>
        <v>0</v>
      </c>
      <c r="AB22" s="13">
        <f t="shared" si="8"/>
        <v>0</v>
      </c>
      <c r="AC22" s="13">
        <f t="shared" si="9"/>
        <v>0</v>
      </c>
      <c r="AD22" s="13">
        <f t="shared" si="10"/>
        <v>0</v>
      </c>
      <c r="AE22" s="13">
        <f t="shared" si="11"/>
        <v>0</v>
      </c>
      <c r="AF22" s="13">
        <f t="shared" si="12"/>
        <v>0</v>
      </c>
      <c r="AH22" s="13">
        <f t="shared" si="13"/>
        <v>26.641846363636361</v>
      </c>
      <c r="AI22" s="13">
        <f t="shared" si="48"/>
        <v>0</v>
      </c>
      <c r="AJ22" s="13">
        <f t="shared" si="48"/>
        <v>0</v>
      </c>
      <c r="AK22" s="13">
        <f t="shared" si="48"/>
        <v>0</v>
      </c>
      <c r="AL22" s="13">
        <f t="shared" si="48"/>
        <v>0</v>
      </c>
      <c r="AM22" s="13">
        <f t="shared" si="48"/>
        <v>0</v>
      </c>
      <c r="AN22" s="13">
        <f t="shared" si="48"/>
        <v>0</v>
      </c>
      <c r="AP22" s="13">
        <f t="shared" si="14"/>
        <v>55.732755454545448</v>
      </c>
      <c r="AQ22" s="13">
        <f t="shared" si="49"/>
        <v>0</v>
      </c>
      <c r="AR22" s="13">
        <f t="shared" si="50"/>
        <v>0</v>
      </c>
      <c r="AS22" s="13">
        <f t="shared" si="51"/>
        <v>0</v>
      </c>
      <c r="AT22" s="13">
        <f t="shared" si="52"/>
        <v>0</v>
      </c>
      <c r="AU22" s="13">
        <f t="shared" si="53"/>
        <v>0</v>
      </c>
      <c r="AV22" s="13">
        <f t="shared" si="54"/>
        <v>0</v>
      </c>
      <c r="AX22" s="13">
        <f t="shared" si="15"/>
        <v>71.187300909090894</v>
      </c>
      <c r="AY22" s="13">
        <f t="shared" si="55"/>
        <v>0</v>
      </c>
      <c r="AZ22" s="13">
        <f t="shared" si="56"/>
        <v>0</v>
      </c>
      <c r="BA22" s="13">
        <f t="shared" si="57"/>
        <v>0</v>
      </c>
      <c r="BB22" s="13">
        <f t="shared" si="58"/>
        <v>0</v>
      </c>
      <c r="BC22" s="13">
        <f t="shared" si="59"/>
        <v>0</v>
      </c>
      <c r="BD22" s="13">
        <f t="shared" si="60"/>
        <v>0</v>
      </c>
      <c r="BF22" s="13">
        <f t="shared" si="16"/>
        <v>102.09639181818181</v>
      </c>
      <c r="BG22" s="13">
        <f t="shared" si="61"/>
        <v>0</v>
      </c>
      <c r="BH22" s="13">
        <f t="shared" si="62"/>
        <v>0</v>
      </c>
      <c r="BI22" s="13">
        <f t="shared" si="63"/>
        <v>0</v>
      </c>
      <c r="BJ22" s="13">
        <f t="shared" si="64"/>
        <v>0</v>
      </c>
      <c r="BK22" s="13">
        <f t="shared" si="65"/>
        <v>0</v>
      </c>
      <c r="BL22" s="13">
        <f t="shared" si="66"/>
        <v>0</v>
      </c>
      <c r="BN22" s="13">
        <f t="shared" si="17"/>
        <v>117.55093727272727</v>
      </c>
      <c r="BO22" s="13">
        <f t="shared" si="67"/>
        <v>0</v>
      </c>
      <c r="BP22" s="13">
        <f t="shared" si="68"/>
        <v>0</v>
      </c>
      <c r="BQ22" s="13">
        <f t="shared" si="69"/>
        <v>0</v>
      </c>
      <c r="BR22" s="13">
        <f t="shared" si="70"/>
        <v>0</v>
      </c>
      <c r="BS22" s="13">
        <f t="shared" si="71"/>
        <v>0</v>
      </c>
      <c r="BT22" s="13">
        <f t="shared" si="72"/>
        <v>0</v>
      </c>
    </row>
    <row r="23" spans="1:72" x14ac:dyDescent="0.25">
      <c r="A23" t="s">
        <v>29</v>
      </c>
      <c r="B23" s="4">
        <v>2514041.3721825443</v>
      </c>
      <c r="C23" s="4">
        <v>73650</v>
      </c>
      <c r="D23" s="4">
        <v>70145</v>
      </c>
      <c r="E23" s="4">
        <v>87395</v>
      </c>
      <c r="F23" s="4">
        <v>105395</v>
      </c>
      <c r="G23" s="4">
        <v>90895</v>
      </c>
      <c r="I23" t="s">
        <v>29</v>
      </c>
      <c r="J23" s="4">
        <v>2514041.3721825443</v>
      </c>
      <c r="K23" s="4">
        <f>J23+C23</f>
        <v>2587691.3721825443</v>
      </c>
      <c r="L23" s="4">
        <f>K23+D23</f>
        <v>2657836.3721825443</v>
      </c>
      <c r="M23" s="4">
        <f>L23+E23</f>
        <v>2745231.3721825443</v>
      </c>
      <c r="N23" s="4">
        <f>M23+F23</f>
        <v>2850626.3721825443</v>
      </c>
      <c r="O23" s="4">
        <f>N23+G23</f>
        <v>2941521.3721825443</v>
      </c>
      <c r="Q23" s="4">
        <f>VLOOKUP(I23,'Product Mapping'!A:B,2,FALSE)</f>
        <v>225</v>
      </c>
      <c r="R23" s="5">
        <f>VLOOKUP(I23,'Product Mapping'!A:C,3,FALSE)</f>
        <v>0</v>
      </c>
      <c r="S23" s="5">
        <f>VLOOKUP(I23,'Product Mapping'!A:D,4,FALSE)</f>
        <v>0.5</v>
      </c>
      <c r="T23" s="5">
        <f>VLOOKUP(I23,'Product Mapping'!A:E,5,FALSE)</f>
        <v>0.5</v>
      </c>
      <c r="U23" s="5">
        <f>VLOOKUP(I23,'Product Mapping'!A:F,6,FALSE)</f>
        <v>0</v>
      </c>
      <c r="V23" s="5">
        <f>VLOOKUP(I23,'Product Mapping'!A:G,7,FALSE)</f>
        <v>0</v>
      </c>
      <c r="W23" s="5">
        <f>VLOOKUP(I23,'Product Mapping'!A:H,8,FALSE)</f>
        <v>0</v>
      </c>
      <c r="X23" s="5">
        <f>VLOOKUP(I23,'Product Mapping'!A:I,9,FALSE)</f>
        <v>0</v>
      </c>
      <c r="Z23" s="13">
        <f t="shared" si="6"/>
        <v>0</v>
      </c>
      <c r="AA23" s="13">
        <f t="shared" si="7"/>
        <v>5586.7586048500989</v>
      </c>
      <c r="AB23" s="13">
        <f t="shared" si="8"/>
        <v>5586.7586048500989</v>
      </c>
      <c r="AC23" s="13">
        <f t="shared" si="9"/>
        <v>0</v>
      </c>
      <c r="AD23" s="13">
        <f t="shared" si="10"/>
        <v>0</v>
      </c>
      <c r="AE23" s="13">
        <f t="shared" si="11"/>
        <v>0</v>
      </c>
      <c r="AF23" s="13">
        <f t="shared" si="12"/>
        <v>0</v>
      </c>
      <c r="AH23" s="13">
        <f t="shared" si="13"/>
        <v>0</v>
      </c>
      <c r="AI23" s="13">
        <f t="shared" si="48"/>
        <v>5750.425271516765</v>
      </c>
      <c r="AJ23" s="13">
        <f t="shared" si="48"/>
        <v>5750.425271516765</v>
      </c>
      <c r="AK23" s="13">
        <f t="shared" si="48"/>
        <v>0</v>
      </c>
      <c r="AL23" s="13">
        <f t="shared" si="48"/>
        <v>0</v>
      </c>
      <c r="AM23" s="13">
        <f t="shared" si="48"/>
        <v>0</v>
      </c>
      <c r="AN23" s="13">
        <f t="shared" si="48"/>
        <v>0</v>
      </c>
      <c r="AP23" s="13">
        <f t="shared" si="14"/>
        <v>0</v>
      </c>
      <c r="AQ23" s="13">
        <f t="shared" si="49"/>
        <v>5906.3030492945427</v>
      </c>
      <c r="AR23" s="13">
        <f t="shared" si="50"/>
        <v>5906.3030492945427</v>
      </c>
      <c r="AS23" s="13">
        <f t="shared" si="51"/>
        <v>0</v>
      </c>
      <c r="AT23" s="13">
        <f t="shared" si="52"/>
        <v>0</v>
      </c>
      <c r="AU23" s="13">
        <f t="shared" si="53"/>
        <v>0</v>
      </c>
      <c r="AV23" s="13">
        <f t="shared" si="54"/>
        <v>0</v>
      </c>
      <c r="AX23" s="13">
        <f t="shared" si="15"/>
        <v>0</v>
      </c>
      <c r="AY23" s="13">
        <f t="shared" si="55"/>
        <v>6100.5141604056544</v>
      </c>
      <c r="AZ23" s="13">
        <f t="shared" si="56"/>
        <v>6100.5141604056544</v>
      </c>
      <c r="BA23" s="13">
        <f t="shared" si="57"/>
        <v>0</v>
      </c>
      <c r="BB23" s="13">
        <f t="shared" si="58"/>
        <v>0</v>
      </c>
      <c r="BC23" s="13">
        <f t="shared" si="59"/>
        <v>0</v>
      </c>
      <c r="BD23" s="13">
        <f t="shared" si="60"/>
        <v>0</v>
      </c>
      <c r="BF23" s="13">
        <f t="shared" si="16"/>
        <v>0</v>
      </c>
      <c r="BG23" s="13">
        <f t="shared" si="61"/>
        <v>6334.7252715167651</v>
      </c>
      <c r="BH23" s="13">
        <f t="shared" si="62"/>
        <v>6334.7252715167651</v>
      </c>
      <c r="BI23" s="13">
        <f t="shared" si="63"/>
        <v>0</v>
      </c>
      <c r="BJ23" s="13">
        <f t="shared" si="64"/>
        <v>0</v>
      </c>
      <c r="BK23" s="13">
        <f t="shared" si="65"/>
        <v>0</v>
      </c>
      <c r="BL23" s="13">
        <f t="shared" si="66"/>
        <v>0</v>
      </c>
      <c r="BN23" s="13">
        <f t="shared" si="17"/>
        <v>0</v>
      </c>
      <c r="BO23" s="13">
        <f t="shared" si="67"/>
        <v>6536.7141604056542</v>
      </c>
      <c r="BP23" s="13">
        <f t="shared" si="68"/>
        <v>6536.7141604056542</v>
      </c>
      <c r="BQ23" s="13">
        <f t="shared" si="69"/>
        <v>0</v>
      </c>
      <c r="BR23" s="13">
        <f t="shared" si="70"/>
        <v>0</v>
      </c>
      <c r="BS23" s="13">
        <f t="shared" si="71"/>
        <v>0</v>
      </c>
      <c r="BT23" s="13">
        <f t="shared" si="72"/>
        <v>0</v>
      </c>
    </row>
    <row r="24" spans="1:72" s="14" customFormat="1" x14ac:dyDescent="0.25">
      <c r="A24" s="14" t="s">
        <v>30</v>
      </c>
      <c r="B24" s="15">
        <v>272294.49901843339</v>
      </c>
      <c r="C24" s="15">
        <v>0</v>
      </c>
      <c r="D24" s="15">
        <v>0</v>
      </c>
      <c r="E24" s="15">
        <v>0</v>
      </c>
      <c r="F24" s="15">
        <v>0</v>
      </c>
      <c r="G24" s="15">
        <v>0</v>
      </c>
      <c r="I24" s="14" t="s">
        <v>30</v>
      </c>
      <c r="J24" s="15">
        <v>272294.49901843339</v>
      </c>
      <c r="K24" s="15">
        <f>J24+C24</f>
        <v>272294.49901843339</v>
      </c>
      <c r="L24" s="15">
        <f>K24+D24</f>
        <v>272294.49901843339</v>
      </c>
      <c r="M24" s="15">
        <f>L24+E24</f>
        <v>272294.49901843339</v>
      </c>
      <c r="N24" s="15">
        <f>M24+F24</f>
        <v>272294.49901843339</v>
      </c>
      <c r="O24" s="15">
        <f>N24+G24</f>
        <v>272294.49901843339</v>
      </c>
      <c r="Q24" s="15">
        <f>VLOOKUP(I24,'Product Mapping'!A:B,2,FALSE)</f>
        <v>0</v>
      </c>
      <c r="R24" s="16">
        <f>VLOOKUP(I24,'Product Mapping'!A:C,3,FALSE)</f>
        <v>0</v>
      </c>
      <c r="S24" s="16">
        <f>VLOOKUP(I24,'Product Mapping'!A:D,4,FALSE)</f>
        <v>0</v>
      </c>
      <c r="T24" s="16">
        <f>VLOOKUP(I24,'Product Mapping'!A:E,5,FALSE)</f>
        <v>0</v>
      </c>
      <c r="U24" s="16">
        <f>VLOOKUP(I24,'Product Mapping'!A:F,6,FALSE)</f>
        <v>0</v>
      </c>
      <c r="V24" s="16">
        <f>VLOOKUP(I24,'Product Mapping'!A:G,7,FALSE)</f>
        <v>0</v>
      </c>
      <c r="W24" s="16">
        <f>VLOOKUP(I24,'Product Mapping'!A:H,8,FALSE)</f>
        <v>0</v>
      </c>
      <c r="X24" s="16">
        <f>VLOOKUP(I24,'Product Mapping'!A:I,9,FALSE)</f>
        <v>0</v>
      </c>
      <c r="Z24" s="17"/>
      <c r="AA24" s="17"/>
      <c r="AB24" s="17"/>
      <c r="AC24" s="17"/>
      <c r="AD24" s="17"/>
      <c r="AE24" s="17"/>
      <c r="AF24" s="17"/>
      <c r="AH24" s="13"/>
      <c r="AI24" s="13"/>
      <c r="AJ24" s="13"/>
      <c r="AK24" s="13"/>
      <c r="AL24" s="13"/>
      <c r="AM24" s="13"/>
      <c r="AN24" s="13"/>
      <c r="AP24" s="13"/>
      <c r="AQ24" s="13"/>
      <c r="AR24" s="13"/>
      <c r="AS24" s="13"/>
      <c r="AT24" s="13"/>
      <c r="AU24" s="13"/>
      <c r="AV24" s="13"/>
      <c r="AX24" s="13"/>
      <c r="AY24" s="13"/>
      <c r="AZ24" s="13"/>
      <c r="BA24" s="13"/>
      <c r="BB24" s="13"/>
      <c r="BC24" s="13"/>
      <c r="BD24" s="13"/>
      <c r="BF24" s="13"/>
      <c r="BG24" s="13"/>
      <c r="BH24" s="13"/>
      <c r="BI24" s="13"/>
      <c r="BJ24" s="13"/>
      <c r="BK24" s="13"/>
      <c r="BL24" s="13"/>
      <c r="BN24" s="13"/>
      <c r="BO24" s="13"/>
      <c r="BP24" s="13"/>
      <c r="BQ24" s="13"/>
      <c r="BR24" s="13"/>
      <c r="BS24" s="13"/>
      <c r="BT24" s="13"/>
    </row>
    <row r="25" spans="1:72" x14ac:dyDescent="0.25">
      <c r="A25" t="s">
        <v>31</v>
      </c>
      <c r="B25" s="4">
        <v>585968.73608910502</v>
      </c>
      <c r="C25" s="4">
        <v>132500</v>
      </c>
      <c r="D25" s="4">
        <v>106500</v>
      </c>
      <c r="E25" s="4">
        <v>134500</v>
      </c>
      <c r="F25" s="4">
        <v>153000</v>
      </c>
      <c r="G25" s="4">
        <v>169000</v>
      </c>
      <c r="I25" t="s">
        <v>31</v>
      </c>
      <c r="J25" s="4">
        <v>585968.73608910502</v>
      </c>
      <c r="K25" s="4">
        <f>J25+C25</f>
        <v>718468.73608910502</v>
      </c>
      <c r="L25" s="4">
        <f>K25+D25</f>
        <v>824968.73608910502</v>
      </c>
      <c r="M25" s="4">
        <f>L25+E25</f>
        <v>959468.73608910502</v>
      </c>
      <c r="N25" s="4">
        <f>M25+F25</f>
        <v>1112468.736089105</v>
      </c>
      <c r="O25" s="4">
        <f>N25+G25</f>
        <v>1281468.736089105</v>
      </c>
      <c r="Q25" s="4">
        <f>VLOOKUP(I25,'Product Mapping'!A:B,2,FALSE)</f>
        <v>275</v>
      </c>
      <c r="R25" s="5">
        <f>VLOOKUP(I25,'Product Mapping'!A:C,3,FALSE)</f>
        <v>0</v>
      </c>
      <c r="S25" s="5">
        <f>VLOOKUP(I25,'Product Mapping'!A:D,4,FALSE)</f>
        <v>0</v>
      </c>
      <c r="T25" s="5">
        <f>VLOOKUP(I25,'Product Mapping'!A:E,5,FALSE)</f>
        <v>0</v>
      </c>
      <c r="U25" s="5">
        <f>VLOOKUP(I25,'Product Mapping'!A:F,6,FALSE)</f>
        <v>1</v>
      </c>
      <c r="V25" s="5">
        <f>VLOOKUP(I25,'Product Mapping'!A:G,7,FALSE)</f>
        <v>0</v>
      </c>
      <c r="W25" s="5">
        <f>VLOOKUP(I25,'Product Mapping'!A:H,8,FALSE)</f>
        <v>0</v>
      </c>
      <c r="X25" s="5">
        <f>VLOOKUP(I25,'Product Mapping'!A:I,9,FALSE)</f>
        <v>0</v>
      </c>
      <c r="Z25" s="13">
        <f t="shared" si="6"/>
        <v>0</v>
      </c>
      <c r="AA25" s="13">
        <f t="shared" si="7"/>
        <v>0</v>
      </c>
      <c r="AB25" s="13">
        <f t="shared" si="8"/>
        <v>0</v>
      </c>
      <c r="AC25" s="13">
        <f t="shared" si="9"/>
        <v>2130.7954039603819</v>
      </c>
      <c r="AD25" s="13">
        <f t="shared" si="10"/>
        <v>0</v>
      </c>
      <c r="AE25" s="13">
        <f t="shared" si="11"/>
        <v>0</v>
      </c>
      <c r="AF25" s="13">
        <f t="shared" si="12"/>
        <v>0</v>
      </c>
      <c r="AH25" s="13">
        <f t="shared" si="13"/>
        <v>0</v>
      </c>
      <c r="AI25" s="13">
        <f t="shared" ref="AI25:AI31" si="73">$K25/$Q25*S25</f>
        <v>0</v>
      </c>
      <c r="AJ25" s="13">
        <f t="shared" ref="AJ25:AJ31" si="74">$K25/$Q25*T25</f>
        <v>0</v>
      </c>
      <c r="AK25" s="13">
        <f t="shared" ref="AK25:AK31" si="75">$K25/$Q25*U25</f>
        <v>2612.6135857785639</v>
      </c>
      <c r="AL25" s="13">
        <f t="shared" ref="AL25:AL31" si="76">$K25/$Q25*V25</f>
        <v>0</v>
      </c>
      <c r="AM25" s="13">
        <f t="shared" ref="AM25:AM31" si="77">$K25/$Q25*W25</f>
        <v>0</v>
      </c>
      <c r="AN25" s="13">
        <f t="shared" ref="AN25:AN31" si="78">$K25/$Q25*X25</f>
        <v>0</v>
      </c>
      <c r="AP25" s="13">
        <f t="shared" si="14"/>
        <v>0</v>
      </c>
      <c r="AQ25" s="13">
        <f t="shared" ref="AQ25:AQ31" si="79">$L25/$Q25*S25</f>
        <v>0</v>
      </c>
      <c r="AR25" s="13">
        <f t="shared" ref="AR25:AR31" si="80">$L25/$Q25*T25</f>
        <v>0</v>
      </c>
      <c r="AS25" s="13">
        <f t="shared" ref="AS25:AS31" si="81">$L25/$Q25*U25</f>
        <v>2999.8863130512909</v>
      </c>
      <c r="AT25" s="13">
        <f t="shared" ref="AT25:AT31" si="82">$L25/$Q25*V25</f>
        <v>0</v>
      </c>
      <c r="AU25" s="13">
        <f t="shared" ref="AU25:AU31" si="83">$L25/$Q25*W25</f>
        <v>0</v>
      </c>
      <c r="AV25" s="13">
        <f t="shared" ref="AV25:AV31" si="84">$L25/$Q25*X25</f>
        <v>0</v>
      </c>
      <c r="AX25" s="13">
        <f t="shared" si="15"/>
        <v>0</v>
      </c>
      <c r="AY25" s="13">
        <f t="shared" ref="AY25:AY31" si="85">$M25/$Q25*S25</f>
        <v>0</v>
      </c>
      <c r="AZ25" s="13">
        <f t="shared" ref="AZ25:AZ31" si="86">$M25/$Q25*T25</f>
        <v>0</v>
      </c>
      <c r="BA25" s="13">
        <f t="shared" ref="BA25:BA31" si="87">$M25/$Q25*U25</f>
        <v>3488.9772221421999</v>
      </c>
      <c r="BB25" s="13">
        <f t="shared" ref="BB25:BB31" si="88">$M25/$Q25*V25</f>
        <v>0</v>
      </c>
      <c r="BC25" s="13">
        <f t="shared" ref="BC25:BC31" si="89">$M25/$Q25*W25</f>
        <v>0</v>
      </c>
      <c r="BD25" s="13">
        <f t="shared" ref="BD25:BD31" si="90">$M25/$Q25*X25</f>
        <v>0</v>
      </c>
      <c r="BF25" s="13">
        <f t="shared" si="16"/>
        <v>0</v>
      </c>
      <c r="BG25" s="13">
        <f t="shared" ref="BG25:BG31" si="91">$N25/$Q25*S25</f>
        <v>0</v>
      </c>
      <c r="BH25" s="13">
        <f t="shared" ref="BH25:BH31" si="92">$N25/$Q25*T25</f>
        <v>0</v>
      </c>
      <c r="BI25" s="13">
        <f t="shared" ref="BI25:BI31" si="93">$N25/$Q25*U25</f>
        <v>4045.3408585058364</v>
      </c>
      <c r="BJ25" s="13">
        <f t="shared" ref="BJ25:BJ31" si="94">$N25/$Q25*V25</f>
        <v>0</v>
      </c>
      <c r="BK25" s="13">
        <f t="shared" ref="BK25:BK31" si="95">$N25/$Q25*W25</f>
        <v>0</v>
      </c>
      <c r="BL25" s="13">
        <f t="shared" ref="BL25:BL31" si="96">$N25/$Q25*X25</f>
        <v>0</v>
      </c>
      <c r="BN25" s="13">
        <f t="shared" si="17"/>
        <v>0</v>
      </c>
      <c r="BO25" s="13">
        <f t="shared" ref="BO25:BO31" si="97">$O25/$Q25*S25</f>
        <v>0</v>
      </c>
      <c r="BP25" s="13">
        <f t="shared" ref="BP25:BP31" si="98">$O25/$Q25*T25</f>
        <v>0</v>
      </c>
      <c r="BQ25" s="13">
        <f t="shared" ref="BQ25:BQ31" si="99">$O25/$Q25*U25</f>
        <v>4659.8863130512909</v>
      </c>
      <c r="BR25" s="13">
        <f t="shared" ref="BR25:BR31" si="100">$O25/$Q25*V25</f>
        <v>0</v>
      </c>
      <c r="BS25" s="13">
        <f t="shared" ref="BS25:BS31" si="101">$O25/$Q25*W25</f>
        <v>0</v>
      </c>
      <c r="BT25" s="13">
        <f t="shared" ref="BT25:BT31" si="102">$O25/$Q25*X25</f>
        <v>0</v>
      </c>
    </row>
    <row r="26" spans="1:72" x14ac:dyDescent="0.25">
      <c r="A26" t="s">
        <v>32</v>
      </c>
      <c r="B26" s="4">
        <v>67252.917928340001</v>
      </c>
      <c r="C26" s="4">
        <v>0</v>
      </c>
      <c r="D26" s="4">
        <v>0</v>
      </c>
      <c r="E26" s="4">
        <v>-3500</v>
      </c>
      <c r="F26" s="4">
        <v>3500</v>
      </c>
      <c r="G26" s="4">
        <v>0</v>
      </c>
      <c r="I26" t="s">
        <v>32</v>
      </c>
      <c r="J26" s="4">
        <v>67252.917928340001</v>
      </c>
      <c r="K26" s="4">
        <f>J26+C26</f>
        <v>67252.917928340001</v>
      </c>
      <c r="L26" s="4">
        <f>K26+D26</f>
        <v>67252.917928340001</v>
      </c>
      <c r="M26" s="4">
        <f>L26+E26</f>
        <v>63752.917928340001</v>
      </c>
      <c r="N26" s="4">
        <f>M26+F26</f>
        <v>67252.917928340001</v>
      </c>
      <c r="O26" s="4">
        <f>N26+G26</f>
        <v>67252.917928340001</v>
      </c>
      <c r="Q26" s="4">
        <f>VLOOKUP(I26,'Product Mapping'!A:B,2,FALSE)</f>
        <v>275</v>
      </c>
      <c r="R26" s="5">
        <f>VLOOKUP(I26,'Product Mapping'!A:C,3,FALSE)</f>
        <v>0</v>
      </c>
      <c r="S26" s="5">
        <f>VLOOKUP(I26,'Product Mapping'!A:D,4,FALSE)</f>
        <v>0</v>
      </c>
      <c r="T26" s="5">
        <f>VLOOKUP(I26,'Product Mapping'!A:E,5,FALSE)</f>
        <v>0</v>
      </c>
      <c r="U26" s="5">
        <f>VLOOKUP(I26,'Product Mapping'!A:F,6,FALSE)</f>
        <v>1</v>
      </c>
      <c r="V26" s="5">
        <f>VLOOKUP(I26,'Product Mapping'!A:G,7,FALSE)</f>
        <v>0</v>
      </c>
      <c r="W26" s="5">
        <f>VLOOKUP(I26,'Product Mapping'!A:H,8,FALSE)</f>
        <v>0</v>
      </c>
      <c r="X26" s="5">
        <f>VLOOKUP(I26,'Product Mapping'!A:I,9,FALSE)</f>
        <v>0</v>
      </c>
      <c r="Z26" s="13">
        <f t="shared" si="6"/>
        <v>0</v>
      </c>
      <c r="AA26" s="13">
        <f t="shared" si="7"/>
        <v>0</v>
      </c>
      <c r="AB26" s="13">
        <f t="shared" si="8"/>
        <v>0</v>
      </c>
      <c r="AC26" s="13">
        <f t="shared" si="9"/>
        <v>244.55606519396363</v>
      </c>
      <c r="AD26" s="13">
        <f t="shared" si="10"/>
        <v>0</v>
      </c>
      <c r="AE26" s="13">
        <f t="shared" si="11"/>
        <v>0</v>
      </c>
      <c r="AF26" s="13">
        <f t="shared" si="12"/>
        <v>0</v>
      </c>
      <c r="AH26" s="13">
        <f t="shared" si="13"/>
        <v>0</v>
      </c>
      <c r="AI26" s="13">
        <f t="shared" si="73"/>
        <v>0</v>
      </c>
      <c r="AJ26" s="13">
        <f t="shared" si="74"/>
        <v>0</v>
      </c>
      <c r="AK26" s="13">
        <f t="shared" si="75"/>
        <v>244.55606519396363</v>
      </c>
      <c r="AL26" s="13">
        <f t="shared" si="76"/>
        <v>0</v>
      </c>
      <c r="AM26" s="13">
        <f t="shared" si="77"/>
        <v>0</v>
      </c>
      <c r="AN26" s="13">
        <f t="shared" si="78"/>
        <v>0</v>
      </c>
      <c r="AP26" s="13">
        <f t="shared" si="14"/>
        <v>0</v>
      </c>
      <c r="AQ26" s="13">
        <f t="shared" si="79"/>
        <v>0</v>
      </c>
      <c r="AR26" s="13">
        <f t="shared" si="80"/>
        <v>0</v>
      </c>
      <c r="AS26" s="13">
        <f t="shared" si="81"/>
        <v>244.55606519396363</v>
      </c>
      <c r="AT26" s="13">
        <f t="shared" si="82"/>
        <v>0</v>
      </c>
      <c r="AU26" s="13">
        <f t="shared" si="83"/>
        <v>0</v>
      </c>
      <c r="AV26" s="13">
        <f t="shared" si="84"/>
        <v>0</v>
      </c>
      <c r="AX26" s="13">
        <f t="shared" si="15"/>
        <v>0</v>
      </c>
      <c r="AY26" s="13">
        <f t="shared" si="85"/>
        <v>0</v>
      </c>
      <c r="AZ26" s="13">
        <f t="shared" si="86"/>
        <v>0</v>
      </c>
      <c r="BA26" s="13">
        <f t="shared" si="87"/>
        <v>231.82879246669091</v>
      </c>
      <c r="BB26" s="13">
        <f t="shared" si="88"/>
        <v>0</v>
      </c>
      <c r="BC26" s="13">
        <f t="shared" si="89"/>
        <v>0</v>
      </c>
      <c r="BD26" s="13">
        <f t="shared" si="90"/>
        <v>0</v>
      </c>
      <c r="BF26" s="13">
        <f t="shared" si="16"/>
        <v>0</v>
      </c>
      <c r="BG26" s="13">
        <f t="shared" si="91"/>
        <v>0</v>
      </c>
      <c r="BH26" s="13">
        <f t="shared" si="92"/>
        <v>0</v>
      </c>
      <c r="BI26" s="13">
        <f t="shared" si="93"/>
        <v>244.55606519396363</v>
      </c>
      <c r="BJ26" s="13">
        <f t="shared" si="94"/>
        <v>0</v>
      </c>
      <c r="BK26" s="13">
        <f t="shared" si="95"/>
        <v>0</v>
      </c>
      <c r="BL26" s="13">
        <f t="shared" si="96"/>
        <v>0</v>
      </c>
      <c r="BN26" s="13">
        <f t="shared" si="17"/>
        <v>0</v>
      </c>
      <c r="BO26" s="13">
        <f t="shared" si="97"/>
        <v>0</v>
      </c>
      <c r="BP26" s="13">
        <f t="shared" si="98"/>
        <v>0</v>
      </c>
      <c r="BQ26" s="13">
        <f t="shared" si="99"/>
        <v>244.55606519396363</v>
      </c>
      <c r="BR26" s="13">
        <f t="shared" si="100"/>
        <v>0</v>
      </c>
      <c r="BS26" s="13">
        <f t="shared" si="101"/>
        <v>0</v>
      </c>
      <c r="BT26" s="13">
        <f t="shared" si="102"/>
        <v>0</v>
      </c>
    </row>
    <row r="27" spans="1:72" x14ac:dyDescent="0.25">
      <c r="A27" t="s">
        <v>33</v>
      </c>
      <c r="B27" s="4">
        <v>610750.49502460926</v>
      </c>
      <c r="C27" s="4">
        <v>0</v>
      </c>
      <c r="D27" s="4">
        <v>0</v>
      </c>
      <c r="E27" s="4">
        <v>0</v>
      </c>
      <c r="F27" s="4">
        <v>0</v>
      </c>
      <c r="G27" s="4">
        <v>0</v>
      </c>
      <c r="I27" t="s">
        <v>33</v>
      </c>
      <c r="J27" s="4">
        <v>610750.49502460926</v>
      </c>
      <c r="K27" s="4">
        <f>J27+C27</f>
        <v>610750.49502460926</v>
      </c>
      <c r="L27" s="4">
        <f>K27+D27</f>
        <v>610750.49502460926</v>
      </c>
      <c r="M27" s="4">
        <f>L27+E27</f>
        <v>610750.49502460926</v>
      </c>
      <c r="N27" s="4">
        <f>M27+F27</f>
        <v>610750.49502460926</v>
      </c>
      <c r="O27" s="4">
        <f>N27+G27</f>
        <v>610750.49502460926</v>
      </c>
      <c r="Q27" s="4">
        <f>VLOOKUP(I27,'Product Mapping'!A:B,2,FALSE)</f>
        <v>275</v>
      </c>
      <c r="R27" s="5">
        <f>VLOOKUP(I27,'Product Mapping'!A:C,3,FALSE)</f>
        <v>0</v>
      </c>
      <c r="S27" s="5">
        <f>VLOOKUP(I27,'Product Mapping'!A:D,4,FALSE)</f>
        <v>0</v>
      </c>
      <c r="T27" s="5">
        <f>VLOOKUP(I27,'Product Mapping'!A:E,5,FALSE)</f>
        <v>0</v>
      </c>
      <c r="U27" s="5">
        <f>VLOOKUP(I27,'Product Mapping'!A:F,6,FALSE)</f>
        <v>0</v>
      </c>
      <c r="V27" s="5">
        <f>VLOOKUP(I27,'Product Mapping'!A:G,7,FALSE)</f>
        <v>0</v>
      </c>
      <c r="W27" s="5">
        <f>VLOOKUP(I27,'Product Mapping'!A:H,8,FALSE)</f>
        <v>0</v>
      </c>
      <c r="X27" s="5">
        <f>VLOOKUP(I27,'Product Mapping'!A:I,9,FALSE)</f>
        <v>0</v>
      </c>
      <c r="Z27" s="13">
        <f t="shared" si="6"/>
        <v>0</v>
      </c>
      <c r="AA27" s="13">
        <f t="shared" si="7"/>
        <v>0</v>
      </c>
      <c r="AB27" s="13">
        <f t="shared" si="8"/>
        <v>0</v>
      </c>
      <c r="AC27" s="13">
        <f t="shared" si="9"/>
        <v>0</v>
      </c>
      <c r="AD27" s="13">
        <f t="shared" si="10"/>
        <v>0</v>
      </c>
      <c r="AE27" s="13">
        <f t="shared" si="11"/>
        <v>0</v>
      </c>
      <c r="AF27" s="13">
        <f t="shared" si="12"/>
        <v>0</v>
      </c>
      <c r="AH27" s="13">
        <f t="shared" si="13"/>
        <v>0</v>
      </c>
      <c r="AI27" s="13">
        <f t="shared" si="73"/>
        <v>0</v>
      </c>
      <c r="AJ27" s="13">
        <f t="shared" si="74"/>
        <v>0</v>
      </c>
      <c r="AK27" s="13">
        <f t="shared" si="75"/>
        <v>0</v>
      </c>
      <c r="AL27" s="13">
        <f t="shared" si="76"/>
        <v>0</v>
      </c>
      <c r="AM27" s="13">
        <f t="shared" si="77"/>
        <v>0</v>
      </c>
      <c r="AN27" s="13">
        <f t="shared" si="78"/>
        <v>0</v>
      </c>
      <c r="AP27" s="13">
        <f t="shared" si="14"/>
        <v>0</v>
      </c>
      <c r="AQ27" s="13">
        <f t="shared" si="79"/>
        <v>0</v>
      </c>
      <c r="AR27" s="13">
        <f t="shared" si="80"/>
        <v>0</v>
      </c>
      <c r="AS27" s="13">
        <f t="shared" si="81"/>
        <v>0</v>
      </c>
      <c r="AT27" s="13">
        <f t="shared" si="82"/>
        <v>0</v>
      </c>
      <c r="AU27" s="13">
        <f t="shared" si="83"/>
        <v>0</v>
      </c>
      <c r="AV27" s="13">
        <f t="shared" si="84"/>
        <v>0</v>
      </c>
      <c r="AX27" s="13">
        <f t="shared" si="15"/>
        <v>0</v>
      </c>
      <c r="AY27" s="13">
        <f t="shared" si="85"/>
        <v>0</v>
      </c>
      <c r="AZ27" s="13">
        <f t="shared" si="86"/>
        <v>0</v>
      </c>
      <c r="BA27" s="13">
        <f t="shared" si="87"/>
        <v>0</v>
      </c>
      <c r="BB27" s="13">
        <f t="shared" si="88"/>
        <v>0</v>
      </c>
      <c r="BC27" s="13">
        <f t="shared" si="89"/>
        <v>0</v>
      </c>
      <c r="BD27" s="13">
        <f t="shared" si="90"/>
        <v>0</v>
      </c>
      <c r="BF27" s="13">
        <f t="shared" si="16"/>
        <v>0</v>
      </c>
      <c r="BG27" s="13">
        <f t="shared" si="91"/>
        <v>0</v>
      </c>
      <c r="BH27" s="13">
        <f t="shared" si="92"/>
        <v>0</v>
      </c>
      <c r="BI27" s="13">
        <f t="shared" si="93"/>
        <v>0</v>
      </c>
      <c r="BJ27" s="13">
        <f t="shared" si="94"/>
        <v>0</v>
      </c>
      <c r="BK27" s="13">
        <f t="shared" si="95"/>
        <v>0</v>
      </c>
      <c r="BL27" s="13">
        <f t="shared" si="96"/>
        <v>0</v>
      </c>
      <c r="BN27" s="13">
        <f t="shared" si="17"/>
        <v>0</v>
      </c>
      <c r="BO27" s="13">
        <f t="shared" si="97"/>
        <v>0</v>
      </c>
      <c r="BP27" s="13">
        <f t="shared" si="98"/>
        <v>0</v>
      </c>
      <c r="BQ27" s="13">
        <f t="shared" si="99"/>
        <v>0</v>
      </c>
      <c r="BR27" s="13">
        <f t="shared" si="100"/>
        <v>0</v>
      </c>
      <c r="BS27" s="13">
        <f t="shared" si="101"/>
        <v>0</v>
      </c>
      <c r="BT27" s="13">
        <f t="shared" si="102"/>
        <v>0</v>
      </c>
    </row>
    <row r="28" spans="1:72" x14ac:dyDescent="0.25">
      <c r="A28" t="s">
        <v>34</v>
      </c>
      <c r="B28" s="4">
        <v>770996.5551804289</v>
      </c>
      <c r="C28" s="4">
        <v>51900</v>
      </c>
      <c r="D28" s="4">
        <v>66400</v>
      </c>
      <c r="E28" s="4">
        <v>67500</v>
      </c>
      <c r="F28" s="4">
        <v>81000</v>
      </c>
      <c r="G28" s="4">
        <v>70500</v>
      </c>
      <c r="I28" t="s">
        <v>34</v>
      </c>
      <c r="J28" s="4">
        <v>770996.5551804289</v>
      </c>
      <c r="K28" s="4">
        <f>J28+C28</f>
        <v>822896.5551804289</v>
      </c>
      <c r="L28" s="4">
        <f>K28+D28</f>
        <v>889296.5551804289</v>
      </c>
      <c r="M28" s="4">
        <f>L28+E28</f>
        <v>956796.5551804289</v>
      </c>
      <c r="N28" s="4">
        <f>M28+F28</f>
        <v>1037796.5551804289</v>
      </c>
      <c r="O28" s="4">
        <f>N28+G28</f>
        <v>1108296.555180429</v>
      </c>
      <c r="Q28" s="4">
        <f>VLOOKUP(I28,'Product Mapping'!A:B,2,FALSE)</f>
        <v>225</v>
      </c>
      <c r="R28" s="5">
        <f>VLOOKUP(I28,'Product Mapping'!A:C,3,FALSE)</f>
        <v>0</v>
      </c>
      <c r="S28" s="5">
        <f>VLOOKUP(I28,'Product Mapping'!A:D,4,FALSE)</f>
        <v>0</v>
      </c>
      <c r="T28" s="5">
        <f>VLOOKUP(I28,'Product Mapping'!A:E,5,FALSE)</f>
        <v>1</v>
      </c>
      <c r="U28" s="5">
        <f>VLOOKUP(I28,'Product Mapping'!A:F,6,FALSE)</f>
        <v>0</v>
      </c>
      <c r="V28" s="5">
        <f>VLOOKUP(I28,'Product Mapping'!A:G,7,FALSE)</f>
        <v>0</v>
      </c>
      <c r="W28" s="5">
        <f>VLOOKUP(I28,'Product Mapping'!A:H,8,FALSE)</f>
        <v>0</v>
      </c>
      <c r="X28" s="5">
        <f>VLOOKUP(I28,'Product Mapping'!A:I,9,FALSE)</f>
        <v>0</v>
      </c>
      <c r="Z28" s="13">
        <f t="shared" si="6"/>
        <v>0</v>
      </c>
      <c r="AA28" s="13">
        <f t="shared" si="7"/>
        <v>0</v>
      </c>
      <c r="AB28" s="13">
        <f t="shared" si="8"/>
        <v>3426.6513563574617</v>
      </c>
      <c r="AC28" s="13">
        <f t="shared" si="9"/>
        <v>0</v>
      </c>
      <c r="AD28" s="13">
        <f t="shared" si="10"/>
        <v>0</v>
      </c>
      <c r="AE28" s="13">
        <f t="shared" si="11"/>
        <v>0</v>
      </c>
      <c r="AF28" s="13">
        <f t="shared" si="12"/>
        <v>0</v>
      </c>
      <c r="AH28" s="13">
        <f t="shared" si="13"/>
        <v>0</v>
      </c>
      <c r="AI28" s="13">
        <f t="shared" si="73"/>
        <v>0</v>
      </c>
      <c r="AJ28" s="13">
        <f t="shared" si="74"/>
        <v>3657.3180230241283</v>
      </c>
      <c r="AK28" s="13">
        <f t="shared" si="75"/>
        <v>0</v>
      </c>
      <c r="AL28" s="13">
        <f t="shared" si="76"/>
        <v>0</v>
      </c>
      <c r="AM28" s="13">
        <f t="shared" si="77"/>
        <v>0</v>
      </c>
      <c r="AN28" s="13">
        <f t="shared" si="78"/>
        <v>0</v>
      </c>
      <c r="AP28" s="13">
        <f t="shared" si="14"/>
        <v>0</v>
      </c>
      <c r="AQ28" s="13">
        <f t="shared" si="79"/>
        <v>0</v>
      </c>
      <c r="AR28" s="13">
        <f t="shared" si="80"/>
        <v>3952.4291341352396</v>
      </c>
      <c r="AS28" s="13">
        <f t="shared" si="81"/>
        <v>0</v>
      </c>
      <c r="AT28" s="13">
        <f t="shared" si="82"/>
        <v>0</v>
      </c>
      <c r="AU28" s="13">
        <f t="shared" si="83"/>
        <v>0</v>
      </c>
      <c r="AV28" s="13">
        <f t="shared" si="84"/>
        <v>0</v>
      </c>
      <c r="AX28" s="13">
        <f t="shared" si="15"/>
        <v>0</v>
      </c>
      <c r="AY28" s="13">
        <f t="shared" si="85"/>
        <v>0</v>
      </c>
      <c r="AZ28" s="13">
        <f t="shared" si="86"/>
        <v>4252.4291341352391</v>
      </c>
      <c r="BA28" s="13">
        <f t="shared" si="87"/>
        <v>0</v>
      </c>
      <c r="BB28" s="13">
        <f t="shared" si="88"/>
        <v>0</v>
      </c>
      <c r="BC28" s="13">
        <f t="shared" si="89"/>
        <v>0</v>
      </c>
      <c r="BD28" s="13">
        <f t="shared" si="90"/>
        <v>0</v>
      </c>
      <c r="BF28" s="13">
        <f t="shared" si="16"/>
        <v>0</v>
      </c>
      <c r="BG28" s="13">
        <f t="shared" si="91"/>
        <v>0</v>
      </c>
      <c r="BH28" s="13">
        <f t="shared" si="92"/>
        <v>4612.4291341352391</v>
      </c>
      <c r="BI28" s="13">
        <f t="shared" si="93"/>
        <v>0</v>
      </c>
      <c r="BJ28" s="13">
        <f t="shared" si="94"/>
        <v>0</v>
      </c>
      <c r="BK28" s="13">
        <f t="shared" si="95"/>
        <v>0</v>
      </c>
      <c r="BL28" s="13">
        <f t="shared" si="96"/>
        <v>0</v>
      </c>
      <c r="BN28" s="13">
        <f t="shared" si="17"/>
        <v>0</v>
      </c>
      <c r="BO28" s="13">
        <f t="shared" si="97"/>
        <v>0</v>
      </c>
      <c r="BP28" s="13">
        <f t="shared" si="98"/>
        <v>4925.762467468573</v>
      </c>
      <c r="BQ28" s="13">
        <f t="shared" si="99"/>
        <v>0</v>
      </c>
      <c r="BR28" s="13">
        <f t="shared" si="100"/>
        <v>0</v>
      </c>
      <c r="BS28" s="13">
        <f t="shared" si="101"/>
        <v>0</v>
      </c>
      <c r="BT28" s="13">
        <f t="shared" si="102"/>
        <v>0</v>
      </c>
    </row>
    <row r="29" spans="1:72" x14ac:dyDescent="0.25">
      <c r="A29" t="s">
        <v>35</v>
      </c>
      <c r="B29" s="4">
        <v>837520.13118744141</v>
      </c>
      <c r="C29" s="4">
        <v>70000</v>
      </c>
      <c r="D29" s="4">
        <v>34380</v>
      </c>
      <c r="E29" s="4">
        <v>93313.600000000006</v>
      </c>
      <c r="F29" s="4">
        <v>118952</v>
      </c>
      <c r="G29" s="4">
        <v>72952</v>
      </c>
      <c r="I29" t="s">
        <v>35</v>
      </c>
      <c r="J29" s="4">
        <v>837520.13118744141</v>
      </c>
      <c r="K29" s="4">
        <f>J29+C29</f>
        <v>907520.13118744141</v>
      </c>
      <c r="L29" s="4">
        <f>K29+D29</f>
        <v>941900.13118744141</v>
      </c>
      <c r="M29" s="4">
        <f>L29+E29</f>
        <v>1035213.7311874414</v>
      </c>
      <c r="N29" s="4">
        <f>M29+F29</f>
        <v>1154165.7311874414</v>
      </c>
      <c r="O29" s="4">
        <f>N29+G29</f>
        <v>1227117.7311874414</v>
      </c>
      <c r="Q29" s="4">
        <f>VLOOKUP(I29,'Product Mapping'!A:B,2,FALSE)</f>
        <v>275</v>
      </c>
      <c r="R29" s="5">
        <f>VLOOKUP(I29,'Product Mapping'!A:C,3,FALSE)</f>
        <v>1</v>
      </c>
      <c r="S29" s="5">
        <f>VLOOKUP(I29,'Product Mapping'!A:D,4,FALSE)</f>
        <v>0</v>
      </c>
      <c r="T29" s="5">
        <f>VLOOKUP(I29,'Product Mapping'!A:E,5,FALSE)</f>
        <v>0</v>
      </c>
      <c r="U29" s="5">
        <f>VLOOKUP(I29,'Product Mapping'!A:F,6,FALSE)</f>
        <v>0</v>
      </c>
      <c r="V29" s="5">
        <f>VLOOKUP(I29,'Product Mapping'!A:G,7,FALSE)</f>
        <v>0</v>
      </c>
      <c r="W29" s="5">
        <f>VLOOKUP(I29,'Product Mapping'!A:H,8,FALSE)</f>
        <v>0</v>
      </c>
      <c r="X29" s="5">
        <f>VLOOKUP(I29,'Product Mapping'!A:I,9,FALSE)</f>
        <v>0</v>
      </c>
      <c r="Z29" s="13">
        <f t="shared" si="6"/>
        <v>3045.5277497725142</v>
      </c>
      <c r="AA29" s="13">
        <f t="shared" si="7"/>
        <v>0</v>
      </c>
      <c r="AB29" s="13">
        <f t="shared" si="8"/>
        <v>0</v>
      </c>
      <c r="AC29" s="13">
        <f t="shared" si="9"/>
        <v>0</v>
      </c>
      <c r="AD29" s="13">
        <f t="shared" si="10"/>
        <v>0</v>
      </c>
      <c r="AE29" s="13">
        <f t="shared" si="11"/>
        <v>0</v>
      </c>
      <c r="AF29" s="13">
        <f t="shared" si="12"/>
        <v>0</v>
      </c>
      <c r="AH29" s="13">
        <f t="shared" si="13"/>
        <v>3300.0732043179687</v>
      </c>
      <c r="AI29" s="13">
        <f t="shared" si="73"/>
        <v>0</v>
      </c>
      <c r="AJ29" s="13">
        <f t="shared" si="74"/>
        <v>0</v>
      </c>
      <c r="AK29" s="13">
        <f t="shared" si="75"/>
        <v>0</v>
      </c>
      <c r="AL29" s="13">
        <f t="shared" si="76"/>
        <v>0</v>
      </c>
      <c r="AM29" s="13">
        <f t="shared" si="77"/>
        <v>0</v>
      </c>
      <c r="AN29" s="13">
        <f t="shared" si="78"/>
        <v>0</v>
      </c>
      <c r="AP29" s="13">
        <f t="shared" si="14"/>
        <v>3425.0913861361505</v>
      </c>
      <c r="AQ29" s="13">
        <f t="shared" si="79"/>
        <v>0</v>
      </c>
      <c r="AR29" s="13">
        <f t="shared" si="80"/>
        <v>0</v>
      </c>
      <c r="AS29" s="13">
        <f t="shared" si="81"/>
        <v>0</v>
      </c>
      <c r="AT29" s="13">
        <f t="shared" si="82"/>
        <v>0</v>
      </c>
      <c r="AU29" s="13">
        <f t="shared" si="83"/>
        <v>0</v>
      </c>
      <c r="AV29" s="13">
        <f t="shared" si="84"/>
        <v>0</v>
      </c>
      <c r="AX29" s="13">
        <f t="shared" si="15"/>
        <v>3764.4135679543324</v>
      </c>
      <c r="AY29" s="13">
        <f t="shared" si="85"/>
        <v>0</v>
      </c>
      <c r="AZ29" s="13">
        <f t="shared" si="86"/>
        <v>0</v>
      </c>
      <c r="BA29" s="13">
        <f t="shared" si="87"/>
        <v>0</v>
      </c>
      <c r="BB29" s="13">
        <f t="shared" si="88"/>
        <v>0</v>
      </c>
      <c r="BC29" s="13">
        <f t="shared" si="89"/>
        <v>0</v>
      </c>
      <c r="BD29" s="13">
        <f t="shared" si="90"/>
        <v>0</v>
      </c>
      <c r="BF29" s="13">
        <f t="shared" si="16"/>
        <v>4196.9662952270592</v>
      </c>
      <c r="BG29" s="13">
        <f t="shared" si="91"/>
        <v>0</v>
      </c>
      <c r="BH29" s="13">
        <f t="shared" si="92"/>
        <v>0</v>
      </c>
      <c r="BI29" s="13">
        <f t="shared" si="93"/>
        <v>0</v>
      </c>
      <c r="BJ29" s="13">
        <f t="shared" si="94"/>
        <v>0</v>
      </c>
      <c r="BK29" s="13">
        <f t="shared" si="95"/>
        <v>0</v>
      </c>
      <c r="BL29" s="13">
        <f t="shared" si="96"/>
        <v>0</v>
      </c>
      <c r="BN29" s="13">
        <f t="shared" si="17"/>
        <v>4462.2462952270598</v>
      </c>
      <c r="BO29" s="13">
        <f t="shared" si="97"/>
        <v>0</v>
      </c>
      <c r="BP29" s="13">
        <f t="shared" si="98"/>
        <v>0</v>
      </c>
      <c r="BQ29" s="13">
        <f t="shared" si="99"/>
        <v>0</v>
      </c>
      <c r="BR29" s="13">
        <f t="shared" si="100"/>
        <v>0</v>
      </c>
      <c r="BS29" s="13">
        <f t="shared" si="101"/>
        <v>0</v>
      </c>
      <c r="BT29" s="13">
        <f t="shared" si="102"/>
        <v>0</v>
      </c>
    </row>
    <row r="30" spans="1:72" s="14" customFormat="1" x14ac:dyDescent="0.25">
      <c r="A30" s="14" t="s">
        <v>36</v>
      </c>
      <c r="B30" s="15">
        <v>1250</v>
      </c>
      <c r="C30" s="15">
        <v>0</v>
      </c>
      <c r="D30" s="15">
        <v>0</v>
      </c>
      <c r="E30" s="15">
        <v>0</v>
      </c>
      <c r="F30" s="15">
        <v>0</v>
      </c>
      <c r="G30" s="15">
        <v>0</v>
      </c>
      <c r="I30" s="14" t="s">
        <v>36</v>
      </c>
      <c r="J30" s="15">
        <v>1250</v>
      </c>
      <c r="K30" s="15">
        <f>J30+C30</f>
        <v>1250</v>
      </c>
      <c r="L30" s="15">
        <f>K30+D30</f>
        <v>1250</v>
      </c>
      <c r="M30" s="15">
        <f>L30+E30</f>
        <v>1250</v>
      </c>
      <c r="N30" s="15">
        <f>M30+F30</f>
        <v>1250</v>
      </c>
      <c r="O30" s="15">
        <f>N30+G30</f>
        <v>1250</v>
      </c>
      <c r="Q30" s="15">
        <f>VLOOKUP(I30,'Product Mapping'!A:B,2,FALSE)</f>
        <v>0</v>
      </c>
      <c r="R30" s="16">
        <f>VLOOKUP(I30,'Product Mapping'!A:C,3,FALSE)</f>
        <v>0</v>
      </c>
      <c r="S30" s="16">
        <f>VLOOKUP(I30,'Product Mapping'!A:D,4,FALSE)</f>
        <v>0</v>
      </c>
      <c r="T30" s="16">
        <f>VLOOKUP(I30,'Product Mapping'!A:E,5,FALSE)</f>
        <v>0</v>
      </c>
      <c r="U30" s="16">
        <f>VLOOKUP(I30,'Product Mapping'!A:F,6,FALSE)</f>
        <v>0</v>
      </c>
      <c r="V30" s="16">
        <f>VLOOKUP(I30,'Product Mapping'!A:G,7,FALSE)</f>
        <v>0</v>
      </c>
      <c r="W30" s="16">
        <f>VLOOKUP(I30,'Product Mapping'!A:H,8,FALSE)</f>
        <v>0</v>
      </c>
      <c r="X30" s="16">
        <f>VLOOKUP(I30,'Product Mapping'!A:I,9,FALSE)</f>
        <v>0</v>
      </c>
      <c r="Z30" s="17"/>
      <c r="AA30" s="17"/>
      <c r="AB30" s="17"/>
      <c r="AC30" s="17"/>
      <c r="AD30" s="17"/>
      <c r="AE30" s="17"/>
      <c r="AF30" s="17"/>
      <c r="AH30" s="13"/>
      <c r="AI30" s="13"/>
      <c r="AJ30" s="13"/>
      <c r="AK30" s="13"/>
      <c r="AL30" s="13"/>
      <c r="AM30" s="13"/>
      <c r="AN30" s="13"/>
      <c r="AP30" s="13"/>
      <c r="AQ30" s="13"/>
      <c r="AR30" s="13"/>
      <c r="AS30" s="13"/>
      <c r="AT30" s="13"/>
      <c r="AU30" s="13"/>
      <c r="AV30" s="13"/>
      <c r="AX30" s="13"/>
      <c r="AY30" s="13"/>
      <c r="AZ30" s="13"/>
      <c r="BA30" s="13"/>
      <c r="BB30" s="13"/>
      <c r="BC30" s="13"/>
      <c r="BD30" s="13"/>
      <c r="BF30" s="13"/>
      <c r="BG30" s="13"/>
      <c r="BH30" s="13"/>
      <c r="BI30" s="13"/>
      <c r="BJ30" s="13"/>
      <c r="BK30" s="13"/>
      <c r="BL30" s="13"/>
      <c r="BN30" s="13"/>
      <c r="BO30" s="13"/>
      <c r="BP30" s="13"/>
      <c r="BQ30" s="13"/>
      <c r="BR30" s="13"/>
      <c r="BS30" s="13"/>
      <c r="BT30" s="13"/>
    </row>
    <row r="31" spans="1:72" x14ac:dyDescent="0.25">
      <c r="A31" t="s">
        <v>37</v>
      </c>
      <c r="B31" s="4">
        <v>212599.70111995185</v>
      </c>
      <c r="C31" s="4">
        <v>0</v>
      </c>
      <c r="D31" s="4">
        <v>0</v>
      </c>
      <c r="E31" s="4">
        <v>0</v>
      </c>
      <c r="F31" s="4">
        <v>0</v>
      </c>
      <c r="G31" s="4">
        <v>0</v>
      </c>
      <c r="I31" t="s">
        <v>37</v>
      </c>
      <c r="J31" s="4">
        <v>212599.70111995185</v>
      </c>
      <c r="K31" s="4">
        <f>J31+C31</f>
        <v>212599.70111995185</v>
      </c>
      <c r="L31" s="4">
        <f>K31+D31</f>
        <v>212599.70111995185</v>
      </c>
      <c r="M31" s="4">
        <f>L31+E31</f>
        <v>212599.70111995185</v>
      </c>
      <c r="N31" s="4">
        <f>M31+F31</f>
        <v>212599.70111995185</v>
      </c>
      <c r="O31" s="4">
        <f>N31+G31</f>
        <v>212599.70111995185</v>
      </c>
      <c r="Q31" s="4">
        <f>VLOOKUP(I31,'Product Mapping'!A:B,2,FALSE)</f>
        <v>275</v>
      </c>
      <c r="R31" s="5">
        <f>VLOOKUP(I31,'Product Mapping'!A:C,3,FALSE)</f>
        <v>0</v>
      </c>
      <c r="S31" s="5">
        <f>VLOOKUP(I31,'Product Mapping'!A:D,4,FALSE)</f>
        <v>0</v>
      </c>
      <c r="T31" s="5">
        <f>VLOOKUP(I31,'Product Mapping'!A:E,5,FALSE)</f>
        <v>0</v>
      </c>
      <c r="U31" s="5">
        <f>VLOOKUP(I31,'Product Mapping'!A:F,6,FALSE)</f>
        <v>1</v>
      </c>
      <c r="V31" s="5">
        <f>VLOOKUP(I31,'Product Mapping'!A:G,7,FALSE)</f>
        <v>0</v>
      </c>
      <c r="W31" s="5">
        <f>VLOOKUP(I31,'Product Mapping'!A:H,8,FALSE)</f>
        <v>0</v>
      </c>
      <c r="X31" s="5">
        <f>VLOOKUP(I31,'Product Mapping'!A:I,9,FALSE)</f>
        <v>0</v>
      </c>
      <c r="Z31" s="13">
        <f t="shared" si="6"/>
        <v>0</v>
      </c>
      <c r="AA31" s="13">
        <f t="shared" si="7"/>
        <v>0</v>
      </c>
      <c r="AB31" s="13">
        <f t="shared" si="8"/>
        <v>0</v>
      </c>
      <c r="AC31" s="13">
        <f t="shared" si="9"/>
        <v>773.08982225437035</v>
      </c>
      <c r="AD31" s="13">
        <f t="shared" si="10"/>
        <v>0</v>
      </c>
      <c r="AE31" s="13">
        <f t="shared" si="11"/>
        <v>0</v>
      </c>
      <c r="AF31" s="13">
        <f t="shared" si="12"/>
        <v>0</v>
      </c>
      <c r="AH31" s="13">
        <f t="shared" si="13"/>
        <v>0</v>
      </c>
      <c r="AI31" s="13">
        <f t="shared" ref="AI31" si="103">$K31/$Q31*S31</f>
        <v>0</v>
      </c>
      <c r="AJ31" s="13">
        <f t="shared" ref="AJ31" si="104">$K31/$Q31*T31</f>
        <v>0</v>
      </c>
      <c r="AK31" s="13">
        <f t="shared" ref="AK31" si="105">$K31/$Q31*U31</f>
        <v>773.08982225437035</v>
      </c>
      <c r="AL31" s="13">
        <f t="shared" ref="AL31" si="106">$K31/$Q31*V31</f>
        <v>0</v>
      </c>
      <c r="AM31" s="13">
        <f t="shared" ref="AM31" si="107">$K31/$Q31*W31</f>
        <v>0</v>
      </c>
      <c r="AN31" s="13">
        <f t="shared" ref="AN31" si="108">$K31/$Q31*X31</f>
        <v>0</v>
      </c>
      <c r="AP31" s="13">
        <f t="shared" si="14"/>
        <v>0</v>
      </c>
      <c r="AQ31" s="13">
        <f t="shared" ref="AQ31" si="109">$L31/$Q31*S31</f>
        <v>0</v>
      </c>
      <c r="AR31" s="13">
        <f t="shared" ref="AR31" si="110">$L31/$Q31*T31</f>
        <v>0</v>
      </c>
      <c r="AS31" s="13">
        <f t="shared" ref="AS31" si="111">$L31/$Q31*U31</f>
        <v>773.08982225437035</v>
      </c>
      <c r="AT31" s="13">
        <f t="shared" ref="AT31" si="112">$L31/$Q31*V31</f>
        <v>0</v>
      </c>
      <c r="AU31" s="13">
        <f t="shared" ref="AU31" si="113">$L31/$Q31*W31</f>
        <v>0</v>
      </c>
      <c r="AV31" s="13">
        <f t="shared" ref="AV31" si="114">$L31/$Q31*X31</f>
        <v>0</v>
      </c>
      <c r="AX31" s="13">
        <f t="shared" si="15"/>
        <v>0</v>
      </c>
      <c r="AY31" s="13">
        <f t="shared" ref="AY31" si="115">$M31/$Q31*S31</f>
        <v>0</v>
      </c>
      <c r="AZ31" s="13">
        <f t="shared" ref="AZ31" si="116">$M31/$Q31*T31</f>
        <v>0</v>
      </c>
      <c r="BA31" s="13">
        <f t="shared" ref="BA31" si="117">$M31/$Q31*U31</f>
        <v>773.08982225437035</v>
      </c>
      <c r="BB31" s="13">
        <f t="shared" ref="BB31" si="118">$M31/$Q31*V31</f>
        <v>0</v>
      </c>
      <c r="BC31" s="13">
        <f t="shared" ref="BC31" si="119">$M31/$Q31*W31</f>
        <v>0</v>
      </c>
      <c r="BD31" s="13">
        <f t="shared" ref="BD31" si="120">$M31/$Q31*X31</f>
        <v>0</v>
      </c>
      <c r="BF31" s="13">
        <f t="shared" si="16"/>
        <v>0</v>
      </c>
      <c r="BG31" s="13">
        <f t="shared" ref="BG31" si="121">$N31/$Q31*S31</f>
        <v>0</v>
      </c>
      <c r="BH31" s="13">
        <f t="shared" ref="BH31" si="122">$N31/$Q31*T31</f>
        <v>0</v>
      </c>
      <c r="BI31" s="13">
        <f t="shared" ref="BI31" si="123">$N31/$Q31*U31</f>
        <v>773.08982225437035</v>
      </c>
      <c r="BJ31" s="13">
        <f t="shared" ref="BJ31" si="124">$N31/$Q31*V31</f>
        <v>0</v>
      </c>
      <c r="BK31" s="13">
        <f t="shared" ref="BK31" si="125">$N31/$Q31*W31</f>
        <v>0</v>
      </c>
      <c r="BL31" s="13">
        <f t="shared" ref="BL31" si="126">$N31/$Q31*X31</f>
        <v>0</v>
      </c>
      <c r="BN31" s="13">
        <f t="shared" si="17"/>
        <v>0</v>
      </c>
      <c r="BO31" s="13">
        <f t="shared" ref="BO31" si="127">$O31/$Q31*S31</f>
        <v>0</v>
      </c>
      <c r="BP31" s="13">
        <f t="shared" ref="BP31" si="128">$O31/$Q31*T31</f>
        <v>0</v>
      </c>
      <c r="BQ31" s="13">
        <f t="shared" ref="BQ31" si="129">$O31/$Q31*U31</f>
        <v>773.08982225437035</v>
      </c>
      <c r="BR31" s="13">
        <f t="shared" ref="BR31" si="130">$O31/$Q31*V31</f>
        <v>0</v>
      </c>
      <c r="BS31" s="13">
        <f t="shared" ref="BS31" si="131">$O31/$Q31*W31</f>
        <v>0</v>
      </c>
      <c r="BT31" s="13">
        <f t="shared" ref="BT31" si="132">$O31/$Q31*X31</f>
        <v>0</v>
      </c>
    </row>
    <row r="32" spans="1:72" x14ac:dyDescent="0.25">
      <c r="A32" s="9" t="s">
        <v>38</v>
      </c>
      <c r="B32" s="11">
        <f>SUM(B3:B31)</f>
        <v>13423212.884315226</v>
      </c>
      <c r="C32" s="11">
        <f t="shared" ref="C32:G32" si="133">SUM(C3:C31)</f>
        <v>823682</v>
      </c>
      <c r="D32" s="11">
        <f t="shared" si="133"/>
        <v>692225</v>
      </c>
      <c r="E32" s="11">
        <f t="shared" si="133"/>
        <v>863565.6</v>
      </c>
      <c r="F32" s="11">
        <f t="shared" si="133"/>
        <v>1036447</v>
      </c>
      <c r="G32" s="11">
        <f t="shared" si="133"/>
        <v>1046454</v>
      </c>
      <c r="I32" s="9" t="s">
        <v>38</v>
      </c>
      <c r="J32" s="11">
        <f>SUM(J3:J31)</f>
        <v>13423212.884315226</v>
      </c>
      <c r="K32" s="11">
        <f t="shared" ref="K32" si="134">SUM(K3:K31)</f>
        <v>14246894.884315228</v>
      </c>
      <c r="L32" s="11">
        <f t="shared" ref="L32" si="135">SUM(L3:L31)</f>
        <v>14939119.884315228</v>
      </c>
      <c r="M32" s="11">
        <f t="shared" ref="M32" si="136">SUM(M3:M31)</f>
        <v>15802685.484315228</v>
      </c>
      <c r="N32" s="11">
        <f t="shared" ref="N32" si="137">SUM(N3:N31)</f>
        <v>16839132.484315228</v>
      </c>
      <c r="O32" s="11">
        <f t="shared" ref="O32" si="138">SUM(O3:O31)</f>
        <v>17885586.484315228</v>
      </c>
      <c r="Z32" s="10">
        <f>SUM(Z3:Z31)</f>
        <v>7169.8986339054554</v>
      </c>
      <c r="AA32" s="10">
        <f t="shared" ref="AA32" si="139">SUM(AA3:AA31)</f>
        <v>10998.495546715429</v>
      </c>
      <c r="AB32" s="10">
        <f t="shared" ref="AB32" si="140">SUM(AB3:AB31)</f>
        <v>14599.333353369657</v>
      </c>
      <c r="AC32" s="10">
        <f t="shared" ref="AC32" si="141">SUM(AC3:AC31)</f>
        <v>4196.0634989768896</v>
      </c>
      <c r="AD32" s="10">
        <f t="shared" ref="AD32" si="142">SUM(AD3:AD31)</f>
        <v>380.32121809468998</v>
      </c>
      <c r="AE32" s="10">
        <f t="shared" ref="AE32:AF32" si="143">SUM(AE3:AE31)</f>
        <v>0</v>
      </c>
      <c r="AF32" s="10">
        <f t="shared" si="143"/>
        <v>41.44</v>
      </c>
      <c r="AH32" s="10">
        <f>SUM(AH3:AH31)</f>
        <v>7670.2454783498997</v>
      </c>
      <c r="AI32" s="10">
        <f t="shared" ref="AI32" si="144">SUM(AI3:AI31)</f>
        <v>11497.144546715426</v>
      </c>
      <c r="AJ32" s="10">
        <f t="shared" ref="AJ32" si="145">SUM(AJ3:AJ31)</f>
        <v>15303.837908925212</v>
      </c>
      <c r="AK32" s="10">
        <f t="shared" ref="AK32" si="146">SUM(AK3:AK31)</f>
        <v>4730.0816807950714</v>
      </c>
      <c r="AL32" s="10">
        <f t="shared" ref="AL32" si="147">SUM(AL3:AL31)</f>
        <v>423.82121809468998</v>
      </c>
      <c r="AM32" s="10">
        <f t="shared" ref="AM32" si="148">SUM(AM3:AM31)</f>
        <v>0</v>
      </c>
      <c r="AN32" s="10">
        <f t="shared" ref="AN32" si="149">SUM(AN3:AN31)</f>
        <v>41.44</v>
      </c>
      <c r="AP32" s="10">
        <f>SUM(AP3:AP31)</f>
        <v>7956.3266904711127</v>
      </c>
      <c r="AQ32" s="10">
        <f t="shared" ref="AQ32" si="150">SUM(AQ3:AQ31)</f>
        <v>11868.087046715427</v>
      </c>
      <c r="AR32" s="10">
        <f t="shared" ref="AR32" si="151">SUM(AR3:AR31)</f>
        <v>15930.724853369658</v>
      </c>
      <c r="AS32" s="10">
        <f t="shared" ref="AS32" si="152">SUM(AS3:AS31)</f>
        <v>5162.3544080677984</v>
      </c>
      <c r="AT32" s="10">
        <f t="shared" ref="AT32" si="153">SUM(AT3:AT31)</f>
        <v>461.32121809468998</v>
      </c>
      <c r="AU32" s="10">
        <f t="shared" ref="AU32" si="154">SUM(AU3:AU31)</f>
        <v>0</v>
      </c>
      <c r="AV32" s="10">
        <f t="shared" ref="AV32" si="155">SUM(AV3:AV31)</f>
        <v>41.44</v>
      </c>
      <c r="AX32" s="10">
        <f>SUM(AX3:AX31)</f>
        <v>8452.0569288549505</v>
      </c>
      <c r="AY32" s="10">
        <f t="shared" ref="AY32" si="156">SUM(AY3:AY31)</f>
        <v>12359.496046715429</v>
      </c>
      <c r="AZ32" s="10">
        <f t="shared" ref="AZ32" si="157">SUM(AZ3:AZ31)</f>
        <v>16719.067186702992</v>
      </c>
      <c r="BA32" s="10">
        <f t="shared" ref="BA32" si="158">SUM(BA3:BA31)</f>
        <v>5701.118044431435</v>
      </c>
      <c r="BB32" s="10">
        <f t="shared" ref="BB32" si="159">SUM(BB3:BB31)</f>
        <v>513.32121809469004</v>
      </c>
      <c r="BC32" s="10">
        <f t="shared" ref="BC32" si="160">SUM(BC3:BC31)</f>
        <v>0</v>
      </c>
      <c r="BD32" s="10">
        <f t="shared" ref="BD32" si="161">SUM(BD3:BD31)</f>
        <v>41.44</v>
      </c>
      <c r="BF32" s="10">
        <f>SUM(BF3:BF31)</f>
        <v>9148.718747036768</v>
      </c>
      <c r="BG32" s="10">
        <f t="shared" ref="BG32" si="162">SUM(BG3:BG31)</f>
        <v>12956.582713382095</v>
      </c>
      <c r="BH32" s="10">
        <f t="shared" ref="BH32" si="163">SUM(BH3:BH31)</f>
        <v>17618.587186702989</v>
      </c>
      <c r="BI32" s="10">
        <f t="shared" ref="BI32" si="164">SUM(BI3:BI31)</f>
        <v>6332.0089535223442</v>
      </c>
      <c r="BJ32" s="10">
        <f t="shared" ref="BJ32" si="165">SUM(BJ3:BJ31)</f>
        <v>564.82121809469004</v>
      </c>
      <c r="BK32" s="10">
        <f t="shared" ref="BK32" si="166">SUM(BK3:BK31)</f>
        <v>0</v>
      </c>
      <c r="BL32" s="10">
        <f t="shared" ref="BL32" si="167">SUM(BL3:BL31)</f>
        <v>41.44</v>
      </c>
      <c r="BN32" s="10">
        <f>SUM(BN3:BN31)</f>
        <v>9735.4670056226278</v>
      </c>
      <c r="BO32" s="10">
        <f t="shared" ref="BO32" si="168">SUM(BO3:BO31)</f>
        <v>13568.21976893765</v>
      </c>
      <c r="BP32" s="10">
        <f t="shared" ref="BP32" si="169">SUM(BP3:BP31)</f>
        <v>18526.724242258544</v>
      </c>
      <c r="BQ32" s="10">
        <f t="shared" ref="BQ32" si="170">SUM(BQ3:BQ31)</f>
        <v>6999.9544080677988</v>
      </c>
      <c r="BR32" s="10">
        <f t="shared" ref="BR32" si="171">SUM(BR3:BR31)</f>
        <v>609.32121809469004</v>
      </c>
      <c r="BS32" s="10">
        <f t="shared" ref="BS32" si="172">SUM(BS3:BS31)</f>
        <v>0</v>
      </c>
      <c r="BT32" s="10">
        <f t="shared" ref="BT32" si="173">SUM(BT3:BT31)</f>
        <v>41.44</v>
      </c>
    </row>
    <row r="33" spans="9:17" x14ac:dyDescent="0.25">
      <c r="O33" s="4"/>
    </row>
    <row r="35" spans="9:17" x14ac:dyDescent="0.25">
      <c r="I35" s="2" t="s">
        <v>45</v>
      </c>
      <c r="J35" s="3" t="s">
        <v>39</v>
      </c>
      <c r="K35" s="3" t="s">
        <v>40</v>
      </c>
      <c r="L35" s="3" t="s">
        <v>41</v>
      </c>
      <c r="M35" s="3" t="s">
        <v>42</v>
      </c>
      <c r="N35" s="3" t="s">
        <v>43</v>
      </c>
      <c r="O35" s="3" t="s">
        <v>44</v>
      </c>
      <c r="P35" s="2" t="s">
        <v>45</v>
      </c>
      <c r="Q35" s="18" t="s">
        <v>47</v>
      </c>
    </row>
    <row r="36" spans="9:17" x14ac:dyDescent="0.25">
      <c r="I36" t="s">
        <v>2</v>
      </c>
      <c r="J36" s="13">
        <f>HLOOKUP(I36,$Z$2:$AF$32,31,FALSE)</f>
        <v>7169.8986339054554</v>
      </c>
      <c r="K36" s="13">
        <f>HLOOKUP(I36,$AH$2:$AN$32,31,FALSE)</f>
        <v>7670.2454783498997</v>
      </c>
      <c r="L36" s="13">
        <f>HLOOKUP(I36,$AP$2:$AV$32,31,FALSE)</f>
        <v>7956.3266904711127</v>
      </c>
      <c r="M36" s="13">
        <f>HLOOKUP(I36,$AX$2:$BD$32,31,FALSE)</f>
        <v>8452.0569288549505</v>
      </c>
      <c r="N36" s="13">
        <f>HLOOKUP(I36,$BF$2:$BL$32,31,FALSE)</f>
        <v>9148.718747036768</v>
      </c>
      <c r="O36" s="13">
        <f>HLOOKUP(I36,$BN$2:$BT$32,31,FALSE)</f>
        <v>9735.4670056226278</v>
      </c>
      <c r="P36" t="s">
        <v>2</v>
      </c>
      <c r="Q36" s="5">
        <v>0.6</v>
      </c>
    </row>
    <row r="37" spans="9:17" x14ac:dyDescent="0.25">
      <c r="I37" t="s">
        <v>3</v>
      </c>
      <c r="J37" s="13">
        <f t="shared" ref="J37:J41" si="174">HLOOKUP(I37,$Z$2:$AF$32,31,FALSE)</f>
        <v>10998.495546715429</v>
      </c>
      <c r="K37" s="13">
        <f t="shared" ref="K37:K41" si="175">HLOOKUP(I37,$AH$2:$AN$32,31,FALSE)</f>
        <v>11497.144546715426</v>
      </c>
      <c r="L37" s="13">
        <f t="shared" ref="L37:L41" si="176">HLOOKUP(I37,$AP$2:$AV$32,31,FALSE)</f>
        <v>11868.087046715427</v>
      </c>
      <c r="M37" s="13">
        <f t="shared" ref="M37:M41" si="177">HLOOKUP(I37,$AX$2:$BD$32,31,FALSE)</f>
        <v>12359.496046715429</v>
      </c>
      <c r="N37" s="13">
        <f t="shared" ref="N37:N41" si="178">HLOOKUP(I37,$BF$2:$BL$32,31,FALSE)</f>
        <v>12956.582713382095</v>
      </c>
      <c r="O37" s="13">
        <f t="shared" ref="O37:O41" si="179">HLOOKUP(I37,$BN$2:$BT$32,31,FALSE)</f>
        <v>13568.21976893765</v>
      </c>
      <c r="P37" t="s">
        <v>3</v>
      </c>
      <c r="Q37" s="5">
        <v>0.65</v>
      </c>
    </row>
    <row r="38" spans="9:17" x14ac:dyDescent="0.25">
      <c r="I38" t="s">
        <v>4</v>
      </c>
      <c r="J38" s="13">
        <f t="shared" si="174"/>
        <v>14599.333353369657</v>
      </c>
      <c r="K38" s="13">
        <f t="shared" si="175"/>
        <v>15303.837908925212</v>
      </c>
      <c r="L38" s="13">
        <f t="shared" si="176"/>
        <v>15930.724853369658</v>
      </c>
      <c r="M38" s="13">
        <f t="shared" si="177"/>
        <v>16719.067186702992</v>
      </c>
      <c r="N38" s="13">
        <f t="shared" si="178"/>
        <v>17618.587186702989</v>
      </c>
      <c r="O38" s="13">
        <f t="shared" si="179"/>
        <v>18526.724242258544</v>
      </c>
      <c r="P38" t="s">
        <v>4</v>
      </c>
      <c r="Q38" s="5">
        <v>0.6</v>
      </c>
    </row>
    <row r="39" spans="9:17" x14ac:dyDescent="0.25">
      <c r="I39" t="s">
        <v>46</v>
      </c>
      <c r="J39" s="13">
        <f t="shared" si="174"/>
        <v>4196.0634989768896</v>
      </c>
      <c r="K39" s="13">
        <f t="shared" si="175"/>
        <v>4730.0816807950714</v>
      </c>
      <c r="L39" s="13">
        <f t="shared" si="176"/>
        <v>5162.3544080677984</v>
      </c>
      <c r="M39" s="13">
        <f t="shared" si="177"/>
        <v>5701.118044431435</v>
      </c>
      <c r="N39" s="13">
        <f t="shared" si="178"/>
        <v>6332.0089535223442</v>
      </c>
      <c r="O39" s="13">
        <f t="shared" si="179"/>
        <v>6999.9544080677988</v>
      </c>
      <c r="P39" t="s">
        <v>46</v>
      </c>
      <c r="Q39" s="5">
        <v>0.6</v>
      </c>
    </row>
    <row r="40" spans="9:17" x14ac:dyDescent="0.25">
      <c r="I40" t="s">
        <v>6</v>
      </c>
      <c r="J40" s="13">
        <f t="shared" si="174"/>
        <v>380.32121809468998</v>
      </c>
      <c r="K40" s="13">
        <f t="shared" si="175"/>
        <v>423.82121809468998</v>
      </c>
      <c r="L40" s="13">
        <f t="shared" si="176"/>
        <v>461.32121809468998</v>
      </c>
      <c r="M40" s="13">
        <f t="shared" si="177"/>
        <v>513.32121809469004</v>
      </c>
      <c r="N40" s="13">
        <f t="shared" si="178"/>
        <v>564.82121809469004</v>
      </c>
      <c r="O40" s="13">
        <f t="shared" si="179"/>
        <v>609.32121809469004</v>
      </c>
      <c r="P40" t="s">
        <v>6</v>
      </c>
      <c r="Q40" s="5">
        <v>0.6</v>
      </c>
    </row>
    <row r="41" spans="9:17" x14ac:dyDescent="0.25">
      <c r="I41" t="s">
        <v>8</v>
      </c>
      <c r="J41" s="13">
        <f t="shared" si="174"/>
        <v>41.44</v>
      </c>
      <c r="K41" s="13">
        <f t="shared" si="175"/>
        <v>41.44</v>
      </c>
      <c r="L41" s="13">
        <f t="shared" si="176"/>
        <v>41.44</v>
      </c>
      <c r="M41" s="13">
        <f t="shared" si="177"/>
        <v>41.44</v>
      </c>
      <c r="N41" s="13">
        <f t="shared" si="178"/>
        <v>41.44</v>
      </c>
      <c r="O41" s="13">
        <f t="shared" si="179"/>
        <v>41.44</v>
      </c>
      <c r="P41" t="s">
        <v>8</v>
      </c>
      <c r="Q41" s="5">
        <v>0.75</v>
      </c>
    </row>
    <row r="43" spans="9:17" x14ac:dyDescent="0.25">
      <c r="K43" s="1" t="s">
        <v>49</v>
      </c>
      <c r="L43" s="4">
        <v>3915585.0374843255</v>
      </c>
      <c r="M43" s="4">
        <v>4147440.9405874768</v>
      </c>
      <c r="N43" s="4">
        <v>4009595.0273991344</v>
      </c>
      <c r="O43" s="4">
        <v>3831558.2458571303</v>
      </c>
    </row>
    <row r="45" spans="9:17" x14ac:dyDescent="0.25">
      <c r="J45" s="1" t="s">
        <v>50</v>
      </c>
      <c r="K45" s="1" t="s">
        <v>3</v>
      </c>
      <c r="L45" s="4">
        <f>L43*0.5</f>
        <v>1957792.5187421627</v>
      </c>
      <c r="M45" s="4">
        <f t="shared" ref="M45:O45" si="180">M43*0.5</f>
        <v>2073720.4702937384</v>
      </c>
      <c r="N45" s="4">
        <f t="shared" si="180"/>
        <v>2004797.5136995672</v>
      </c>
      <c r="O45" s="4">
        <f t="shared" si="180"/>
        <v>1915779.1229285651</v>
      </c>
    </row>
    <row r="46" spans="9:17" x14ac:dyDescent="0.25">
      <c r="J46" s="1" t="s">
        <v>51</v>
      </c>
      <c r="K46" s="1" t="s">
        <v>4</v>
      </c>
      <c r="L46" s="4">
        <f>L43*0.5</f>
        <v>1957792.5187421627</v>
      </c>
      <c r="M46" s="4">
        <f t="shared" ref="M46:O46" si="181">M43*0.5</f>
        <v>2073720.4702937384</v>
      </c>
      <c r="N46" s="4">
        <f t="shared" si="181"/>
        <v>2004797.5136995672</v>
      </c>
      <c r="O46" s="4">
        <f t="shared" si="181"/>
        <v>1915779.1229285651</v>
      </c>
    </row>
    <row r="48" spans="9:17" x14ac:dyDescent="0.25">
      <c r="J48" s="1" t="s">
        <v>52</v>
      </c>
      <c r="K48" s="1" t="s">
        <v>3</v>
      </c>
      <c r="L48" s="4">
        <f>L45/3</f>
        <v>652597.50624738762</v>
      </c>
      <c r="M48" s="4">
        <f>M45/3</f>
        <v>691240.15676457947</v>
      </c>
      <c r="N48" s="4">
        <f>N45/3</f>
        <v>668265.83789985569</v>
      </c>
      <c r="O48" s="4">
        <f>O45/3</f>
        <v>638593.04097618838</v>
      </c>
    </row>
    <row r="49" spans="9:15" x14ac:dyDescent="0.25">
      <c r="J49" s="1" t="s">
        <v>53</v>
      </c>
      <c r="K49" s="1" t="s">
        <v>4</v>
      </c>
      <c r="L49" s="4">
        <f>L46/3</f>
        <v>652597.50624738762</v>
      </c>
      <c r="M49" s="4">
        <f>M46/3</f>
        <v>691240.15676457947</v>
      </c>
      <c r="N49" s="4">
        <f>N46/3</f>
        <v>668265.83789985569</v>
      </c>
      <c r="O49" s="4">
        <f>O46/3</f>
        <v>638593.04097618838</v>
      </c>
    </row>
    <row r="51" spans="9:15" x14ac:dyDescent="0.25">
      <c r="J51" s="1" t="s">
        <v>52</v>
      </c>
      <c r="K51" s="1" t="s">
        <v>3</v>
      </c>
      <c r="L51" s="25">
        <f>L48/225</f>
        <v>2900.4333610995004</v>
      </c>
      <c r="M51" s="25">
        <f t="shared" ref="M51:O52" si="182">M48/225</f>
        <v>3072.1784745092423</v>
      </c>
      <c r="N51" s="25">
        <f t="shared" si="182"/>
        <v>2970.0703906660251</v>
      </c>
      <c r="O51" s="25">
        <f t="shared" si="182"/>
        <v>2838.191293227504</v>
      </c>
    </row>
    <row r="52" spans="9:15" x14ac:dyDescent="0.25">
      <c r="J52" s="1" t="s">
        <v>54</v>
      </c>
      <c r="K52" s="1" t="s">
        <v>4</v>
      </c>
      <c r="L52" s="25">
        <f>L49/225</f>
        <v>2900.4333610995004</v>
      </c>
      <c r="M52" s="25">
        <f t="shared" si="182"/>
        <v>3072.1784745092423</v>
      </c>
      <c r="N52" s="25">
        <f t="shared" si="182"/>
        <v>2970.0703906660251</v>
      </c>
      <c r="O52" s="25">
        <f t="shared" si="182"/>
        <v>2838.191293227504</v>
      </c>
    </row>
    <row r="54" spans="9:15" x14ac:dyDescent="0.25">
      <c r="J54" s="1" t="s">
        <v>55</v>
      </c>
      <c r="K54" s="1" t="s">
        <v>3</v>
      </c>
      <c r="L54" s="25">
        <f>L51/(2080*$Q37/12)</f>
        <v>25.743491370705623</v>
      </c>
      <c r="M54" s="25">
        <f t="shared" ref="M54:N55" si="183">M51/(2080*$Q37/12)</f>
        <v>27.267856282626411</v>
      </c>
      <c r="N54" s="25">
        <f t="shared" si="183"/>
        <v>26.361571514787205</v>
      </c>
      <c r="O54" s="25">
        <f>O51/(2080*$Q37/12)</f>
        <v>25.191046981309206</v>
      </c>
    </row>
    <row r="55" spans="9:15" x14ac:dyDescent="0.25">
      <c r="J55" s="1" t="s">
        <v>56</v>
      </c>
      <c r="K55" s="1" t="s">
        <v>4</v>
      </c>
      <c r="L55" s="25">
        <f>L52/(2080*$Q38/12)</f>
        <v>27.888782318264425</v>
      </c>
      <c r="M55" s="25">
        <f t="shared" si="183"/>
        <v>29.540177639511946</v>
      </c>
      <c r="N55" s="25">
        <f t="shared" si="183"/>
        <v>28.558369141019472</v>
      </c>
      <c r="O55" s="25">
        <f>O52/(2080*$Q38/12)</f>
        <v>27.290300896418309</v>
      </c>
    </row>
    <row r="59" spans="9:15" x14ac:dyDescent="0.25">
      <c r="I59" t="s">
        <v>57</v>
      </c>
    </row>
    <row r="60" spans="9:15" x14ac:dyDescent="0.25">
      <c r="I60" s="2" t="s">
        <v>45</v>
      </c>
      <c r="J60" s="3" t="s">
        <v>39</v>
      </c>
      <c r="K60" s="3" t="s">
        <v>40</v>
      </c>
      <c r="L60" s="3" t="s">
        <v>41</v>
      </c>
      <c r="M60" s="3" t="s">
        <v>42</v>
      </c>
      <c r="N60" s="3" t="s">
        <v>43</v>
      </c>
      <c r="O60" s="3" t="s">
        <v>44</v>
      </c>
    </row>
    <row r="61" spans="9:15" x14ac:dyDescent="0.25">
      <c r="I61" t="s">
        <v>2</v>
      </c>
      <c r="J61" s="13">
        <f>J36/(2080*$Q36/12)</f>
        <v>68.941333018321686</v>
      </c>
      <c r="K61" s="13">
        <f>K36/(2080*$Q36/12)</f>
        <v>73.752360368749038</v>
      </c>
      <c r="L61" s="13">
        <f>L36/(2080*$Q36/12)</f>
        <v>76.503141254529936</v>
      </c>
      <c r="M61" s="13">
        <f>M36/(2080*$Q36/12)</f>
        <v>81.269778162066828</v>
      </c>
      <c r="N61" s="13">
        <f>N36/(2080*$Q36/12)</f>
        <v>87.968449490738152</v>
      </c>
      <c r="O61" s="13">
        <f>O36/(2080*$Q36/12)</f>
        <v>93.61025966944834</v>
      </c>
    </row>
    <row r="62" spans="9:15" x14ac:dyDescent="0.25">
      <c r="I62" t="s">
        <v>3</v>
      </c>
      <c r="J62" s="13">
        <f>J37/(2080*$Q37/12)</f>
        <v>97.619782959012682</v>
      </c>
      <c r="K62" s="13">
        <f>K37/(2080*$Q37/12)</f>
        <v>102.0456616572375</v>
      </c>
      <c r="L62" s="13">
        <f>L37/(2080*$Q37/12)</f>
        <v>105.33805071049196</v>
      </c>
      <c r="M62" s="13">
        <f>M37/(2080*$Q37/12)</f>
        <v>109.69966905368723</v>
      </c>
      <c r="N62" s="13">
        <f>N37/(2080*$Q37/12)</f>
        <v>114.9992548525038</v>
      </c>
      <c r="O62" s="13">
        <f>O37/(2080*$Q37/12)</f>
        <v>120.42798611483121</v>
      </c>
    </row>
    <row r="63" spans="9:15" x14ac:dyDescent="0.25">
      <c r="I63" t="s">
        <v>4</v>
      </c>
      <c r="J63" s="13">
        <f>J38/(2080*$Q38/12)</f>
        <v>140.37820532086209</v>
      </c>
      <c r="K63" s="13">
        <f>K38/(2080*$Q38/12)</f>
        <v>147.15228758581935</v>
      </c>
      <c r="L63" s="13">
        <f>L38/(2080*$Q38/12)</f>
        <v>153.18004666701594</v>
      </c>
      <c r="M63" s="13">
        <f>M38/(2080*$Q38/12)</f>
        <v>160.76026141060569</v>
      </c>
      <c r="N63" s="13">
        <f>N38/(2080*$Q38/12)</f>
        <v>169.40949217983643</v>
      </c>
      <c r="O63" s="13">
        <f>O38/(2080*$Q38/12)</f>
        <v>178.141579252486</v>
      </c>
    </row>
    <row r="64" spans="9:15" x14ac:dyDescent="0.25">
      <c r="I64" t="s">
        <v>46</v>
      </c>
      <c r="J64" s="13">
        <f>J39/(2080*$Q39/12)</f>
        <v>40.34676441323932</v>
      </c>
      <c r="K64" s="13">
        <f>K39/(2080*$Q39/12)</f>
        <v>45.481554623029531</v>
      </c>
      <c r="L64" s="13">
        <f>L39/(2080*$Q39/12)</f>
        <v>49.638023154498065</v>
      </c>
      <c r="M64" s="13">
        <f>M39/(2080*$Q39/12)</f>
        <v>54.818442734917646</v>
      </c>
      <c r="N64" s="13">
        <f>N39/(2080*$Q39/12)</f>
        <v>60.884701476176389</v>
      </c>
      <c r="O64" s="13">
        <f>O39/(2080*$Q39/12)</f>
        <v>67.307253923728837</v>
      </c>
    </row>
    <row r="65" spans="9:15" x14ac:dyDescent="0.25">
      <c r="I65" t="s">
        <v>6</v>
      </c>
      <c r="J65" s="13">
        <f>J40/(2080*$Q40/12)</f>
        <v>3.656934789372019</v>
      </c>
      <c r="K65" s="13">
        <f>K40/(2080*$Q40/12)</f>
        <v>4.0752040201412498</v>
      </c>
      <c r="L65" s="13">
        <f>L40/(2080*$Q40/12)</f>
        <v>4.4357809432181732</v>
      </c>
      <c r="M65" s="13">
        <f>M40/(2080*$Q40/12)</f>
        <v>4.9357809432181732</v>
      </c>
      <c r="N65" s="13">
        <f>N40/(2080*$Q40/12)</f>
        <v>5.4309732509104816</v>
      </c>
      <c r="O65" s="13">
        <f>O40/(2080*$Q40/12)</f>
        <v>5.8588578662950965</v>
      </c>
    </row>
    <row r="66" spans="9:15" x14ac:dyDescent="0.25">
      <c r="I66" t="s">
        <v>8</v>
      </c>
      <c r="J66" s="13">
        <f>J41/(2080*$Q41/12)</f>
        <v>0.31876923076923075</v>
      </c>
      <c r="K66" s="13">
        <f>K41/(2080*$Q41/12)</f>
        <v>0.31876923076923075</v>
      </c>
      <c r="L66" s="13">
        <f>L41/(2080*$Q41/12)</f>
        <v>0.31876923076923075</v>
      </c>
      <c r="M66" s="13">
        <f>M41/(2080*$Q41/12)</f>
        <v>0.31876923076923075</v>
      </c>
      <c r="N66" s="13">
        <f>N41/(2080*$Q41/12)</f>
        <v>0.31876923076923075</v>
      </c>
      <c r="O66" s="13">
        <f>O41/(2080*$Q41/12)</f>
        <v>0.31876923076923075</v>
      </c>
    </row>
    <row r="68" spans="9:15" x14ac:dyDescent="0.25">
      <c r="J68" s="13">
        <f>SUM(J61:J66)</f>
        <v>351.26178973157704</v>
      </c>
      <c r="K68" s="13">
        <f>SUM(K61:K66)</f>
        <v>372.82583748574592</v>
      </c>
      <c r="L68" s="13">
        <f>SUM(L61:L66)</f>
        <v>389.41381196052328</v>
      </c>
      <c r="M68" s="13">
        <f>SUM(M61:M66)</f>
        <v>411.80270153526482</v>
      </c>
      <c r="N68" s="13">
        <f>SUM(N61:N66)</f>
        <v>439.01164048093449</v>
      </c>
      <c r="O68" s="13">
        <f>SUM(O61:O66)</f>
        <v>465.66470605755876</v>
      </c>
    </row>
    <row r="69" spans="9:15" x14ac:dyDescent="0.25">
      <c r="I69" t="s">
        <v>58</v>
      </c>
    </row>
    <row r="70" spans="9:15" x14ac:dyDescent="0.25">
      <c r="I70" s="2" t="s">
        <v>45</v>
      </c>
      <c r="J70" s="3" t="s">
        <v>39</v>
      </c>
      <c r="K70" s="3" t="s">
        <v>40</v>
      </c>
      <c r="L70" s="3" t="s">
        <v>41</v>
      </c>
      <c r="M70" s="3" t="s">
        <v>42</v>
      </c>
      <c r="N70" s="3" t="s">
        <v>43</v>
      </c>
      <c r="O70" s="3" t="s">
        <v>44</v>
      </c>
    </row>
    <row r="71" spans="9:15" x14ac:dyDescent="0.25">
      <c r="I71" t="s">
        <v>2</v>
      </c>
      <c r="J71" s="13">
        <f>J61</f>
        <v>68.941333018321686</v>
      </c>
      <c r="K71" s="13">
        <f>K61</f>
        <v>73.752360368749038</v>
      </c>
      <c r="L71" s="13">
        <f>L61</f>
        <v>76.503141254529936</v>
      </c>
      <c r="M71" s="13">
        <f>M61</f>
        <v>81.269778162066828</v>
      </c>
      <c r="N71" s="13">
        <f>N61</f>
        <v>87.968449490738152</v>
      </c>
      <c r="O71" s="13">
        <f>O61</f>
        <v>93.61025966944834</v>
      </c>
    </row>
    <row r="72" spans="9:15" x14ac:dyDescent="0.25">
      <c r="I72" t="s">
        <v>3</v>
      </c>
      <c r="J72" s="13">
        <f t="shared" ref="J72:K76" si="184">J62</f>
        <v>97.619782959012682</v>
      </c>
      <c r="K72" s="13">
        <f t="shared" si="184"/>
        <v>102.0456616572375</v>
      </c>
      <c r="L72" s="13">
        <f>L62+L54</f>
        <v>131.08154208119757</v>
      </c>
      <c r="M72" s="13">
        <f t="shared" ref="M72:O72" si="185">M62+M54</f>
        <v>136.96752533631366</v>
      </c>
      <c r="N72" s="13">
        <f t="shared" si="185"/>
        <v>141.360826367291</v>
      </c>
      <c r="O72" s="13">
        <f t="shared" si="185"/>
        <v>145.61903309614041</v>
      </c>
    </row>
    <row r="73" spans="9:15" x14ac:dyDescent="0.25">
      <c r="I73" t="s">
        <v>4</v>
      </c>
      <c r="J73" s="13">
        <f t="shared" si="184"/>
        <v>140.37820532086209</v>
      </c>
      <c r="K73" s="13">
        <f t="shared" si="184"/>
        <v>147.15228758581935</v>
      </c>
      <c r="L73" s="13">
        <f>L63+L55</f>
        <v>181.06882898528036</v>
      </c>
      <c r="M73" s="13">
        <f t="shared" ref="M73:O73" si="186">M63+M55</f>
        <v>190.30043905011763</v>
      </c>
      <c r="N73" s="13">
        <f t="shared" si="186"/>
        <v>197.96786132085592</v>
      </c>
      <c r="O73" s="13">
        <f t="shared" si="186"/>
        <v>205.4318801489043</v>
      </c>
    </row>
    <row r="74" spans="9:15" x14ac:dyDescent="0.25">
      <c r="I74" t="s">
        <v>46</v>
      </c>
      <c r="J74" s="13">
        <f t="shared" si="184"/>
        <v>40.34676441323932</v>
      </c>
      <c r="K74" s="13">
        <f t="shared" si="184"/>
        <v>45.481554623029531</v>
      </c>
      <c r="L74" s="13">
        <f t="shared" ref="L74:O74" si="187">L64</f>
        <v>49.638023154498065</v>
      </c>
      <c r="M74" s="13">
        <f t="shared" si="187"/>
        <v>54.818442734917646</v>
      </c>
      <c r="N74" s="13">
        <f t="shared" si="187"/>
        <v>60.884701476176389</v>
      </c>
      <c r="O74" s="13">
        <f t="shared" si="187"/>
        <v>67.307253923728837</v>
      </c>
    </row>
    <row r="75" spans="9:15" x14ac:dyDescent="0.25">
      <c r="I75" t="s">
        <v>6</v>
      </c>
      <c r="J75" s="13">
        <f t="shared" si="184"/>
        <v>3.656934789372019</v>
      </c>
      <c r="K75" s="13">
        <f t="shared" si="184"/>
        <v>4.0752040201412498</v>
      </c>
      <c r="L75" s="13">
        <f t="shared" ref="L75:O75" si="188">L65</f>
        <v>4.4357809432181732</v>
      </c>
      <c r="M75" s="13">
        <f t="shared" si="188"/>
        <v>4.9357809432181732</v>
      </c>
      <c r="N75" s="13">
        <f t="shared" si="188"/>
        <v>5.4309732509104816</v>
      </c>
      <c r="O75" s="13">
        <f t="shared" si="188"/>
        <v>5.8588578662950965</v>
      </c>
    </row>
    <row r="76" spans="9:15" x14ac:dyDescent="0.25">
      <c r="I76" t="s">
        <v>8</v>
      </c>
      <c r="J76" s="13">
        <f t="shared" si="184"/>
        <v>0.31876923076923075</v>
      </c>
      <c r="K76" s="13">
        <f t="shared" si="184"/>
        <v>0.31876923076923075</v>
      </c>
      <c r="L76" s="13">
        <f t="shared" ref="L76:O76" si="189">L66</f>
        <v>0.31876923076923075</v>
      </c>
      <c r="M76" s="13">
        <f t="shared" si="189"/>
        <v>0.31876923076923075</v>
      </c>
      <c r="N76" s="13">
        <f t="shared" si="189"/>
        <v>0.31876923076923075</v>
      </c>
      <c r="O76" s="13">
        <f t="shared" si="189"/>
        <v>0.31876923076923075</v>
      </c>
    </row>
    <row r="78" spans="9:15" x14ac:dyDescent="0.25">
      <c r="J78" s="13">
        <f>SUM(J71:J76)</f>
        <v>351.26178973157704</v>
      </c>
      <c r="K78" s="13">
        <f>SUM(K71:K76)</f>
        <v>372.82583748574592</v>
      </c>
      <c r="L78" s="13">
        <f>SUM(L71:L76)</f>
        <v>443.04608564949331</v>
      </c>
      <c r="M78" s="13">
        <f>SUM(M71:M76)</f>
        <v>468.61073545740317</v>
      </c>
      <c r="N78" s="13">
        <f>SUM(N71:N76)</f>
        <v>493.93158113674122</v>
      </c>
      <c r="O78" s="13">
        <f>SUM(O71:O76)</f>
        <v>518.1460539352862</v>
      </c>
    </row>
    <row r="79" spans="9:15" x14ac:dyDescent="0.25">
      <c r="I79" t="s">
        <v>60</v>
      </c>
    </row>
    <row r="80" spans="9:15" x14ac:dyDescent="0.25">
      <c r="I80" s="2" t="s">
        <v>45</v>
      </c>
      <c r="J80" s="3" t="s">
        <v>39</v>
      </c>
      <c r="K80" s="3" t="s">
        <v>40</v>
      </c>
      <c r="L80" s="3" t="s">
        <v>41</v>
      </c>
      <c r="M80" s="3" t="s">
        <v>42</v>
      </c>
      <c r="N80" s="3" t="s">
        <v>43</v>
      </c>
      <c r="O80" s="3" t="s">
        <v>44</v>
      </c>
    </row>
    <row r="81" spans="9:15" x14ac:dyDescent="0.25">
      <c r="I81" t="s">
        <v>2</v>
      </c>
      <c r="L81" s="13">
        <v>0</v>
      </c>
      <c r="M81" s="13">
        <v>0</v>
      </c>
      <c r="N81" s="13">
        <v>0</v>
      </c>
      <c r="O81" s="13">
        <v>0</v>
      </c>
    </row>
    <row r="82" spans="9:15" x14ac:dyDescent="0.25">
      <c r="I82" t="s">
        <v>4</v>
      </c>
      <c r="L82" s="13">
        <v>19.697105422616506</v>
      </c>
      <c r="M82" s="13">
        <v>21.003897504363632</v>
      </c>
      <c r="N82" s="13">
        <v>23.954489961792579</v>
      </c>
      <c r="O82" s="13">
        <v>27.338209277552629</v>
      </c>
    </row>
    <row r="83" spans="9:15" x14ac:dyDescent="0.25">
      <c r="I83" t="s">
        <v>6</v>
      </c>
      <c r="L83" s="13">
        <v>8.315384615384616</v>
      </c>
      <c r="M83" s="13">
        <v>9.6410256410256423</v>
      </c>
      <c r="N83" s="13">
        <v>11.689743589743591</v>
      </c>
      <c r="O83" s="13">
        <v>14.34102564102564</v>
      </c>
    </row>
    <row r="84" spans="9:15" x14ac:dyDescent="0.25">
      <c r="I84" t="s">
        <v>5</v>
      </c>
      <c r="L84" s="13">
        <v>15.465961538461539</v>
      </c>
      <c r="M84" s="13">
        <v>22.103653846153843</v>
      </c>
      <c r="N84" s="13">
        <v>19.599038461538459</v>
      </c>
      <c r="O84" s="13">
        <v>27.927692307692308</v>
      </c>
    </row>
    <row r="85" spans="9:15" x14ac:dyDescent="0.25">
      <c r="I85" t="s">
        <v>3</v>
      </c>
      <c r="L85" s="13">
        <v>27.100029946055972</v>
      </c>
      <c r="M85" s="13">
        <v>32.948521742598572</v>
      </c>
      <c r="N85" s="13">
        <v>34.474999740541762</v>
      </c>
      <c r="O85" s="13">
        <v>43.634084710478398</v>
      </c>
    </row>
    <row r="86" spans="9:15" x14ac:dyDescent="0.25">
      <c r="I86" s="23" t="s">
        <v>48</v>
      </c>
      <c r="J86" s="24"/>
      <c r="K86" s="24"/>
      <c r="L86" s="24">
        <v>70.578481522518629</v>
      </c>
      <c r="M86" s="24">
        <v>85.69709873414169</v>
      </c>
      <c r="N86" s="24">
        <v>89.718271753616392</v>
      </c>
      <c r="O86" s="24">
        <v>113.24101193674898</v>
      </c>
    </row>
    <row r="88" spans="9:15" x14ac:dyDescent="0.25">
      <c r="I88" t="s">
        <v>61</v>
      </c>
      <c r="K88" s="1" t="s">
        <v>7</v>
      </c>
      <c r="L88" s="1">
        <v>5</v>
      </c>
      <c r="M88" s="1">
        <v>5</v>
      </c>
      <c r="N88" s="1">
        <v>5</v>
      </c>
      <c r="O88" s="1">
        <v>5</v>
      </c>
    </row>
    <row r="89" spans="9:15" x14ac:dyDescent="0.25">
      <c r="K89" s="1" t="s">
        <v>8</v>
      </c>
      <c r="L89" s="1">
        <v>3</v>
      </c>
      <c r="M89" s="1">
        <v>3</v>
      </c>
      <c r="N89" s="1">
        <v>3</v>
      </c>
      <c r="O89" s="1">
        <v>3</v>
      </c>
    </row>
    <row r="91" spans="9:15" x14ac:dyDescent="0.25">
      <c r="I91" t="s">
        <v>62</v>
      </c>
    </row>
    <row r="92" spans="9:15" x14ac:dyDescent="0.25">
      <c r="I92" s="2" t="s">
        <v>45</v>
      </c>
      <c r="J92" s="3" t="s">
        <v>39</v>
      </c>
      <c r="K92" s="3" t="s">
        <v>40</v>
      </c>
      <c r="L92" s="3" t="s">
        <v>41</v>
      </c>
      <c r="M92" s="3" t="s">
        <v>42</v>
      </c>
      <c r="N92" s="3" t="s">
        <v>43</v>
      </c>
      <c r="O92" s="3" t="s">
        <v>44</v>
      </c>
    </row>
    <row r="93" spans="9:15" x14ac:dyDescent="0.25">
      <c r="I93" t="s">
        <v>2</v>
      </c>
      <c r="J93" s="13">
        <f>J71</f>
        <v>68.941333018321686</v>
      </c>
      <c r="K93" s="13">
        <f t="shared" ref="K93:O93" si="190">K71</f>
        <v>73.752360368749038</v>
      </c>
      <c r="L93" s="13">
        <f t="shared" si="190"/>
        <v>76.503141254529936</v>
      </c>
      <c r="M93" s="13">
        <f t="shared" si="190"/>
        <v>81.269778162066828</v>
      </c>
      <c r="N93" s="13">
        <f t="shared" si="190"/>
        <v>87.968449490738152</v>
      </c>
      <c r="O93" s="13">
        <f t="shared" si="190"/>
        <v>93.61025966944834</v>
      </c>
    </row>
    <row r="94" spans="9:15" x14ac:dyDescent="0.25">
      <c r="I94" t="s">
        <v>3</v>
      </c>
      <c r="J94" s="13">
        <f>J72+J85</f>
        <v>97.619782959012682</v>
      </c>
      <c r="K94" s="13">
        <f t="shared" ref="K94:O94" si="191">K72+K85</f>
        <v>102.0456616572375</v>
      </c>
      <c r="L94" s="13">
        <f t="shared" si="191"/>
        <v>158.18157202725354</v>
      </c>
      <c r="M94" s="13">
        <f t="shared" si="191"/>
        <v>169.91604707891224</v>
      </c>
      <c r="N94" s="13">
        <f t="shared" si="191"/>
        <v>175.83582610783276</v>
      </c>
      <c r="O94" s="13">
        <f t="shared" si="191"/>
        <v>189.2531178066188</v>
      </c>
    </row>
    <row r="95" spans="9:15" x14ac:dyDescent="0.25">
      <c r="I95" t="s">
        <v>4</v>
      </c>
      <c r="J95" s="13">
        <f>J73+J82</f>
        <v>140.37820532086209</v>
      </c>
      <c r="K95" s="13">
        <f t="shared" ref="K95:O95" si="192">K73+K82</f>
        <v>147.15228758581935</v>
      </c>
      <c r="L95" s="13">
        <f t="shared" si="192"/>
        <v>200.76593440789688</v>
      </c>
      <c r="M95" s="13">
        <f t="shared" si="192"/>
        <v>211.30433655448127</v>
      </c>
      <c r="N95" s="13">
        <f t="shared" si="192"/>
        <v>221.92235128264849</v>
      </c>
      <c r="O95" s="13">
        <f t="shared" si="192"/>
        <v>232.77008942645693</v>
      </c>
    </row>
    <row r="96" spans="9:15" x14ac:dyDescent="0.25">
      <c r="I96" t="s">
        <v>46</v>
      </c>
      <c r="J96" s="13">
        <f>J74+J84</f>
        <v>40.34676441323932</v>
      </c>
      <c r="K96" s="13">
        <f t="shared" ref="K96:O96" si="193">K74+K84</f>
        <v>45.481554623029531</v>
      </c>
      <c r="L96" s="13">
        <f t="shared" si="193"/>
        <v>65.1039846929596</v>
      </c>
      <c r="M96" s="13">
        <f t="shared" si="193"/>
        <v>76.922096581071486</v>
      </c>
      <c r="N96" s="13">
        <f t="shared" si="193"/>
        <v>80.483739937714844</v>
      </c>
      <c r="O96" s="13">
        <f t="shared" si="193"/>
        <v>95.234946231421148</v>
      </c>
    </row>
    <row r="97" spans="9:15" x14ac:dyDescent="0.25">
      <c r="I97" t="s">
        <v>6</v>
      </c>
      <c r="J97" s="13">
        <f>J75+J83</f>
        <v>3.656934789372019</v>
      </c>
      <c r="K97" s="13">
        <f t="shared" ref="K97:O97" si="194">K75+K83</f>
        <v>4.0752040201412498</v>
      </c>
      <c r="L97" s="13">
        <f t="shared" si="194"/>
        <v>12.751165558602789</v>
      </c>
      <c r="M97" s="13">
        <f t="shared" si="194"/>
        <v>14.576806584243815</v>
      </c>
      <c r="N97" s="13">
        <f t="shared" si="194"/>
        <v>17.120716840654072</v>
      </c>
      <c r="O97" s="13">
        <f t="shared" si="194"/>
        <v>20.199883507320735</v>
      </c>
    </row>
    <row r="98" spans="9:15" x14ac:dyDescent="0.25">
      <c r="I98" t="s">
        <v>8</v>
      </c>
      <c r="J98" s="13">
        <f t="shared" ref="J98" si="195">J76</f>
        <v>0.31876923076923075</v>
      </c>
      <c r="K98" s="13">
        <f t="shared" ref="K98" si="196">K76</f>
        <v>0.31876923076923075</v>
      </c>
      <c r="L98" s="13">
        <v>2</v>
      </c>
      <c r="M98" s="13">
        <f>3+L98</f>
        <v>5</v>
      </c>
      <c r="N98" s="13">
        <f>3+M98</f>
        <v>8</v>
      </c>
      <c r="O98" s="13">
        <f>3+N98</f>
        <v>11</v>
      </c>
    </row>
    <row r="99" spans="9:15" x14ac:dyDescent="0.25">
      <c r="I99" t="s">
        <v>7</v>
      </c>
      <c r="L99" s="1">
        <v>5</v>
      </c>
      <c r="M99" s="1">
        <f>5+L99</f>
        <v>10</v>
      </c>
      <c r="N99" s="1">
        <f>5+M99</f>
        <v>15</v>
      </c>
      <c r="O99" s="1">
        <f>5+N99</f>
        <v>20</v>
      </c>
    </row>
    <row r="100" spans="9:15" x14ac:dyDescent="0.25">
      <c r="J100" s="13">
        <f>SUM(J93:J99)</f>
        <v>351.26178973157704</v>
      </c>
      <c r="K100" s="13">
        <f>SUM(K93:K99)</f>
        <v>372.82583748574592</v>
      </c>
      <c r="L100" s="13">
        <f>SUM(L93:L99)</f>
        <v>520.30579794124276</v>
      </c>
      <c r="M100" s="13">
        <f>SUM(M93:M99)</f>
        <v>568.98906496077564</v>
      </c>
      <c r="N100" s="13">
        <f>SUM(N93:N99)</f>
        <v>606.33108365958833</v>
      </c>
      <c r="O100" s="13">
        <f>SUM(O93:O99)</f>
        <v>662.06829664126599</v>
      </c>
    </row>
    <row r="105" spans="9:15" x14ac:dyDescent="0.25">
      <c r="I105" t="s">
        <v>59</v>
      </c>
    </row>
    <row r="106" spans="9:15" x14ac:dyDescent="0.25">
      <c r="I106" s="2" t="s">
        <v>45</v>
      </c>
      <c r="J106" s="3" t="s">
        <v>39</v>
      </c>
      <c r="K106" s="3" t="s">
        <v>40</v>
      </c>
      <c r="L106" s="3" t="s">
        <v>41</v>
      </c>
      <c r="M106" s="3" t="s">
        <v>42</v>
      </c>
      <c r="N106" s="3" t="s">
        <v>43</v>
      </c>
      <c r="O106" s="3" t="s">
        <v>44</v>
      </c>
    </row>
    <row r="107" spans="9:15" x14ac:dyDescent="0.25">
      <c r="I107" s="19" t="s">
        <v>2</v>
      </c>
      <c r="J107" s="20">
        <v>68.918704950599945</v>
      </c>
      <c r="K107" s="20">
        <v>75.633328004790002</v>
      </c>
      <c r="L107" s="20">
        <v>81.466501764848488</v>
      </c>
      <c r="M107" s="20">
        <v>86.742212964492381</v>
      </c>
      <c r="N107" s="20">
        <v>92.630371189127359</v>
      </c>
      <c r="O107" s="20">
        <v>98.725558759401792</v>
      </c>
    </row>
    <row r="108" spans="9:15" x14ac:dyDescent="0.25">
      <c r="I108" s="21" t="s">
        <v>3</v>
      </c>
      <c r="J108" s="22">
        <v>136.23279287188237</v>
      </c>
      <c r="K108" s="22">
        <v>150.26066003048803</v>
      </c>
      <c r="L108" s="22">
        <v>153.58704387949075</v>
      </c>
      <c r="M108" s="22">
        <v>166.23502115296651</v>
      </c>
      <c r="N108" s="22">
        <v>176.08202147246269</v>
      </c>
      <c r="O108" s="22">
        <v>195.74872308890926</v>
      </c>
    </row>
    <row r="109" spans="9:15" x14ac:dyDescent="0.25">
      <c r="I109" s="21" t="s">
        <v>4</v>
      </c>
      <c r="J109" s="22">
        <v>181.97671670472766</v>
      </c>
      <c r="K109" s="22">
        <v>197.54508407773179</v>
      </c>
      <c r="L109" s="22">
        <v>203.30609363355455</v>
      </c>
      <c r="M109" s="22">
        <v>215.20084382193298</v>
      </c>
      <c r="N109" s="22">
        <v>230.12658608866394</v>
      </c>
      <c r="O109" s="22">
        <v>250.16704546237762</v>
      </c>
    </row>
    <row r="110" spans="9:15" x14ac:dyDescent="0.25">
      <c r="I110" s="21" t="s">
        <v>5</v>
      </c>
      <c r="J110" s="22">
        <v>49.239149742953394</v>
      </c>
      <c r="K110" s="22">
        <v>60.135111179207478</v>
      </c>
      <c r="L110" s="22">
        <v>65.191377011265757</v>
      </c>
      <c r="M110" s="22">
        <v>74.699877604729835</v>
      </c>
      <c r="N110" s="22">
        <v>76.472249932039901</v>
      </c>
      <c r="O110" s="22">
        <v>87.912511614826016</v>
      </c>
    </row>
    <row r="111" spans="9:15" x14ac:dyDescent="0.25">
      <c r="I111" s="21" t="s">
        <v>6</v>
      </c>
      <c r="J111" s="22">
        <v>10.870526531526002</v>
      </c>
      <c r="K111" s="22">
        <v>11.920214617243628</v>
      </c>
      <c r="L111" s="22">
        <v>10.951634057755546</v>
      </c>
      <c r="M111" s="22">
        <v>11.989455988256184</v>
      </c>
      <c r="N111" s="22">
        <v>13.782406740267687</v>
      </c>
      <c r="O111" s="22">
        <v>15.454844671766372</v>
      </c>
    </row>
    <row r="112" spans="9:15" x14ac:dyDescent="0.25">
      <c r="I112" s="23" t="s">
        <v>48</v>
      </c>
      <c r="J112" s="24">
        <v>447.23789080168933</v>
      </c>
      <c r="K112" s="24">
        <v>495.49439790946087</v>
      </c>
      <c r="L112" s="24">
        <v>514.50265034691506</v>
      </c>
      <c r="M112" s="24">
        <v>554.8674115323779</v>
      </c>
      <c r="N112" s="24">
        <v>589.09363542256153</v>
      </c>
      <c r="O112" s="24">
        <v>648.00868359728099</v>
      </c>
    </row>
    <row r="116" spans="9:17" x14ac:dyDescent="0.25">
      <c r="I116" s="32" t="s">
        <v>45</v>
      </c>
      <c r="J116" s="26" t="s">
        <v>41</v>
      </c>
      <c r="K116" s="26" t="s">
        <v>42</v>
      </c>
      <c r="L116" s="26" t="s">
        <v>43</v>
      </c>
      <c r="M116" s="27" t="s">
        <v>44</v>
      </c>
      <c r="N116"/>
      <c r="O116" s="34" t="s">
        <v>63</v>
      </c>
    </row>
    <row r="117" spans="9:17" x14ac:dyDescent="0.25">
      <c r="I117" s="33" t="s">
        <v>2</v>
      </c>
      <c r="J117" s="28">
        <v>76.503141254529936</v>
      </c>
      <c r="K117" s="28">
        <v>81.269778162066828</v>
      </c>
      <c r="L117" s="28">
        <v>87.968449490738152</v>
      </c>
      <c r="M117" s="29">
        <v>93.61025966944834</v>
      </c>
      <c r="N117"/>
      <c r="O117" s="35">
        <f>M117-O107</f>
        <v>-5.1152990899534529</v>
      </c>
      <c r="Q117">
        <f>-5+-6+-17+7+5</f>
        <v>-16</v>
      </c>
    </row>
    <row r="118" spans="9:17" x14ac:dyDescent="0.25">
      <c r="I118" s="33" t="s">
        <v>3</v>
      </c>
      <c r="J118" s="28">
        <v>158.18157202725354</v>
      </c>
      <c r="K118" s="28">
        <v>169.91604707891224</v>
      </c>
      <c r="L118" s="28">
        <v>175.83582610783276</v>
      </c>
      <c r="M118" s="29">
        <v>189.2531178066188</v>
      </c>
      <c r="N118"/>
      <c r="O118" s="35">
        <f t="shared" ref="O118:O124" si="197">M118-O108</f>
        <v>-6.4956052822904553</v>
      </c>
    </row>
    <row r="119" spans="9:17" x14ac:dyDescent="0.25">
      <c r="I119" s="33" t="s">
        <v>4</v>
      </c>
      <c r="J119" s="28">
        <v>200.76593440789688</v>
      </c>
      <c r="K119" s="28">
        <v>211.30433655448127</v>
      </c>
      <c r="L119" s="28">
        <v>221.92235128264849</v>
      </c>
      <c r="M119" s="29">
        <v>232.77008942645693</v>
      </c>
      <c r="N119"/>
      <c r="O119" s="35">
        <f t="shared" si="197"/>
        <v>-17.396956035920681</v>
      </c>
    </row>
    <row r="120" spans="9:17" x14ac:dyDescent="0.25">
      <c r="I120" s="33" t="s">
        <v>46</v>
      </c>
      <c r="J120" s="28">
        <v>65.1039846929596</v>
      </c>
      <c r="K120" s="28">
        <v>76.922096581071486</v>
      </c>
      <c r="L120" s="28">
        <v>80.483739937714844</v>
      </c>
      <c r="M120" s="29">
        <v>95.234946231421148</v>
      </c>
      <c r="N120"/>
      <c r="O120" s="35">
        <f t="shared" si="197"/>
        <v>7.3224346165951317</v>
      </c>
    </row>
    <row r="121" spans="9:17" x14ac:dyDescent="0.25">
      <c r="I121" s="33" t="s">
        <v>6</v>
      </c>
      <c r="J121" s="28">
        <v>12.751165558602789</v>
      </c>
      <c r="K121" s="28">
        <v>14.576806584243815</v>
      </c>
      <c r="L121" s="28">
        <v>17.120716840654072</v>
      </c>
      <c r="M121" s="29">
        <v>20.199883507320735</v>
      </c>
      <c r="N121"/>
      <c r="O121" s="35">
        <f>M121-O111</f>
        <v>4.7450388355543627</v>
      </c>
    </row>
    <row r="122" spans="9:17" x14ac:dyDescent="0.25">
      <c r="I122" s="33" t="s">
        <v>8</v>
      </c>
      <c r="J122" s="28">
        <v>2</v>
      </c>
      <c r="K122" s="28">
        <v>5</v>
      </c>
      <c r="L122" s="28">
        <v>8</v>
      </c>
      <c r="M122" s="29">
        <v>11</v>
      </c>
      <c r="N122"/>
      <c r="O122" s="35">
        <v>0</v>
      </c>
    </row>
    <row r="123" spans="9:17" x14ac:dyDescent="0.25">
      <c r="I123" s="33" t="s">
        <v>7</v>
      </c>
      <c r="J123" s="28">
        <v>5</v>
      </c>
      <c r="K123" s="28">
        <v>10</v>
      </c>
      <c r="L123" s="28">
        <v>15</v>
      </c>
      <c r="M123" s="29">
        <v>20</v>
      </c>
      <c r="N123"/>
      <c r="O123" s="35">
        <v>0</v>
      </c>
    </row>
    <row r="124" spans="9:17" x14ac:dyDescent="0.25">
      <c r="I124" s="32" t="s">
        <v>48</v>
      </c>
      <c r="J124" s="30">
        <v>520.30579794124276</v>
      </c>
      <c r="K124" s="30">
        <v>568.98906496077564</v>
      </c>
      <c r="L124" s="30">
        <v>606.33108365958833</v>
      </c>
      <c r="M124" s="31">
        <v>662.06829664126599</v>
      </c>
      <c r="N124"/>
      <c r="O124" s="36">
        <f>SUM(O117:O123)</f>
        <v>-16.940386956015097</v>
      </c>
    </row>
  </sheetData>
  <mergeCells count="6">
    <mergeCell ref="Z1:AF1"/>
    <mergeCell ref="AH1:AN1"/>
    <mergeCell ref="AP1:AV1"/>
    <mergeCell ref="AX1:BD1"/>
    <mergeCell ref="BF1:BL1"/>
    <mergeCell ref="BN1:BT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B1" sqref="B1:I1"/>
    </sheetView>
  </sheetViews>
  <sheetFormatPr defaultRowHeight="15" x14ac:dyDescent="0.25"/>
  <cols>
    <col min="1" max="1" width="17.42578125" bestFit="1" customWidth="1"/>
    <col min="2" max="7" width="12.7109375" style="1" customWidth="1"/>
    <col min="8" max="9" width="12.7109375" style="5" customWidth="1"/>
    <col min="10" max="10" width="9.140625" style="6"/>
  </cols>
  <sheetData>
    <row r="1" spans="1:11" x14ac:dyDescent="0.2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7" t="s">
        <v>7</v>
      </c>
      <c r="I1" s="7" t="s">
        <v>8</v>
      </c>
      <c r="J1" s="7" t="s">
        <v>38</v>
      </c>
    </row>
    <row r="2" spans="1:11" x14ac:dyDescent="0.25">
      <c r="A2" t="s">
        <v>9</v>
      </c>
      <c r="B2" s="4">
        <v>225</v>
      </c>
      <c r="C2" s="5">
        <v>0</v>
      </c>
      <c r="D2" s="5">
        <v>0.1</v>
      </c>
      <c r="E2" s="5">
        <v>0.1</v>
      </c>
      <c r="F2" s="5">
        <v>0</v>
      </c>
      <c r="G2" s="5">
        <v>0</v>
      </c>
      <c r="J2" s="6">
        <f>SUM(C2:I2)</f>
        <v>0.2</v>
      </c>
      <c r="K2" s="8">
        <f t="shared" ref="K2:K17" si="0">1-J2</f>
        <v>0.8</v>
      </c>
    </row>
    <row r="3" spans="1:11" x14ac:dyDescent="0.25">
      <c r="A3" t="s">
        <v>10</v>
      </c>
      <c r="B3" s="4">
        <v>300</v>
      </c>
      <c r="C3" s="5">
        <v>0</v>
      </c>
      <c r="D3" s="5">
        <v>5.0000000000000001E-3</v>
      </c>
      <c r="E3" s="5">
        <v>5.0000000000000001E-3</v>
      </c>
      <c r="F3" s="5">
        <v>0</v>
      </c>
      <c r="G3" s="5">
        <v>0</v>
      </c>
      <c r="J3" s="6">
        <f t="shared" ref="J3:J30" si="1">SUM(C3:I3)</f>
        <v>0.01</v>
      </c>
      <c r="K3" s="8">
        <f t="shared" si="0"/>
        <v>0.99</v>
      </c>
    </row>
    <row r="4" spans="1:11" x14ac:dyDescent="0.25">
      <c r="A4" t="s">
        <v>11</v>
      </c>
      <c r="B4" s="4">
        <v>225</v>
      </c>
      <c r="C4" s="5">
        <v>0</v>
      </c>
      <c r="D4" s="5">
        <v>0.4</v>
      </c>
      <c r="E4" s="5">
        <v>0.6</v>
      </c>
      <c r="F4" s="5">
        <v>0</v>
      </c>
      <c r="G4" s="5">
        <v>0</v>
      </c>
      <c r="J4" s="6">
        <f t="shared" si="1"/>
        <v>1</v>
      </c>
      <c r="K4" s="8">
        <f t="shared" si="0"/>
        <v>0</v>
      </c>
    </row>
    <row r="5" spans="1:11" x14ac:dyDescent="0.25">
      <c r="A5" t="s">
        <v>12</v>
      </c>
      <c r="B5" s="4">
        <v>275</v>
      </c>
      <c r="C5" s="5">
        <v>1</v>
      </c>
      <c r="D5" s="5">
        <v>0</v>
      </c>
      <c r="E5" s="5">
        <v>0</v>
      </c>
      <c r="F5" s="5">
        <v>0</v>
      </c>
      <c r="G5" s="5">
        <v>0</v>
      </c>
      <c r="J5" s="6">
        <f t="shared" si="1"/>
        <v>1</v>
      </c>
      <c r="K5" s="8">
        <f t="shared" si="0"/>
        <v>0</v>
      </c>
    </row>
    <row r="6" spans="1:11" x14ac:dyDescent="0.25">
      <c r="A6" t="s">
        <v>13</v>
      </c>
      <c r="B6" s="4"/>
      <c r="C6" s="5"/>
      <c r="D6" s="5"/>
      <c r="E6" s="5"/>
      <c r="F6" s="5"/>
      <c r="G6" s="5"/>
      <c r="J6" s="6">
        <f t="shared" si="1"/>
        <v>0</v>
      </c>
      <c r="K6" s="8">
        <f t="shared" si="0"/>
        <v>1</v>
      </c>
    </row>
    <row r="7" spans="1:11" x14ac:dyDescent="0.25">
      <c r="A7" t="s">
        <v>14</v>
      </c>
      <c r="B7" s="4">
        <v>275</v>
      </c>
      <c r="C7" s="5">
        <v>0</v>
      </c>
      <c r="D7" s="5">
        <v>0</v>
      </c>
      <c r="E7" s="5">
        <v>0</v>
      </c>
      <c r="F7" s="5">
        <v>1</v>
      </c>
      <c r="G7" s="5">
        <v>0</v>
      </c>
      <c r="J7" s="6">
        <f t="shared" si="1"/>
        <v>1</v>
      </c>
      <c r="K7" s="8">
        <f t="shared" si="0"/>
        <v>0</v>
      </c>
    </row>
    <row r="8" spans="1:11" x14ac:dyDescent="0.25">
      <c r="A8" t="s">
        <v>15</v>
      </c>
      <c r="B8" s="4"/>
      <c r="C8" s="5"/>
      <c r="D8" s="5"/>
      <c r="E8" s="5"/>
      <c r="F8" s="5"/>
      <c r="G8" s="5"/>
      <c r="J8" s="6">
        <f t="shared" si="1"/>
        <v>0</v>
      </c>
      <c r="K8" s="8">
        <f t="shared" si="0"/>
        <v>1</v>
      </c>
    </row>
    <row r="9" spans="1:11" x14ac:dyDescent="0.25">
      <c r="A9" t="s">
        <v>16</v>
      </c>
      <c r="B9" s="4">
        <v>225</v>
      </c>
      <c r="C9" s="5">
        <v>0.62</v>
      </c>
      <c r="D9" s="5">
        <v>0</v>
      </c>
      <c r="E9" s="5">
        <v>0</v>
      </c>
      <c r="F9" s="5">
        <v>0</v>
      </c>
      <c r="G9" s="5">
        <v>0</v>
      </c>
      <c r="J9" s="6">
        <f t="shared" si="1"/>
        <v>0.62</v>
      </c>
      <c r="K9" s="8">
        <f t="shared" si="0"/>
        <v>0.38</v>
      </c>
    </row>
    <row r="10" spans="1:11" x14ac:dyDescent="0.25">
      <c r="A10" t="s">
        <v>17</v>
      </c>
      <c r="B10" s="4">
        <v>275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J10" s="6">
        <f t="shared" si="1"/>
        <v>0</v>
      </c>
      <c r="K10" s="8">
        <f t="shared" si="0"/>
        <v>1</v>
      </c>
    </row>
    <row r="11" spans="1:11" x14ac:dyDescent="0.25">
      <c r="A11" t="s">
        <v>18</v>
      </c>
      <c r="B11" s="4">
        <v>250</v>
      </c>
      <c r="C11" s="5">
        <v>0</v>
      </c>
      <c r="D11" s="5">
        <v>0.5</v>
      </c>
      <c r="E11" s="5">
        <v>0.5</v>
      </c>
      <c r="F11" s="5">
        <v>0</v>
      </c>
      <c r="G11" s="5">
        <v>0</v>
      </c>
      <c r="J11" s="6">
        <f t="shared" si="1"/>
        <v>1</v>
      </c>
      <c r="K11" s="8">
        <f t="shared" si="0"/>
        <v>0</v>
      </c>
    </row>
    <row r="12" spans="1:11" x14ac:dyDescent="0.25">
      <c r="A12" t="s">
        <v>19</v>
      </c>
      <c r="B12" s="4">
        <v>225</v>
      </c>
      <c r="C12" s="5">
        <v>0</v>
      </c>
      <c r="D12" s="5">
        <v>0.5</v>
      </c>
      <c r="E12" s="5">
        <v>0.5</v>
      </c>
      <c r="F12" s="5">
        <v>0</v>
      </c>
      <c r="G12" s="5">
        <v>0</v>
      </c>
      <c r="J12" s="6">
        <f t="shared" si="1"/>
        <v>1</v>
      </c>
      <c r="K12" s="8">
        <f t="shared" si="0"/>
        <v>0</v>
      </c>
    </row>
    <row r="13" spans="1:11" x14ac:dyDescent="0.25">
      <c r="A13" t="s">
        <v>20</v>
      </c>
      <c r="B13" s="4">
        <v>225</v>
      </c>
      <c r="C13" s="5">
        <v>0</v>
      </c>
      <c r="D13" s="5">
        <v>0.02</v>
      </c>
      <c r="E13" s="5">
        <v>0.02</v>
      </c>
      <c r="F13" s="5">
        <v>0</v>
      </c>
      <c r="G13" s="5">
        <v>0</v>
      </c>
      <c r="J13" s="6">
        <f t="shared" si="1"/>
        <v>0.04</v>
      </c>
      <c r="K13" s="8">
        <f t="shared" si="0"/>
        <v>0.96</v>
      </c>
    </row>
    <row r="14" spans="1:11" x14ac:dyDescent="0.25">
      <c r="A14" t="s">
        <v>21</v>
      </c>
      <c r="B14" s="4">
        <v>225</v>
      </c>
      <c r="C14" s="5">
        <v>0</v>
      </c>
      <c r="D14" s="5">
        <v>0</v>
      </c>
      <c r="E14" s="5">
        <v>0.39</v>
      </c>
      <c r="F14" s="5">
        <v>0</v>
      </c>
      <c r="G14" s="5">
        <v>0</v>
      </c>
      <c r="J14" s="6">
        <f t="shared" si="1"/>
        <v>0.39</v>
      </c>
      <c r="K14" s="8">
        <f t="shared" si="0"/>
        <v>0.61</v>
      </c>
    </row>
    <row r="15" spans="1:11" x14ac:dyDescent="0.25">
      <c r="A15" t="s">
        <v>22</v>
      </c>
      <c r="B15" s="4">
        <v>275</v>
      </c>
      <c r="C15" s="5">
        <v>0.5</v>
      </c>
      <c r="D15" s="5">
        <v>0</v>
      </c>
      <c r="E15" s="5">
        <v>0</v>
      </c>
      <c r="F15" s="5">
        <v>0</v>
      </c>
      <c r="G15" s="5">
        <v>0</v>
      </c>
      <c r="J15" s="6">
        <f t="shared" si="1"/>
        <v>0.5</v>
      </c>
      <c r="K15" s="8">
        <f t="shared" si="0"/>
        <v>0.5</v>
      </c>
    </row>
    <row r="16" spans="1:11" x14ac:dyDescent="0.25">
      <c r="A16" t="s">
        <v>23</v>
      </c>
      <c r="B16" s="4">
        <v>250</v>
      </c>
      <c r="C16" s="5">
        <v>0</v>
      </c>
      <c r="D16" s="5">
        <v>0.4</v>
      </c>
      <c r="E16" s="5">
        <v>0.05</v>
      </c>
      <c r="F16" s="5">
        <v>0.3</v>
      </c>
      <c r="G16" s="5">
        <v>0.25</v>
      </c>
      <c r="J16" s="6">
        <f t="shared" si="1"/>
        <v>1</v>
      </c>
      <c r="K16" s="8">
        <f t="shared" si="0"/>
        <v>0</v>
      </c>
    </row>
    <row r="17" spans="1:11" x14ac:dyDescent="0.25">
      <c r="A17" t="s">
        <v>24</v>
      </c>
      <c r="B17" s="4">
        <v>225</v>
      </c>
      <c r="C17" s="5">
        <v>0.22</v>
      </c>
      <c r="D17" s="5">
        <v>0.2</v>
      </c>
      <c r="E17" s="5">
        <v>0.2</v>
      </c>
      <c r="F17" s="5">
        <v>0</v>
      </c>
      <c r="G17" s="5">
        <v>0</v>
      </c>
      <c r="J17" s="6">
        <f t="shared" si="1"/>
        <v>0.62000000000000011</v>
      </c>
      <c r="K17" s="8">
        <f t="shared" si="0"/>
        <v>0.37999999999999989</v>
      </c>
    </row>
    <row r="18" spans="1:11" x14ac:dyDescent="0.25">
      <c r="A18" t="s">
        <v>25</v>
      </c>
      <c r="B18" s="4">
        <v>225</v>
      </c>
      <c r="C18" s="5">
        <v>0.18</v>
      </c>
      <c r="D18" s="5">
        <v>0.17</v>
      </c>
      <c r="E18" s="5">
        <v>0.17</v>
      </c>
      <c r="F18" s="5"/>
      <c r="G18" s="5"/>
      <c r="I18" s="5">
        <v>0.25</v>
      </c>
      <c r="J18" s="6">
        <f t="shared" si="1"/>
        <v>0.77</v>
      </c>
      <c r="K18" s="8">
        <f>1-J18</f>
        <v>0.22999999999999998</v>
      </c>
    </row>
    <row r="19" spans="1:11" x14ac:dyDescent="0.25">
      <c r="A19" t="s">
        <v>26</v>
      </c>
      <c r="B19" s="4">
        <v>225</v>
      </c>
      <c r="C19" s="5">
        <v>0</v>
      </c>
      <c r="D19" s="5">
        <v>0.02</v>
      </c>
      <c r="E19" s="5">
        <v>0.02</v>
      </c>
      <c r="F19" s="5">
        <v>0</v>
      </c>
      <c r="G19" s="5">
        <v>0</v>
      </c>
      <c r="J19" s="6">
        <f t="shared" si="1"/>
        <v>0.04</v>
      </c>
      <c r="K19" s="8">
        <f t="shared" ref="K19:K30" si="2">1-J19</f>
        <v>0.96</v>
      </c>
    </row>
    <row r="20" spans="1:11" x14ac:dyDescent="0.25">
      <c r="A20" t="s">
        <v>27</v>
      </c>
      <c r="B20" s="4">
        <v>225</v>
      </c>
      <c r="C20" s="5">
        <v>0</v>
      </c>
      <c r="D20" s="5">
        <v>0</v>
      </c>
      <c r="E20" s="5">
        <v>0.39</v>
      </c>
      <c r="F20" s="5">
        <v>0</v>
      </c>
      <c r="G20" s="5">
        <v>0</v>
      </c>
      <c r="J20" s="6">
        <f t="shared" si="1"/>
        <v>0.39</v>
      </c>
      <c r="K20" s="8">
        <f t="shared" si="2"/>
        <v>0.61</v>
      </c>
    </row>
    <row r="21" spans="1:11" x14ac:dyDescent="0.25">
      <c r="A21" t="s">
        <v>28</v>
      </c>
      <c r="B21" s="4">
        <v>275</v>
      </c>
      <c r="C21" s="5">
        <v>0.5</v>
      </c>
      <c r="D21" s="5">
        <v>0</v>
      </c>
      <c r="E21" s="5">
        <v>0</v>
      </c>
      <c r="F21" s="5">
        <v>0</v>
      </c>
      <c r="G21" s="5">
        <v>0</v>
      </c>
      <c r="J21" s="6">
        <f t="shared" si="1"/>
        <v>0.5</v>
      </c>
      <c r="K21" s="8">
        <f t="shared" si="2"/>
        <v>0.5</v>
      </c>
    </row>
    <row r="22" spans="1:11" x14ac:dyDescent="0.25">
      <c r="A22" t="s">
        <v>29</v>
      </c>
      <c r="B22" s="4">
        <v>225</v>
      </c>
      <c r="C22" s="5">
        <v>0</v>
      </c>
      <c r="D22" s="5">
        <v>0.5</v>
      </c>
      <c r="E22" s="5">
        <v>0.5</v>
      </c>
      <c r="F22" s="5">
        <v>0</v>
      </c>
      <c r="G22" s="5">
        <v>0</v>
      </c>
      <c r="J22" s="6">
        <f t="shared" si="1"/>
        <v>1</v>
      </c>
      <c r="K22" s="8">
        <f t="shared" si="2"/>
        <v>0</v>
      </c>
    </row>
    <row r="23" spans="1:11" x14ac:dyDescent="0.25">
      <c r="A23" t="s">
        <v>30</v>
      </c>
      <c r="B23" s="4"/>
      <c r="C23" s="5"/>
      <c r="D23" s="5"/>
      <c r="E23" s="5"/>
      <c r="F23" s="5"/>
      <c r="G23" s="5"/>
      <c r="J23" s="6">
        <f t="shared" si="1"/>
        <v>0</v>
      </c>
      <c r="K23" s="8">
        <f t="shared" si="2"/>
        <v>1</v>
      </c>
    </row>
    <row r="24" spans="1:11" x14ac:dyDescent="0.25">
      <c r="A24" t="s">
        <v>31</v>
      </c>
      <c r="B24" s="4">
        <v>275</v>
      </c>
      <c r="C24" s="5">
        <v>0</v>
      </c>
      <c r="D24" s="5">
        <v>0</v>
      </c>
      <c r="E24" s="5">
        <v>0</v>
      </c>
      <c r="F24" s="5">
        <v>1</v>
      </c>
      <c r="G24" s="5">
        <v>0</v>
      </c>
      <c r="J24" s="6">
        <f t="shared" si="1"/>
        <v>1</v>
      </c>
      <c r="K24" s="8">
        <f t="shared" si="2"/>
        <v>0</v>
      </c>
    </row>
    <row r="25" spans="1:11" x14ac:dyDescent="0.25">
      <c r="A25" t="s">
        <v>32</v>
      </c>
      <c r="B25" s="4">
        <v>275</v>
      </c>
      <c r="C25" s="5">
        <v>0</v>
      </c>
      <c r="D25" s="5">
        <v>0</v>
      </c>
      <c r="E25" s="5">
        <v>0</v>
      </c>
      <c r="F25" s="5">
        <v>1</v>
      </c>
      <c r="G25" s="5">
        <v>0</v>
      </c>
      <c r="J25" s="6">
        <f t="shared" si="1"/>
        <v>1</v>
      </c>
      <c r="K25" s="8">
        <f t="shared" si="2"/>
        <v>0</v>
      </c>
    </row>
    <row r="26" spans="1:11" x14ac:dyDescent="0.25">
      <c r="A26" t="s">
        <v>33</v>
      </c>
      <c r="B26" s="4">
        <v>275</v>
      </c>
      <c r="C26" s="5">
        <v>0</v>
      </c>
      <c r="D26" s="5">
        <v>0</v>
      </c>
      <c r="E26" s="5">
        <v>0</v>
      </c>
      <c r="F26" s="5">
        <v>0</v>
      </c>
      <c r="G26" s="5">
        <v>0</v>
      </c>
      <c r="J26" s="6">
        <f t="shared" si="1"/>
        <v>0</v>
      </c>
      <c r="K26" s="8">
        <f t="shared" si="2"/>
        <v>1</v>
      </c>
    </row>
    <row r="27" spans="1:11" x14ac:dyDescent="0.25">
      <c r="A27" t="s">
        <v>34</v>
      </c>
      <c r="B27" s="4">
        <v>225</v>
      </c>
      <c r="C27" s="5">
        <v>0</v>
      </c>
      <c r="D27" s="5">
        <v>0</v>
      </c>
      <c r="E27" s="5">
        <v>1</v>
      </c>
      <c r="F27" s="5">
        <v>0</v>
      </c>
      <c r="G27" s="5">
        <v>0</v>
      </c>
      <c r="J27" s="6">
        <f t="shared" si="1"/>
        <v>1</v>
      </c>
      <c r="K27" s="8">
        <f t="shared" si="2"/>
        <v>0</v>
      </c>
    </row>
    <row r="28" spans="1:11" x14ac:dyDescent="0.25">
      <c r="A28" t="s">
        <v>35</v>
      </c>
      <c r="B28" s="4">
        <v>275</v>
      </c>
      <c r="C28" s="5">
        <v>1</v>
      </c>
      <c r="D28" s="5">
        <v>0</v>
      </c>
      <c r="E28" s="5">
        <v>0</v>
      </c>
      <c r="F28" s="5">
        <v>0</v>
      </c>
      <c r="G28" s="5">
        <v>0</v>
      </c>
      <c r="J28" s="6">
        <f t="shared" si="1"/>
        <v>1</v>
      </c>
      <c r="K28" s="8">
        <f t="shared" si="2"/>
        <v>0</v>
      </c>
    </row>
    <row r="29" spans="1:11" x14ac:dyDescent="0.25">
      <c r="A29" t="s">
        <v>36</v>
      </c>
      <c r="B29" s="4"/>
      <c r="C29" s="5"/>
      <c r="D29" s="5"/>
      <c r="E29" s="5"/>
      <c r="F29" s="5"/>
      <c r="G29" s="5"/>
      <c r="J29" s="6">
        <f t="shared" si="1"/>
        <v>0</v>
      </c>
      <c r="K29" s="8">
        <f t="shared" si="2"/>
        <v>1</v>
      </c>
    </row>
    <row r="30" spans="1:11" x14ac:dyDescent="0.25">
      <c r="A30" t="s">
        <v>37</v>
      </c>
      <c r="B30" s="4">
        <v>275</v>
      </c>
      <c r="C30" s="5">
        <v>0</v>
      </c>
      <c r="D30" s="5">
        <v>0</v>
      </c>
      <c r="E30" s="5">
        <v>0</v>
      </c>
      <c r="F30" s="5">
        <v>1</v>
      </c>
      <c r="G30" s="5">
        <v>0</v>
      </c>
      <c r="J30" s="6">
        <f t="shared" si="1"/>
        <v>1</v>
      </c>
      <c r="K30" s="8">
        <f t="shared" si="2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Product Mapping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2014-11-18T03:58:09Z</dcterms:modified>
</cp:coreProperties>
</file>