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ko\UJEP\ZZD\"/>
    </mc:Choice>
  </mc:AlternateContent>
  <xr:revisionPtr revIDLastSave="0" documentId="13_ncr:1_{069BA6F1-EEE9-47C2-84A2-EAC99ECCA303}" xr6:coauthVersionLast="47" xr6:coauthVersionMax="47" xr10:uidLastSave="{00000000-0000-0000-0000-000000000000}"/>
  <bookViews>
    <workbookView xWindow="-120" yWindow="-120" windowWidth="29040" windowHeight="15720" firstSheet="5" activeTab="15" xr2:uid="{BB5187A4-8962-4845-A5D1-9F283AE9B656}"/>
  </bookViews>
  <sheets>
    <sheet name="KT Evidence majetku" sheetId="16" r:id="rId1"/>
    <sheet name="Evidence majetku" sheetId="1" r:id="rId2"/>
    <sheet name="Podmíněné formátování" sheetId="4" r:id="rId3"/>
    <sheet name="Automatický filtr" sheetId="3" r:id="rId4"/>
    <sheet name="Rozšířený filtr" sheetId="5" r:id="rId5"/>
    <sheet name="Logické funkce" sheetId="7" r:id="rId6"/>
    <sheet name="Souhrny" sheetId="8" r:id="rId7"/>
    <sheet name="Skupiny" sheetId="10" r:id="rId8"/>
    <sheet name="Když" sheetId="11" r:id="rId9"/>
    <sheet name="Řazení" sheetId="12" r:id="rId10"/>
    <sheet name="VYHLEDAT" sheetId="14" r:id="rId11"/>
    <sheet name="DMAX" sheetId="15" r:id="rId12"/>
    <sheet name="Tabulka" sheetId="17" r:id="rId13"/>
    <sheet name="Relace" sheetId="18" r:id="rId14"/>
    <sheet name="Něco" sheetId="19" r:id="rId15"/>
    <sheet name="List2" sheetId="20" r:id="rId16"/>
  </sheets>
  <definedNames>
    <definedName name="_xlnm._FilterDatabase" localSheetId="3" hidden="1">'Automatický filtr'!$C$2:$C$20</definedName>
    <definedName name="_xlnm._FilterDatabase" localSheetId="4" hidden="1">'Rozšířený filtr'!$A$4:$G$22</definedName>
    <definedName name="_xlcn.WorksheetConnection_ZZD.xlsxSeznam1" hidden="1">Seznam[]</definedName>
    <definedName name="_xlcn.WorksheetConnection_ZZD.xlsxVysledek1" hidden="1">Relace!$G$1:$H$15</definedName>
    <definedName name="_xlcn.WorksheetConnection_ZZD.xlsxVysledky1" hidden="1">Vysledky[]</definedName>
    <definedName name="_xlnm.Criteria" localSheetId="4">'Rozšířený filtr'!$C$1:$E$3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znam" name="Seznam" connection="WorksheetConnection_ZZD.xlsx!Seznam"/>
          <x15:modelTable id="Vysledek" name="Vysledek" connection="WorksheetConnection_ZZD.xlsx!Vysledek"/>
          <x15:modelTable id="Vysledky" name="Vysledky" connection="WorksheetConnection_ZZD.xlsx!Vysledky"/>
        </x15:modelTables>
        <x15:modelRelationships>
          <x15:modelRelationship fromTable="Vysledky" fromColumn="Id. Číslo1" toTable="Seznam" toColumn="Id. Čís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5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" i="19"/>
  <c r="C27" i="19"/>
  <c r="C26" i="19"/>
  <c r="C25" i="19"/>
  <c r="C24" i="19"/>
  <c r="E21" i="17"/>
  <c r="G21" i="17"/>
  <c r="B28" i="14"/>
  <c r="B26" i="15"/>
  <c r="B24" i="14"/>
  <c r="E5" i="11"/>
  <c r="E6" i="11"/>
  <c r="E7" i="11"/>
  <c r="E8" i="11"/>
  <c r="E9" i="11"/>
  <c r="E10" i="11"/>
  <c r="E11" i="11"/>
  <c r="E12" i="11"/>
  <c r="E4" i="11"/>
  <c r="B19" i="10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B20" i="10" l="1"/>
  <c r="E35" i="8"/>
  <c r="E24" i="8"/>
  <c r="E36" i="8" s="1"/>
  <c r="F35" i="8"/>
  <c r="F3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E4B8A-30A3-48B9-BAC3-BFB729A2DA4A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2ADE1A-6EAF-4247-8EC5-BEA33E8BC7E0}" name="WorksheetConnection_ZZD.xlsx!Seznam" type="102" refreshedVersion="8" minRefreshableVersion="5">
    <extLst>
      <ext xmlns:x15="http://schemas.microsoft.com/office/spreadsheetml/2010/11/main" uri="{DE250136-89BD-433C-8126-D09CA5730AF9}">
        <x15:connection id="Seznam">
          <x15:rangePr sourceName="_xlcn.WorksheetConnection_ZZD.xlsxSeznam1"/>
        </x15:connection>
      </ext>
    </extLst>
  </connection>
  <connection id="3" xr16:uid="{577031EC-CD6E-4D26-9F44-46A832F64216}" name="WorksheetConnection_ZZD.xlsx!Vysledek" type="102" refreshedVersion="8" minRefreshableVersion="5">
    <extLst>
      <ext xmlns:x15="http://schemas.microsoft.com/office/spreadsheetml/2010/11/main" uri="{DE250136-89BD-433C-8126-D09CA5730AF9}">
        <x15:connection id="Vysledek">
          <x15:rangePr sourceName="_xlcn.WorksheetConnection_ZZD.xlsxVysledek1"/>
        </x15:connection>
      </ext>
    </extLst>
  </connection>
  <connection id="4" xr16:uid="{4A514274-D007-44B5-9A7C-83B549E51CF6}" name="WorksheetConnection_ZZD.xlsx!Vysledky" type="102" refreshedVersion="8" minRefreshableVersion="5">
    <extLst>
      <ext xmlns:x15="http://schemas.microsoft.com/office/spreadsheetml/2010/11/main" uri="{DE250136-89BD-433C-8126-D09CA5730AF9}">
        <x15:connection id="Vysledky">
          <x15:rangePr sourceName="_xlcn.WorksheetConnection_ZZD.xlsxVysledky1"/>
        </x15:connection>
      </ext>
    </extLst>
  </connection>
</connections>
</file>

<file path=xl/sharedStrings.xml><?xml version="1.0" encoding="utf-8"?>
<sst xmlns="http://schemas.openxmlformats.org/spreadsheetml/2006/main" count="794" uniqueCount="171">
  <si>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</si>
  <si>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</si>
  <si>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</si>
  <si>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</si>
  <si>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</si>
  <si>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</si>
  <si>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</si>
  <si>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</si>
  <si>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</si>
  <si>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</si>
  <si>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</si>
  <si>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</si>
  <si>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</si>
  <si>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</si>
  <si>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</si>
  <si>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</si>
  <si>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</si>
  <si>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</si>
  <si>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</si>
  <si>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</si>
  <si>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</si>
  <si>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</si>
  <si>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</si>
  <si>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</si>
  <si>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</si>
  <si>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</si>
  <si>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</si>
  <si>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</si>
  <si>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</si>
  <si>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</si>
  <si>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</si>
  <si>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</si>
  <si>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</si>
  <si>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</si>
  <si>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</si>
  <si>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</si>
  <si>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</si>
  <si>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</si>
  <si>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</si>
  <si>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</si>
  <si>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</si>
  <si>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</si>
  <si>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</si>
  <si>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</si>
  <si>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</si>
  <si>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</si>
  <si>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</si>
  <si>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</si>
  <si>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</si>
  <si>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</si>
  <si>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</si>
  <si>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</si>
  <si>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</si>
  <si>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</si>
  <si>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</si>
  <si>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</si>
  <si>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</si>
  <si>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</si>
  <si>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</si>
  <si>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</si>
  <si>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</si>
  <si>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</si>
  <si>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</si>
  <si>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</si>
  <si>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</si>
  <si>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</si>
  <si>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</si>
  <si>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</si>
  <si>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</si>
  <si>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</si>
  <si>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</si>
  <si>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</si>
  <si>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</si>
  <si>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</si>
  <si>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</si>
  <si>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</si>
  <si>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</si>
  <si>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</si>
  <si>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</si>
  <si>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</si>
  <si>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</si>
  <si>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</si>
  <si>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</si>
  <si>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</si>
  <si>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</si>
  <si>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</si>
  <si>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</si>
  <si>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</si>
  <si>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</si>
  <si>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</si>
  <si>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</si>
  <si>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</si>
  <si>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</si>
  <si>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</si>
  <si>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</si>
  <si>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</si>
  <si>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</si>
  <si>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</si>
  <si>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</si>
  <si>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</si>
  <si>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</si>
  <si>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</si>
  <si>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</si>
  <si>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</si>
  <si>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</si>
  <si>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</si>
  <si>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</si>
  <si>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</si>
  <si>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</si>
  <si>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</si>
  <si>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</si>
  <si>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</si>
  <si>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</si>
  <si>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</si>
  <si>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</si>
  <si>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</si>
  <si>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</si>
  <si>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</si>
  <si>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</si>
  <si>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</si>
  <si>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</si>
  <si>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</si>
  <si>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</si>
  <si>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</si>
  <si>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</si>
  <si>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</si>
  <si>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</si>
  <si>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</si>
  <si>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</si>
  <si>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</si>
  <si>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</si>
  <si>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</si>
  <si>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</si>
  <si>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</si>
  <si>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</si>
  <si>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</si>
  <si>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</si>
  <si>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</si>
  <si>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</si>
  <si>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SVYHLEDAT</t>
  </si>
  <si>
    <t>Funkce DMAX</t>
  </si>
  <si>
    <t>&lt; 300000</t>
  </si>
  <si>
    <t>Součet z Pořizovací cena</t>
  </si>
  <si>
    <t>Součet z Zůstatková cena</t>
  </si>
  <si>
    <t>SVYHLEDAT(IFERROR)</t>
  </si>
  <si>
    <t>&lt;- číslo sloupce</t>
  </si>
  <si>
    <t>Id. Číslo</t>
  </si>
  <si>
    <t>Jan</t>
  </si>
  <si>
    <t>Jiří</t>
  </si>
  <si>
    <t>Karel</t>
  </si>
  <si>
    <t>Veronika</t>
  </si>
  <si>
    <t>Kolacova</t>
  </si>
  <si>
    <t>Vyskocil</t>
  </si>
  <si>
    <t>Cinka</t>
  </si>
  <si>
    <t>Kolarova</t>
  </si>
  <si>
    <t>Modul</t>
  </si>
  <si>
    <t>Součet Modul</t>
  </si>
  <si>
    <t>Popisky řádků</t>
  </si>
  <si>
    <t>Obsah uhlíku (v %)</t>
  </si>
  <si>
    <t>Poř. č. měření</t>
  </si>
  <si>
    <t>Průměrná hodnota</t>
  </si>
  <si>
    <t>Absolutní odchylka</t>
  </si>
  <si>
    <t>Rozptyl</t>
  </si>
  <si>
    <t>Směrodatná odchylka</t>
  </si>
  <si>
    <t>Tabulka výsledků</t>
  </si>
  <si>
    <t>Průměrný obsah uhlíku (v %)</t>
  </si>
  <si>
    <t>Test</t>
  </si>
  <si>
    <t>Poř. č. výrobku</t>
  </si>
  <si>
    <t>Tabulká výsledků</t>
  </si>
  <si>
    <t>Korelace</t>
  </si>
  <si>
    <t>Kovariance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</si>
</sst>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č&quot;;\-#,##0.00\ &quot;Kč&quot;"/>
    <numFmt numFmtId="42" formatCode="_-* #,##0\ &quot;Kč&quot;_-;\-* #,##0\ &quot;Kč&quot;_-;_-* &quot;-&quot;\ &quot;Kč&quot;_-;_-@_-"/>
    <numFmt numFmtId="164" formatCode="#,##0\ &quot;Kč&quot;"/>
    <numFmt numFmtId="165" formatCode="#,##0.00\ &quot;Kč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Alignment="1">
      <alignment horizontal="righ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22" xfId="0" applyBorder="1"/>
    <xf numFmtId="0" fontId="0" fillId="0" borderId="0" xfId="0" applyAlignment="1">
      <alignment horizontal="left"/>
    </xf>
    <xf numFmtId="0" fontId="0" fillId="2" borderId="21" xfId="0" applyFill="1" applyBorder="1"/>
    <xf numFmtId="42" fontId="0" fillId="2" borderId="21" xfId="0" applyNumberFormat="1" applyFill="1" applyBorder="1"/>
    <xf numFmtId="7" fontId="0" fillId="2" borderId="21" xfId="0" applyNumberFormat="1" applyFill="1" applyBorder="1"/>
    <xf numFmtId="0" fontId="0" fillId="0" borderId="20" xfId="0" applyBorder="1"/>
    <xf numFmtId="42" fontId="0" fillId="0" borderId="20" xfId="0" applyNumberFormat="1" applyBorder="1"/>
    <xf numFmtId="7" fontId="0" fillId="0" borderId="20" xfId="0" applyNumberFormat="1" applyBorder="1"/>
    <xf numFmtId="0" fontId="0" fillId="2" borderId="20" xfId="0" applyFill="1" applyBorder="1"/>
    <xf numFmtId="42" fontId="0" fillId="2" borderId="20" xfId="0" applyNumberFormat="1" applyFill="1" applyBorder="1"/>
    <xf numFmtId="7" fontId="0" fillId="2" borderId="20" xfId="0" applyNumberFormat="1" applyFill="1" applyBorder="1"/>
    <xf numFmtId="49" fontId="0" fillId="2" borderId="21" xfId="0" applyNumberFormat="1" applyFill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2" borderId="20" xfId="0" applyNumberFormat="1" applyFill="1" applyBorder="1" applyAlignment="1">
      <alignment horizontal="left"/>
    </xf>
    <xf numFmtId="14" fontId="0" fillId="2" borderId="21" xfId="0" applyNumberFormat="1" applyFill="1" applyBorder="1"/>
    <xf numFmtId="14" fontId="0" fillId="0" borderId="20" xfId="0" applyNumberFormat="1" applyBorder="1"/>
    <xf numFmtId="14" fontId="0" fillId="2" borderId="20" xfId="0" applyNumberFormat="1" applyFill="1" applyBorder="1"/>
    <xf numFmtId="0" fontId="3" fillId="3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1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25" xfId="0" applyBorder="1"/>
    <xf numFmtId="2" fontId="0" fillId="0" borderId="25" xfId="0" applyNumberFormat="1" applyBorder="1"/>
    <xf numFmtId="0" fontId="0" fillId="0" borderId="26" xfId="0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0" borderId="26" xfId="0" applyNumberFormat="1" applyBorder="1"/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</cellXfs>
  <cellStyles count="1">
    <cellStyle name="Normální" xfId="0" builtinId="0"/>
  </cellStyles>
  <dxfs count="21">
    <dxf>
      <font>
        <color rgb="FF9C0006"/>
      </font>
      <fill>
        <patternFill>
          <bgColor rgb="FFFFC7CE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1" formatCode="#,##0.00\ &quot;Kč&quot;;\-#,##0.00\ &quot;Kč&quot;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2" formatCode="_-* #,##0\ &quot;Kč&quot;_-;\-* #,##0\ &quot;Kč&quot;_-;_-* &quot;-&quot;\ &quot;Kč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indexed="64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[ZZD.xlsx]KT Evidence majetku!Kontingenční tabulka1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'KT Evidence majetku'!$C$3</c:f>
              <c:strCache>
                <c:ptCount val="1"/>
                <c:pt idx="0">
                  <c:v>Součet z Pořizovací cena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majetku'!$C$4:$C$19</c:f>
              <c:numCache>
                <c:formatCode>#\ ##0\ "Kč"</c:formatCode>
                <c:ptCount val="11"/>
                <c:pt idx="0">
                  <c:v>556744</c:v>
                </c:pt>
                <c:pt idx="1">
                  <c:v>87972</c:v>
                </c:pt>
                <c:pt idx="2">
                  <c:v>70871</c:v>
                </c:pt>
                <c:pt idx="3">
                  <c:v>380000</c:v>
                </c:pt>
                <c:pt idx="4">
                  <c:v>72240</c:v>
                </c:pt>
                <c:pt idx="5">
                  <c:v>165000</c:v>
                </c:pt>
                <c:pt idx="6">
                  <c:v>63483</c:v>
                </c:pt>
                <c:pt idx="7">
                  <c:v>17500</c:v>
                </c:pt>
                <c:pt idx="8">
                  <c:v>911245</c:v>
                </c:pt>
                <c:pt idx="9">
                  <c:v>22128</c:v>
                </c:pt>
                <c:pt idx="10">
                  <c:v>665190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93C-995D-F4CEBF1E6F06}"/>
            </c:ext>
          </c:extLst>
        </c:ser>
        <c:ser>
          <c:idx val="1"/>
          <c:order val="1"/>
          <c:tx>
            <c:strRef>
              <c:f>'KT Evidence majetku'!$D$3</c:f>
              <c:strCache>
                <c:ptCount val="1"/>
                <c:pt idx="0">
                  <c:v>Součet z Zůstatková 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majetku'!$D$4:$D$19</c:f>
              <c:numCache>
                <c:formatCode>#\ ##0.00\ "Kč"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43025.599999999999</c:v>
                </c:pt>
                <c:pt idx="3">
                  <c:v>98958.33</c:v>
                </c:pt>
                <c:pt idx="4">
                  <c:v>0</c:v>
                </c:pt>
                <c:pt idx="5">
                  <c:v>58437.5</c:v>
                </c:pt>
                <c:pt idx="6">
                  <c:v>8462.41</c:v>
                </c:pt>
                <c:pt idx="7">
                  <c:v>0</c:v>
                </c:pt>
                <c:pt idx="8">
                  <c:v>589892.91</c:v>
                </c:pt>
                <c:pt idx="9">
                  <c:v>0</c:v>
                </c:pt>
                <c:pt idx="10">
                  <c:v>352253.75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D-4385-9B27-5CB3E383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74240"/>
        <c:axId val="1038786016"/>
      </c:barChart>
      <c:catAx>
        <c:axId val="841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6016"/>
        <c:crosses val="autoZero"/>
        <c:auto val="1"/>
        <c:lblAlgn val="ctr"/>
        <c:lblOffset val="100"/>
        <c:noMultiLvlLbl val="0"/>
      </c:catAx>
      <c:valAx>
        <c:axId val="1038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K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1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</a:t>
            </a:r>
            <a:r>
              <a:rPr lang="cs-CZ" b="1">
                <a:solidFill>
                  <a:schemeClr val="tx1"/>
                </a:solidFill>
              </a:rPr>
              <a:t>ozptyl</a:t>
            </a:r>
            <a:r>
              <a:rPr lang="cs-CZ" b="1" baseline="0">
                <a:solidFill>
                  <a:schemeClr val="tx1"/>
                </a:solidFill>
              </a:rPr>
              <a:t> naměřených dat kolem průměrné hodnoty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Něco!$B$1</c:f>
              <c:strCache>
                <c:ptCount val="1"/>
                <c:pt idx="0">
                  <c:v>Obsah uhlíku (v 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Něco!$A$2:$A$21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Něco!$B$2:$B$21</c:f>
              <c:numCache>
                <c:formatCode>General</c:formatCode>
                <c:ptCount val="20"/>
                <c:pt idx="0">
                  <c:v>85</c:v>
                </c:pt>
                <c:pt idx="1">
                  <c:v>82</c:v>
                </c:pt>
                <c:pt idx="2">
                  <c:v>81</c:v>
                </c:pt>
                <c:pt idx="3">
                  <c:v>83</c:v>
                </c:pt>
                <c:pt idx="4">
                  <c:v>74</c:v>
                </c:pt>
                <c:pt idx="5">
                  <c:v>84</c:v>
                </c:pt>
                <c:pt idx="6">
                  <c:v>83</c:v>
                </c:pt>
                <c:pt idx="7">
                  <c:v>84</c:v>
                </c:pt>
                <c:pt idx="8">
                  <c:v>83</c:v>
                </c:pt>
                <c:pt idx="9">
                  <c:v>84</c:v>
                </c:pt>
                <c:pt idx="10">
                  <c:v>87</c:v>
                </c:pt>
                <c:pt idx="11">
                  <c:v>79</c:v>
                </c:pt>
                <c:pt idx="12">
                  <c:v>87</c:v>
                </c:pt>
                <c:pt idx="13">
                  <c:v>81</c:v>
                </c:pt>
                <c:pt idx="14">
                  <c:v>83</c:v>
                </c:pt>
                <c:pt idx="15">
                  <c:v>90</c:v>
                </c:pt>
                <c:pt idx="16">
                  <c:v>77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7D6-B3F6-1DB458B80DC1}"/>
            </c:ext>
          </c:extLst>
        </c:ser>
        <c:ser>
          <c:idx val="1"/>
          <c:order val="1"/>
          <c:tx>
            <c:strRef>
              <c:f>Něco!$C$1</c:f>
              <c:strCache>
                <c:ptCount val="1"/>
                <c:pt idx="0">
                  <c:v>Průměrný obsah uhlíku (v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Něco!$A$2:$A$21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Něco!$C$2:$C$21</c:f>
              <c:numCache>
                <c:formatCode>General</c:formatCode>
                <c:ptCount val="20"/>
                <c:pt idx="0">
                  <c:v>83.05</c:v>
                </c:pt>
                <c:pt idx="1">
                  <c:v>83.05</c:v>
                </c:pt>
                <c:pt idx="2">
                  <c:v>83.05</c:v>
                </c:pt>
                <c:pt idx="3">
                  <c:v>83.05</c:v>
                </c:pt>
                <c:pt idx="4">
                  <c:v>83.05</c:v>
                </c:pt>
                <c:pt idx="5">
                  <c:v>83.05</c:v>
                </c:pt>
                <c:pt idx="6">
                  <c:v>83.05</c:v>
                </c:pt>
                <c:pt idx="7">
                  <c:v>83.05</c:v>
                </c:pt>
                <c:pt idx="8">
                  <c:v>83.05</c:v>
                </c:pt>
                <c:pt idx="9">
                  <c:v>83.05</c:v>
                </c:pt>
                <c:pt idx="10">
                  <c:v>83.05</c:v>
                </c:pt>
                <c:pt idx="11">
                  <c:v>83.05</c:v>
                </c:pt>
                <c:pt idx="12">
                  <c:v>83.05</c:v>
                </c:pt>
                <c:pt idx="13">
                  <c:v>83.05</c:v>
                </c:pt>
                <c:pt idx="14">
                  <c:v>83.05</c:v>
                </c:pt>
                <c:pt idx="15">
                  <c:v>83.05</c:v>
                </c:pt>
                <c:pt idx="16">
                  <c:v>83.05</c:v>
                </c:pt>
                <c:pt idx="17">
                  <c:v>83.05</c:v>
                </c:pt>
                <c:pt idx="18">
                  <c:v>83.05</c:v>
                </c:pt>
                <c:pt idx="19">
                  <c:v>83.05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7D6-B3F6-1DB458B8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12319"/>
        <c:axId val="498518079"/>
      </c:lineChart>
      <c:catAx>
        <c:axId val="49851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300" b="1" baseline="0">
                    <a:solidFill>
                      <a:schemeClr val="tx1"/>
                    </a:solidFill>
                  </a:rPr>
                  <a:t>Pořadové naměřené číslo hodnoty</a:t>
                </a:r>
              </a:p>
            </c:rich>
          </c:tx>
          <c:layout>
            <c:manualLayout>
              <c:xMode val="edge"/>
              <c:yMode val="edge"/>
              <c:x val="0.25409979264402971"/>
              <c:y val="0.92274507014753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518079"/>
        <c:crosses val="autoZero"/>
        <c:auto val="1"/>
        <c:lblAlgn val="ctr"/>
        <c:lblOffset val="100"/>
        <c:noMultiLvlLbl val="0"/>
      </c:catAx>
      <c:valAx>
        <c:axId val="4985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baseline="0">
                    <a:solidFill>
                      <a:schemeClr val="tx1"/>
                    </a:solidFill>
                  </a:rPr>
                  <a:t>Obsah uhl</a:t>
                </a:r>
                <a:r>
                  <a:rPr lang="cs-CZ" sz="1300" b="1" baseline="0">
                    <a:solidFill>
                      <a:schemeClr val="tx1"/>
                    </a:solidFill>
                  </a:rPr>
                  <a:t>íku v uhlí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5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Závislost výkonu v provozu</a:t>
            </a:r>
            <a:r>
              <a:rPr lang="cs-CZ" b="1" baseline="0">
                <a:solidFill>
                  <a:schemeClr val="tx1"/>
                </a:solidFill>
              </a:rPr>
              <a:t> na výkonu v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Provoz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List2!$B$2:$B$11</c:f>
              <c:numCache>
                <c:formatCode>General</c:formatCode>
                <c:ptCount val="10"/>
                <c:pt idx="0">
                  <c:v>68</c:v>
                </c:pt>
                <c:pt idx="1">
                  <c:v>54</c:v>
                </c:pt>
                <c:pt idx="2">
                  <c:v>90</c:v>
                </c:pt>
                <c:pt idx="3">
                  <c:v>64</c:v>
                </c:pt>
                <c:pt idx="4">
                  <c:v>61</c:v>
                </c:pt>
                <c:pt idx="5">
                  <c:v>51</c:v>
                </c:pt>
                <c:pt idx="6">
                  <c:v>79</c:v>
                </c:pt>
                <c:pt idx="7">
                  <c:v>51</c:v>
                </c:pt>
                <c:pt idx="8">
                  <c:v>83</c:v>
                </c:pt>
                <c:pt idx="9">
                  <c:v>48</c:v>
                </c:pt>
              </c:numCache>
            </c:numRef>
          </c:xVal>
          <c:yVal>
            <c:numRef>
              <c:f>List2!$C$2:$C$11</c:f>
              <c:numCache>
                <c:formatCode>General</c:formatCode>
                <c:ptCount val="10"/>
                <c:pt idx="0">
                  <c:v>55</c:v>
                </c:pt>
                <c:pt idx="1">
                  <c:v>38</c:v>
                </c:pt>
                <c:pt idx="2">
                  <c:v>95</c:v>
                </c:pt>
                <c:pt idx="3">
                  <c:v>63</c:v>
                </c:pt>
                <c:pt idx="4">
                  <c:v>58</c:v>
                </c:pt>
                <c:pt idx="5">
                  <c:v>40</c:v>
                </c:pt>
                <c:pt idx="6">
                  <c:v>74</c:v>
                </c:pt>
                <c:pt idx="7">
                  <c:v>32</c:v>
                </c:pt>
                <c:pt idx="8">
                  <c:v>84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D-429E-92A8-A0D69E934D0A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541016032"/>
        <c:axId val="541036672"/>
      </c:scatterChart>
      <c:valAx>
        <c:axId val="5410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>
                    <a:solidFill>
                      <a:schemeClr val="tx1"/>
                    </a:solidFill>
                  </a:rPr>
                  <a:t>Výkon v testu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1036672"/>
        <c:crosses val="autoZero"/>
        <c:crossBetween val="midCat"/>
      </c:valAx>
      <c:valAx>
        <c:axId val="541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>
                    <a:solidFill>
                      <a:schemeClr val="tx1"/>
                    </a:solidFill>
                  </a:rPr>
                  <a:t>výkon v provozu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10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185736</xdr:rowOff>
    </xdr:from>
    <xdr:to>
      <xdr:col>12</xdr:col>
      <xdr:colOff>600074</xdr:colOff>
      <xdr:row>18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F3D6BD8-42D0-0508-765D-B3631F26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347662</xdr:rowOff>
    </xdr:from>
    <xdr:to>
      <xdr:col>15</xdr:col>
      <xdr:colOff>514350</xdr:colOff>
      <xdr:row>23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700E6D-EF98-C177-636D-9CD02A1A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214312</xdr:rowOff>
    </xdr:from>
    <xdr:to>
      <xdr:col>13</xdr:col>
      <xdr:colOff>152400</xdr:colOff>
      <xdr:row>17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2073CAB-61C8-47CE-322A-0E2692AD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k R" refreshedDate="45359.555734490743" createdVersion="8" refreshedVersion="8" minRefreshableVersion="3" recordCount="18" xr:uid="{EE5B05A9-882C-4621-BA3D-1EF1729354B8}">
  <cacheSource type="worksheet">
    <worksheetSource ref="A2:G20" sheet="Evidence majetku"/>
  </cacheSource>
  <cacheFields count="7">
    <cacheField name="Inventární číslo" numFmtId="49">
      <sharedItems/>
    </cacheField>
    <cacheField name="Název majetku" numFmtId="0">
      <sharedItems/>
    </cacheField>
    <cacheField name="Provoz" numFmtId="0">
      <sharedItems count="4">
        <s v="A"/>
        <s v="B"/>
        <s v="D"/>
        <s v="C"/>
      </sharedItems>
    </cacheField>
    <cacheField name="Středisko" numFmtId="0">
      <sharedItems count="11">
        <s v="A02"/>
        <s v="B01"/>
        <s v="D10"/>
        <s v="D01"/>
        <s v="B10"/>
        <s v="B40"/>
        <s v="C01"/>
        <s v="D20"/>
        <s v="D30"/>
        <s v="C20"/>
        <s v="C30"/>
      </sharedItems>
    </cacheField>
    <cacheField name="Pořizovací cena" numFmtId="42">
      <sharedItems containsSemiMixedTypes="0" containsString="0" containsNumber="1" containsInteger="1" minValue="17089" maxValue="764245"/>
    </cacheField>
    <cacheField name="Zůstatková cena" numFmtId="7">
      <sharedItems containsSemiMixedTypes="0" containsString="0" containsNumber="1" minValue="0" maxValue="463309.58"/>
    </cacheField>
    <cacheField name="Datum zařazení" numFmtId="14">
      <sharedItems containsSemiMixedTypes="0" containsNonDate="0" containsDate="1" containsString="0" minDate="1997-02-16T00:00:00" maxDate="2003-10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rdik R" refreshedDate="45359.561767361112" backgroundQuery="1" createdVersion="8" refreshedVersion="8" minRefreshableVersion="3" recordCount="0" supportSubquery="1" supportAdvancedDrill="1" xr:uid="{FCF46062-F3EF-4889-AB22-270585D0B383}">
  <cacheSource type="external" connectionId="1"/>
  <cacheFields count="2">
    <cacheField name="[Seznam].[Id. Číslo].[Id. Číslo]" caption="Id. Číslo" numFmtId="0" level="1">
      <sharedItems containsSemiMixedTypes="0" containsString="0" containsNumber="1" containsInteger="1" minValue="25" maxValue="43" count="5">
        <n v="25"/>
        <n v="27"/>
        <n v="34"/>
        <n v="40"/>
        <n v="43"/>
      </sharedItems>
      <extLst>
        <ext xmlns:x15="http://schemas.microsoft.com/office/spreadsheetml/2010/11/main" uri="{4F2E5C28-24EA-4eb8-9CBF-B6C8F9C3D259}">
          <x15:cachedUniqueNames>
            <x15:cachedUniqueName index="0" name="[Seznam].[Id. Číslo].&amp;[25]"/>
            <x15:cachedUniqueName index="1" name="[Seznam].[Id. Číslo].&amp;[27]"/>
            <x15:cachedUniqueName index="2" name="[Seznam].[Id. Číslo].&amp;[34]"/>
            <x15:cachedUniqueName index="3" name="[Seznam].[Id. Číslo].&amp;[40]"/>
            <x15:cachedUniqueName index="4" name="[Seznam].[Id. Číslo].&amp;[43]"/>
          </x15:cachedUniqueNames>
        </ext>
      </extLst>
    </cacheField>
    <cacheField name="[Measures].[Součet Modul]" caption="Součet Modul" numFmtId="0" hierarchy="14" level="32767"/>
  </cacheFields>
  <cacheHierarchies count="17">
    <cacheHierarchy uniqueName="[Seznam].[Id. Číslo]" caption="Id. Číslo" attribute="1" defaultMemberUniqueName="[Seznam].[Id. Číslo].[All]" allUniqueName="[Seznam].[Id. Číslo].[All]" dimensionUniqueName="[Seznam]" displayFolder="" count="2" memberValueDatatype="20" unbalanced="0">
      <fieldsUsage count="2">
        <fieldUsage x="-1"/>
        <fieldUsage x="0"/>
      </fieldsUsage>
    </cacheHierarchy>
    <cacheHierarchy uniqueName="[Seznam].[Jméno]" caption="Jméno" attribute="1" defaultMemberUniqueName="[Seznam].[Jméno].[All]" allUniqueName="[Seznam].[Jméno].[All]" dimensionUniqueName="[Seznam]" displayFolder="" count="2" memberValueDatatype="130" unbalanced="0"/>
    <cacheHierarchy uniqueName="[Seznam].[Přijmení]" caption="Přijmení" attribute="1" defaultMemberUniqueName="[Seznam].[Přijmení].[All]" allUniqueName="[Seznam].[Přijmení].[All]" dimensionUniqueName="[Seznam]" displayFolder="" count="0" memberValueDatatype="130" unbalanced="0"/>
    <cacheHierarchy uniqueName="[Vysledek].[Id. Číslo1]" caption="Id. Číslo1" attribute="1" defaultMemberUniqueName="[Vysledek].[Id. Číslo1].[All]" allUniqueName="[Vysledek].[Id. Číslo1].[All]" dimensionUniqueName="[Vysledek]" displayFolder="" count="0" memberValueDatatype="20" unbalanced="0"/>
    <cacheHierarchy uniqueName="[Vysledek].[Modul]" caption="Modul" attribute="1" defaultMemberUniqueName="[Vysledek].[Modul].[All]" allUniqueName="[Vysledek].[Modul].[All]" dimensionUniqueName="[Vysledek]" displayFolder="" count="0" memberValueDatatype="20" unbalanced="0"/>
    <cacheHierarchy uniqueName="[Vysledek].[ID. Číslo]" caption="ID. Číslo" attribute="1" defaultMemberUniqueName="[Vysledek].[ID. Číslo].[All]" allUniqueName="[Vysledek].[ID. Číslo].[All]" dimensionUniqueName="[Vysledek]" displayFolder="" count="0" memberValueDatatype="20" unbalanced="0"/>
    <cacheHierarchy uniqueName="[Vysledky].[Id. Číslo1]" caption="Id. Číslo1" attribute="1" defaultMemberUniqueName="[Vysledky].[Id. Číslo1].[All]" allUniqueName="[Vysledky].[Id. Číslo1].[All]" dimensionUniqueName="[Vysledky]" displayFolder="" count="0" memberValueDatatype="20" unbalanced="0"/>
    <cacheHierarchy uniqueName="[Vysledky].[Modul]" caption="Modul" attribute="1" defaultMemberUniqueName="[Vysledky].[Modul].[All]" allUniqueName="[Vysledky].[Modul].[All]" dimensionUniqueName="[Vysledky]" displayFolder="" count="0" memberValueDatatype="20" unbalanced="0"/>
    <cacheHierarchy uniqueName="[Vysledky].[ID. Číslo]" caption="ID. Číslo" attribute="1" defaultMemberUniqueName="[Vysledky].[ID. Číslo].[All]" allUniqueName="[Vysledky].[ID. Číslo].[All]" dimensionUniqueName="[Vysledky]" displayFolder="" count="0" memberValueDatatype="20" unbalanced="0"/>
    <cacheHierarchy uniqueName="[Measures].[__XL_Count Seznam]" caption="__XL_Count Seznam" measure="1" displayFolder="" measureGroup="Seznam" count="0" hidden="1"/>
    <cacheHierarchy uniqueName="[Measures].[__XL_Count Vysledek]" caption="__XL_Count Vysledek" measure="1" displayFolder="" measureGroup="Vysledek" count="0" hidden="1"/>
    <cacheHierarchy uniqueName="[Measures].[__XL_Count Vysledky]" caption="__XL_Count Vysledky" measure="1" displayFolder="" measureGroup="Vysledky" count="0" hidden="1"/>
    <cacheHierarchy uniqueName="[Measures].[__No measures defined]" caption="__No measures defined" measure="1" displayFolder="" count="0" hidden="1"/>
    <cacheHierarchy uniqueName="[Measures].[Součet Id. Číslo]" caption="Součet Id. Číslo" measure="1" displayFolder="" measureGroup="Sezna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učet Modul]" caption="Součet Modul" measure="1" displayFolder="" measureGroup="Vysledk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učet Id. Číslo1]" caption="Součet Id. Číslo1" measure="1" displayFolder="" measureGroup="Vysledk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učet Modul 2]" caption="Součet Modul 2" measure="1" displayFolder="" measureGroup="Vysledek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Seznam" uniqueName="[Seznam]" caption="Seznam"/>
    <dimension name="Vysledek" uniqueName="[Vysledek]" caption="Vysledek"/>
    <dimension name="Vysledky" uniqueName="[Vysledky]" caption="Vysledky"/>
  </dimensions>
  <measureGroups count="3">
    <measureGroup name="Seznam" caption="Seznam"/>
    <measureGroup name="Vysledek" caption="Vysledek"/>
    <measureGroup name="Vysledky" caption="Vysledky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03754"/>
    <s v="Mikrobus Renault"/>
    <x v="0"/>
    <x v="0"/>
    <n v="492800"/>
    <n v="0"/>
    <d v="1997-02-16T00:00:00"/>
  </r>
  <r>
    <s v="03768"/>
    <s v="Notebook"/>
    <x v="0"/>
    <x v="0"/>
    <n v="63944"/>
    <n v="0"/>
    <d v="1997-03-23T00:00:00"/>
  </r>
  <r>
    <s v="03666"/>
    <s v="Kopírovací stroj"/>
    <x v="1"/>
    <x v="1"/>
    <n v="33360"/>
    <n v="0"/>
    <d v="1998-05-11T00:00:00"/>
  </r>
  <r>
    <s v="04207"/>
    <s v="Avia valník"/>
    <x v="2"/>
    <x v="2"/>
    <n v="764245"/>
    <n v="463309.58"/>
    <d v="1998-07-01T00:00:00"/>
  </r>
  <r>
    <s v="03769"/>
    <s v="Notebook"/>
    <x v="1"/>
    <x v="1"/>
    <n v="54612"/>
    <n v="0"/>
    <d v="1998-07-01T00:00:00"/>
  </r>
  <r>
    <s v="04128"/>
    <s v="Monitor"/>
    <x v="2"/>
    <x v="3"/>
    <n v="17500"/>
    <n v="0"/>
    <d v="1998-07-01T00:00:00"/>
  </r>
  <r>
    <s v="04242"/>
    <s v="Trafostanice"/>
    <x v="2"/>
    <x v="2"/>
    <n v="147000"/>
    <n v="126583.33"/>
    <d v="1999-06-10T00:00:00"/>
  </r>
  <r>
    <s v="03879"/>
    <s v="Nastřelovací pistole"/>
    <x v="1"/>
    <x v="4"/>
    <n v="17089"/>
    <n v="0"/>
    <d v="1999-06-14T00:00:00"/>
  </r>
  <r>
    <s v="04233"/>
    <s v="Kompresor pojízdný"/>
    <x v="1"/>
    <x v="4"/>
    <n v="53782"/>
    <n v="43025.599999999999"/>
    <d v="1999-09-08T00:00:00"/>
  </r>
  <r>
    <s v="03937"/>
    <s v="Automobil Renault"/>
    <x v="1"/>
    <x v="5"/>
    <n v="380000"/>
    <n v="98958.33"/>
    <d v="1999-10-01T00:00:00"/>
  </r>
  <r>
    <s v="04124"/>
    <s v="Mobilní telefon Nokia"/>
    <x v="3"/>
    <x v="6"/>
    <n v="54740"/>
    <n v="0"/>
    <d v="1999-11-29T00:00:00"/>
  </r>
  <r>
    <s v="04035"/>
    <s v="Čistící zařízení"/>
    <x v="2"/>
    <x v="7"/>
    <n v="22128"/>
    <n v="0"/>
    <d v="1999-12-12T00:00:00"/>
  </r>
  <r>
    <s v="04127"/>
    <s v="Monitor"/>
    <x v="3"/>
    <x v="6"/>
    <n v="17500"/>
    <n v="0"/>
    <d v="1999-12-31T00:00:00"/>
  </r>
  <r>
    <s v="04187"/>
    <s v="Vysokozdvižný vozík"/>
    <x v="2"/>
    <x v="8"/>
    <n v="628300"/>
    <n v="346873.96"/>
    <d v="2000-06-28T00:00:00"/>
  </r>
  <r>
    <s v="04006"/>
    <s v="Jeřáb portálový"/>
    <x v="3"/>
    <x v="9"/>
    <n v="165000"/>
    <n v="58437.5"/>
    <d v="2001-08-26T00:00:00"/>
  </r>
  <r>
    <s v="04201"/>
    <s v="Stolová pila"/>
    <x v="2"/>
    <x v="8"/>
    <n v="36890"/>
    <n v="5379.79"/>
    <d v="2001-08-26T00:00:00"/>
  </r>
  <r>
    <s v="03777"/>
    <s v="Lešení Haki"/>
    <x v="3"/>
    <x v="10"/>
    <n v="43038"/>
    <n v="3138.19"/>
    <d v="2002-11-29T00:00:00"/>
  </r>
  <r>
    <s v="03959"/>
    <s v="Svářečka"/>
    <x v="3"/>
    <x v="10"/>
    <n v="20445"/>
    <n v="5324.22"/>
    <d v="2003-10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072D-F1C5-4723-A9FF-11DC6DEBA65B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 chartFormat="5">
  <location ref="A3:D19" firstHeaderRow="0" firstDataRow="1" firstDataCol="2"/>
  <pivotFields count="7"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Row" compact="0" outline="0" showAll="0">
      <items count="12">
        <item x="0"/>
        <item x="1"/>
        <item x="4"/>
        <item x="5"/>
        <item x="6"/>
        <item x="9"/>
        <item x="10"/>
        <item x="3"/>
        <item x="2"/>
        <item x="7"/>
        <item x="8"/>
        <item t="default"/>
      </items>
    </pivotField>
    <pivotField dataField="1" compact="0" numFmtId="42" outline="0" showAll="0"/>
    <pivotField dataField="1" compact="0" numFmtId="7" outline="0" showAll="0"/>
    <pivotField compact="0" numFmtId="14" outline="0" showAll="0"/>
  </pivotFields>
  <rowFields count="2">
    <field x="2"/>
    <field x="3"/>
  </rowFields>
  <rowItems count="16">
    <i>
      <x/>
      <x/>
    </i>
    <i t="default">
      <x/>
    </i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r="1">
      <x v="10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Pořizovací cena" fld="4" baseField="3" baseItem="0" numFmtId="164"/>
    <dataField name="Součet z Zůstatková cena" fld="5" baseField="3" baseItem="0" numFmtId="165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F14B3-4CCD-415A-BCC7-DD5C6960653F}" name="Kontingenční tabulka4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M10:N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učet Modul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znam]"/>
        <x15:activeTabTopLevelEntity name="[Vysledk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A22E8A-E4BA-4908-87E2-32D315EAF9A3}" name="Tabulka_evidence" displayName="Tabulka_evidence" ref="A2:G21" totalsRowCount="1" headerRowDxfId="20" dataDxfId="19" tableBorderDxfId="18">
  <autoFilter ref="A2:G20" xr:uid="{EFA22E8A-E4BA-4908-87E2-32D315EAF9A3}"/>
  <tableColumns count="7">
    <tableColumn id="1" xr3:uid="{687C0AA9-5117-4996-AF62-BDABDADAF5FE}" name="Inventární číslo" totalsRowLabel="Celkem" dataDxfId="17" totalsRowDxfId="16"/>
    <tableColumn id="2" xr3:uid="{DC624C3C-D8DB-4214-B3C9-1D90CCC1E367}" name="Název majetku" dataDxfId="15" totalsRowDxfId="14"/>
    <tableColumn id="3" xr3:uid="{CE2C9222-EAB0-4AC7-98E0-5101EB195438}" name="Provoz" dataDxfId="13" totalsRowDxfId="12"/>
    <tableColumn id="4" xr3:uid="{668A56F9-30DF-4855-A291-23F9C1ED42C7}" name="Středisko" dataDxfId="11" totalsRowDxfId="10"/>
    <tableColumn id="5" xr3:uid="{B4FE81E8-D949-475D-ADA9-055AE8D53964}" name="Pořizovací cena" totalsRowFunction="sum" dataDxfId="9" totalsRowDxfId="8"/>
    <tableColumn id="6" xr3:uid="{001F5165-C9EE-4C3A-A42A-EF4972346039}" name="Zůstatková cena" dataDxfId="7" totalsRowDxfId="6"/>
    <tableColumn id="7" xr3:uid="{5243346E-D324-4B09-849D-F26D5DC150E1}" name="Datum zařazení" totalsRowFunction="count" dataDxfId="5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550559-F4E0-4962-BEA1-35FD7ACF4BEB}" name="Seznam" displayName="Seznam" ref="A1:C6" totalsRowShown="0" headerRowDxfId="3">
  <autoFilter ref="A1:C6" xr:uid="{3C550559-F4E0-4962-BEA1-35FD7ACF4BEB}"/>
  <tableColumns count="3">
    <tableColumn id="1" xr3:uid="{25FC47E0-929B-402C-9EB6-714F1683EF7A}" name="Id. Číslo"/>
    <tableColumn id="2" xr3:uid="{8CFB20D6-C1A1-444A-AE20-EE241497D353}" name="Jméno"/>
    <tableColumn id="3" xr3:uid="{8AD5C5F0-F893-4A6F-8F84-6502FC2009B2}" name="Přijme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B211F0-0465-4611-8D13-31803D165912}" name="Vysledky" displayName="Vysledky" ref="G1:H16" totalsRowShown="0" headerRowDxfId="2" tableBorderDxfId="1">
  <autoFilter ref="G1:H16" xr:uid="{BAB211F0-0465-4611-8D13-31803D165912}"/>
  <tableColumns count="2">
    <tableColumn id="1" xr3:uid="{615BE62E-1051-4261-A623-4DE2C60F2D8C}" name="Id. Číslo"/>
    <tableColumn id="2" xr3:uid="{BB619EE8-29CA-40B7-9EE5-89E28F2FEAAC}" name="Mod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D0CF-71E0-44E5-9867-F2F163792FF9}">
  <dimension ref="A3:D19"/>
  <sheetViews>
    <sheetView topLeftCell="F1" zoomScale="130" zoomScaleNormal="130" workbookViewId="0">
      <selection activeCell="P7" sqref="P7"/>
    </sheetView>
  </sheetViews>
  <sheetFormatPr defaultRowHeight="15" x14ac:dyDescent="0.25"/>
  <cols>
    <col min="1" max="2" width="11.5703125" bestFit="1" customWidth="1"/>
    <col min="3" max="3" width="22.7109375" bestFit="1" customWidth="1"/>
    <col min="4" max="4" width="23.28515625" bestFit="1" customWidth="1"/>
  </cols>
  <sheetData>
    <row r="3" spans="1:4" x14ac:dyDescent="0.25">
      <c r="A3" s="27" t="s">
        <v>2</v>
      </c>
      <c r="B3" s="27" t="s">
        <v>3</v>
      </c>
      <c r="C3" t="s">
        <v>142</v>
      </c>
      <c r="D3" t="s">
        <v>143</v>
      </c>
    </row>
    <row r="4" spans="1:4" x14ac:dyDescent="0.25">
      <c r="A4" t="s">
        <v>8</v>
      </c>
      <c r="B4" t="s">
        <v>27</v>
      </c>
      <c r="C4" s="28">
        <v>556744</v>
      </c>
      <c r="D4" s="29">
        <v>0</v>
      </c>
    </row>
    <row r="5" spans="1:4" x14ac:dyDescent="0.25">
      <c r="A5" t="s">
        <v>69</v>
      </c>
      <c r="C5" s="28">
        <v>556744</v>
      </c>
      <c r="D5" s="29">
        <v>0</v>
      </c>
    </row>
    <row r="6" spans="1:4" x14ac:dyDescent="0.25">
      <c r="A6" t="s">
        <v>9</v>
      </c>
      <c r="B6" t="s">
        <v>28</v>
      </c>
      <c r="C6" s="28">
        <v>87972</v>
      </c>
      <c r="D6" s="29">
        <v>0</v>
      </c>
    </row>
    <row r="7" spans="1:4" x14ac:dyDescent="0.25">
      <c r="B7" t="s">
        <v>31</v>
      </c>
      <c r="C7" s="28">
        <v>70871</v>
      </c>
      <c r="D7" s="29">
        <v>43025.599999999999</v>
      </c>
    </row>
    <row r="8" spans="1:4" x14ac:dyDescent="0.25">
      <c r="B8" t="s">
        <v>33</v>
      </c>
      <c r="C8" s="28">
        <v>380000</v>
      </c>
      <c r="D8" s="29">
        <v>98958.33</v>
      </c>
    </row>
    <row r="9" spans="1:4" x14ac:dyDescent="0.25">
      <c r="A9" t="s">
        <v>70</v>
      </c>
      <c r="C9" s="28">
        <v>538843</v>
      </c>
      <c r="D9" s="29">
        <v>141983.93</v>
      </c>
    </row>
    <row r="10" spans="1:4" x14ac:dyDescent="0.25">
      <c r="A10" t="s">
        <v>11</v>
      </c>
      <c r="B10" t="s">
        <v>30</v>
      </c>
      <c r="C10" s="28">
        <v>72240</v>
      </c>
      <c r="D10" s="29">
        <v>0</v>
      </c>
    </row>
    <row r="11" spans="1:4" x14ac:dyDescent="0.25">
      <c r="B11" t="s">
        <v>36</v>
      </c>
      <c r="C11" s="28">
        <v>165000</v>
      </c>
      <c r="D11" s="29">
        <v>58437.5</v>
      </c>
    </row>
    <row r="12" spans="1:4" x14ac:dyDescent="0.25">
      <c r="B12" t="s">
        <v>37</v>
      </c>
      <c r="C12" s="28">
        <v>63483</v>
      </c>
      <c r="D12" s="29">
        <v>8462.41</v>
      </c>
    </row>
    <row r="13" spans="1:4" x14ac:dyDescent="0.25">
      <c r="A13" t="s">
        <v>71</v>
      </c>
      <c r="C13" s="28">
        <v>300723</v>
      </c>
      <c r="D13" s="29">
        <v>66899.91</v>
      </c>
    </row>
    <row r="14" spans="1:4" x14ac:dyDescent="0.25">
      <c r="A14" t="s">
        <v>10</v>
      </c>
      <c r="B14" t="s">
        <v>29</v>
      </c>
      <c r="C14" s="28">
        <v>17500</v>
      </c>
      <c r="D14" s="29">
        <v>0</v>
      </c>
    </row>
    <row r="15" spans="1:4" x14ac:dyDescent="0.25">
      <c r="B15" t="s">
        <v>32</v>
      </c>
      <c r="C15" s="28">
        <v>911245</v>
      </c>
      <c r="D15" s="29">
        <v>589892.91</v>
      </c>
    </row>
    <row r="16" spans="1:4" x14ac:dyDescent="0.25">
      <c r="B16" t="s">
        <v>34</v>
      </c>
      <c r="C16" s="28">
        <v>22128</v>
      </c>
      <c r="D16" s="29">
        <v>0</v>
      </c>
    </row>
    <row r="17" spans="1:4" x14ac:dyDescent="0.25">
      <c r="B17" t="s">
        <v>35</v>
      </c>
      <c r="C17" s="28">
        <v>665190</v>
      </c>
      <c r="D17" s="29">
        <v>352253.75</v>
      </c>
    </row>
    <row r="18" spans="1:4" x14ac:dyDescent="0.25">
      <c r="A18" t="s">
        <v>72</v>
      </c>
      <c r="C18" s="28">
        <v>1616063</v>
      </c>
      <c r="D18" s="29">
        <v>942146.66</v>
      </c>
    </row>
    <row r="19" spans="1:4" x14ac:dyDescent="0.25">
      <c r="A19" t="s">
        <v>73</v>
      </c>
      <c r="C19" s="28">
        <v>3012373</v>
      </c>
      <c r="D19" s="29">
        <v>1151030.5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29A-C6BE-4E77-93BE-05AE94717B14}">
  <dimension ref="A1:B14"/>
  <sheetViews>
    <sheetView workbookViewId="0">
      <selection activeCell="E20" sqref="E20"/>
    </sheetView>
  </sheetViews>
  <sheetFormatPr defaultRowHeight="15" x14ac:dyDescent="0.25"/>
  <sheetData>
    <row r="1" spans="1:2" ht="15.75" thickBot="1" x14ac:dyDescent="0.3"/>
    <row r="2" spans="1:2" ht="16.5" thickTop="1" thickBot="1" x14ac:dyDescent="0.3">
      <c r="A2" s="24" t="s">
        <v>85</v>
      </c>
      <c r="B2" s="25" t="s">
        <v>86</v>
      </c>
    </row>
    <row r="3" spans="1:2" ht="15.75" thickTop="1" x14ac:dyDescent="0.25">
      <c r="A3" s="20" t="s">
        <v>127</v>
      </c>
      <c r="B3" s="21">
        <v>654658</v>
      </c>
    </row>
    <row r="4" spans="1:2" x14ac:dyDescent="0.25">
      <c r="A4" s="20" t="s">
        <v>128</v>
      </c>
      <c r="B4" s="21">
        <v>65465</v>
      </c>
    </row>
    <row r="5" spans="1:2" x14ac:dyDescent="0.25">
      <c r="A5" s="20" t="s">
        <v>129</v>
      </c>
      <c r="B5" s="21">
        <v>548652</v>
      </c>
    </row>
    <row r="6" spans="1:2" x14ac:dyDescent="0.25">
      <c r="A6" s="20" t="s">
        <v>130</v>
      </c>
      <c r="B6" s="21">
        <v>5454</v>
      </c>
    </row>
    <row r="7" spans="1:2" x14ac:dyDescent="0.25">
      <c r="A7" s="20" t="s">
        <v>131</v>
      </c>
      <c r="B7" s="21">
        <v>478745</v>
      </c>
    </row>
    <row r="8" spans="1:2" x14ac:dyDescent="0.25">
      <c r="A8" s="20" t="s">
        <v>132</v>
      </c>
      <c r="B8" s="21">
        <v>48745</v>
      </c>
    </row>
    <row r="9" spans="1:2" x14ac:dyDescent="0.25">
      <c r="A9" s="20" t="s">
        <v>133</v>
      </c>
      <c r="B9" s="21">
        <v>89856</v>
      </c>
    </row>
    <row r="10" spans="1:2" x14ac:dyDescent="0.25">
      <c r="A10" s="20" t="s">
        <v>134</v>
      </c>
      <c r="B10" s="21">
        <v>1354</v>
      </c>
    </row>
    <row r="11" spans="1:2" x14ac:dyDescent="0.25">
      <c r="A11" s="20" t="s">
        <v>135</v>
      </c>
      <c r="B11" s="21">
        <v>21354</v>
      </c>
    </row>
    <row r="12" spans="1:2" x14ac:dyDescent="0.25">
      <c r="A12" s="20" t="s">
        <v>136</v>
      </c>
      <c r="B12" s="21">
        <v>56489</v>
      </c>
    </row>
    <row r="13" spans="1:2" x14ac:dyDescent="0.25">
      <c r="A13" s="20" t="s">
        <v>137</v>
      </c>
      <c r="B13" s="21">
        <v>984</v>
      </c>
    </row>
    <row r="14" spans="1:2" x14ac:dyDescent="0.25">
      <c r="A14" s="22" t="s">
        <v>138</v>
      </c>
      <c r="B14" s="23">
        <v>54984</v>
      </c>
    </row>
  </sheetData>
  <sortState xmlns:xlrd2="http://schemas.microsoft.com/office/spreadsheetml/2017/richdata2" ref="A3:B14">
    <sortCondition ref="A3:A14" customList="leden,únor,březen,duben,květen,červen,červenec,srpen,září,říjen,listopad,prosinec"/>
  </sortState>
  <phoneticPr fontId="2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16B3-504C-44F7-8117-58643DC8D25E}">
  <dimension ref="A2:H29"/>
  <sheetViews>
    <sheetView topLeftCell="A7" zoomScale="130" zoomScaleNormal="130" workbookViewId="0">
      <selection activeCell="B26" sqref="B26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3" spans="1:7" x14ac:dyDescent="0.25">
      <c r="B23" s="8" t="s">
        <v>139</v>
      </c>
    </row>
    <row r="24" spans="1:7" x14ac:dyDescent="0.25">
      <c r="A24" s="6" t="s">
        <v>45</v>
      </c>
      <c r="B24" t="str">
        <f>VLOOKUP(A24,A2:G20,$A$25,0)</f>
        <v>Nastřelovací pistole</v>
      </c>
    </row>
    <row r="25" spans="1:7" x14ac:dyDescent="0.25">
      <c r="A25" s="26">
        <v>2</v>
      </c>
      <c r="B25" t="s">
        <v>145</v>
      </c>
    </row>
    <row r="26" spans="1:7" x14ac:dyDescent="0.25">
      <c r="B26" s="8"/>
    </row>
    <row r="27" spans="1:7" x14ac:dyDescent="0.25">
      <c r="A27" s="6"/>
      <c r="B27" s="8" t="s">
        <v>144</v>
      </c>
    </row>
    <row r="28" spans="1:7" x14ac:dyDescent="0.25">
      <c r="A28" s="30" t="s">
        <v>45</v>
      </c>
      <c r="B28" t="str">
        <f>IFERROR(VLOOKUP(A28,A3:G20,A29,0),"NENALEZENO")</f>
        <v>Nastřelovací pistole</v>
      </c>
    </row>
    <row r="29" spans="1:7" x14ac:dyDescent="0.25">
      <c r="A29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9356-9AE3-4C44-A372-6F6F5567CECA}">
  <dimension ref="A1:H26"/>
  <sheetViews>
    <sheetView workbookViewId="0">
      <selection activeCell="E25" sqref="E25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85546875" bestFit="1" customWidth="1"/>
    <col min="6" max="6" width="14" bestFit="1" customWidth="1"/>
    <col min="7" max="7" width="10.140625" bestFit="1" customWidth="1"/>
  </cols>
  <sheetData>
    <row r="1" spans="1:8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25">
      <c r="C2" t="s">
        <v>9</v>
      </c>
      <c r="E2" t="s">
        <v>141</v>
      </c>
    </row>
    <row r="3" spans="1:8" ht="28.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</row>
    <row r="4" spans="1:8" x14ac:dyDescent="0.25">
      <c r="A4" s="6" t="s">
        <v>38</v>
      </c>
      <c r="B4" t="s">
        <v>7</v>
      </c>
      <c r="C4" t="s">
        <v>8</v>
      </c>
      <c r="D4" t="s">
        <v>27</v>
      </c>
      <c r="E4" s="1">
        <v>492800</v>
      </c>
      <c r="F4" s="4">
        <v>0</v>
      </c>
      <c r="G4" s="2">
        <v>35477</v>
      </c>
    </row>
    <row r="5" spans="1:8" x14ac:dyDescent="0.25">
      <c r="A5" s="6" t="s">
        <v>39</v>
      </c>
      <c r="B5" t="s">
        <v>12</v>
      </c>
      <c r="C5" t="s">
        <v>8</v>
      </c>
      <c r="D5" t="s">
        <v>27</v>
      </c>
      <c r="E5" s="1">
        <v>63944</v>
      </c>
      <c r="F5" s="4">
        <v>0</v>
      </c>
      <c r="G5" s="2">
        <v>35512</v>
      </c>
    </row>
    <row r="6" spans="1:8" x14ac:dyDescent="0.25">
      <c r="A6" s="6" t="s">
        <v>40</v>
      </c>
      <c r="B6" t="s">
        <v>13</v>
      </c>
      <c r="C6" t="s">
        <v>9</v>
      </c>
      <c r="D6" t="s">
        <v>28</v>
      </c>
      <c r="E6" s="1">
        <v>33360</v>
      </c>
      <c r="F6" s="4">
        <v>0</v>
      </c>
      <c r="G6" s="2">
        <v>35926</v>
      </c>
    </row>
    <row r="7" spans="1:8" x14ac:dyDescent="0.25">
      <c r="A7" s="6" t="s">
        <v>41</v>
      </c>
      <c r="B7" t="s">
        <v>14</v>
      </c>
      <c r="C7" t="s">
        <v>10</v>
      </c>
      <c r="D7" t="s">
        <v>32</v>
      </c>
      <c r="E7" s="1">
        <v>764245</v>
      </c>
      <c r="F7" s="4">
        <v>463309.58</v>
      </c>
      <c r="G7" s="2">
        <v>35977</v>
      </c>
    </row>
    <row r="8" spans="1:8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x14ac:dyDescent="0.25">
      <c r="A9" s="6" t="s">
        <v>43</v>
      </c>
      <c r="B9" t="s">
        <v>15</v>
      </c>
      <c r="C9" t="s">
        <v>10</v>
      </c>
      <c r="D9" t="s">
        <v>29</v>
      </c>
      <c r="E9" s="1">
        <v>17500</v>
      </c>
      <c r="F9" s="4">
        <v>0</v>
      </c>
      <c r="G9" s="2">
        <v>35977</v>
      </c>
    </row>
    <row r="10" spans="1:8" x14ac:dyDescent="0.25">
      <c r="A10" s="6" t="s">
        <v>44</v>
      </c>
      <c r="B10" t="s">
        <v>16</v>
      </c>
      <c r="C10" t="s">
        <v>10</v>
      </c>
      <c r="D10" t="s">
        <v>32</v>
      </c>
      <c r="E10" s="1">
        <v>147000</v>
      </c>
      <c r="F10" s="4">
        <v>126583.33</v>
      </c>
      <c r="G10" s="2">
        <v>36321</v>
      </c>
    </row>
    <row r="11" spans="1:8" x14ac:dyDescent="0.25">
      <c r="A11" s="6" t="s">
        <v>45</v>
      </c>
      <c r="B11" t="s">
        <v>17</v>
      </c>
      <c r="C11" t="s">
        <v>9</v>
      </c>
      <c r="D11" t="s">
        <v>31</v>
      </c>
      <c r="E11" s="1">
        <v>17089</v>
      </c>
      <c r="F11" s="4">
        <v>0</v>
      </c>
      <c r="G11" s="2">
        <v>36325</v>
      </c>
    </row>
    <row r="12" spans="1:8" x14ac:dyDescent="0.25">
      <c r="A12" s="6" t="s">
        <v>46</v>
      </c>
      <c r="B12" t="s">
        <v>18</v>
      </c>
      <c r="C12" t="s">
        <v>9</v>
      </c>
      <c r="D12" t="s">
        <v>31</v>
      </c>
      <c r="E12" s="1">
        <v>53782</v>
      </c>
      <c r="F12" s="4">
        <v>43025.599999999999</v>
      </c>
      <c r="G12" s="2">
        <v>36411</v>
      </c>
    </row>
    <row r="13" spans="1:8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x14ac:dyDescent="0.25">
      <c r="A14" s="6" t="s">
        <v>48</v>
      </c>
      <c r="B14" t="s">
        <v>20</v>
      </c>
      <c r="C14" t="s">
        <v>11</v>
      </c>
      <c r="D14" t="s">
        <v>30</v>
      </c>
      <c r="E14" s="1">
        <v>54740</v>
      </c>
      <c r="F14" s="4">
        <v>0</v>
      </c>
      <c r="G14" s="2">
        <v>36493</v>
      </c>
    </row>
    <row r="15" spans="1:8" x14ac:dyDescent="0.25">
      <c r="A15" s="6" t="s">
        <v>49</v>
      </c>
      <c r="B15" t="s">
        <v>21</v>
      </c>
      <c r="C15" t="s">
        <v>10</v>
      </c>
      <c r="D15" t="s">
        <v>34</v>
      </c>
      <c r="E15" s="1">
        <v>22128</v>
      </c>
      <c r="F15" s="4">
        <v>0</v>
      </c>
      <c r="G15" s="2">
        <v>36506</v>
      </c>
    </row>
    <row r="16" spans="1:8" x14ac:dyDescent="0.25">
      <c r="A16" s="6" t="s">
        <v>50</v>
      </c>
      <c r="B16" t="s">
        <v>15</v>
      </c>
      <c r="C16" t="s">
        <v>11</v>
      </c>
      <c r="D16" t="s">
        <v>30</v>
      </c>
      <c r="E16" s="1">
        <v>17500</v>
      </c>
      <c r="F16" s="4">
        <v>0</v>
      </c>
      <c r="G16" s="2">
        <v>36525</v>
      </c>
    </row>
    <row r="17" spans="1:7" x14ac:dyDescent="0.25">
      <c r="A17" s="6" t="s">
        <v>51</v>
      </c>
      <c r="B17" t="s">
        <v>22</v>
      </c>
      <c r="C17" t="s">
        <v>10</v>
      </c>
      <c r="D17" t="s">
        <v>35</v>
      </c>
      <c r="E17" s="1">
        <v>628300</v>
      </c>
      <c r="F17" s="4">
        <v>346873.96</v>
      </c>
      <c r="G17" s="2">
        <v>36705</v>
      </c>
    </row>
    <row r="18" spans="1:7" x14ac:dyDescent="0.25">
      <c r="A18" s="6" t="s">
        <v>52</v>
      </c>
      <c r="B18" t="s">
        <v>23</v>
      </c>
      <c r="C18" t="s">
        <v>11</v>
      </c>
      <c r="D18" t="s">
        <v>36</v>
      </c>
      <c r="E18" s="1">
        <v>165000</v>
      </c>
      <c r="F18" s="4">
        <v>58437.5</v>
      </c>
      <c r="G18" s="2">
        <v>37129</v>
      </c>
    </row>
    <row r="19" spans="1:7" x14ac:dyDescent="0.25">
      <c r="A19" s="6" t="s">
        <v>53</v>
      </c>
      <c r="B19" t="s">
        <v>24</v>
      </c>
      <c r="C19" t="s">
        <v>10</v>
      </c>
      <c r="D19" t="s">
        <v>35</v>
      </c>
      <c r="E19" s="1">
        <v>36890</v>
      </c>
      <c r="F19" s="4">
        <v>5379.79</v>
      </c>
      <c r="G19" s="2">
        <v>37129</v>
      </c>
    </row>
    <row r="20" spans="1:7" x14ac:dyDescent="0.25">
      <c r="A20" s="6" t="s">
        <v>54</v>
      </c>
      <c r="B20" t="s">
        <v>25</v>
      </c>
      <c r="C20" t="s">
        <v>11</v>
      </c>
      <c r="D20" t="s">
        <v>37</v>
      </c>
      <c r="E20" s="1">
        <v>43038</v>
      </c>
      <c r="F20" s="4">
        <v>3138.19</v>
      </c>
      <c r="G20" s="2">
        <v>37589</v>
      </c>
    </row>
    <row r="21" spans="1:7" x14ac:dyDescent="0.25">
      <c r="A21" s="6" t="s">
        <v>55</v>
      </c>
      <c r="B21" t="s">
        <v>26</v>
      </c>
      <c r="C21" t="s">
        <v>11</v>
      </c>
      <c r="D21" t="s">
        <v>37</v>
      </c>
      <c r="E21" s="1">
        <v>20445</v>
      </c>
      <c r="F21" s="4">
        <v>5324.22</v>
      </c>
      <c r="G21" s="2">
        <v>37924</v>
      </c>
    </row>
    <row r="25" spans="1:7" x14ac:dyDescent="0.25">
      <c r="B25" s="8" t="s">
        <v>140</v>
      </c>
    </row>
    <row r="26" spans="1:7" x14ac:dyDescent="0.25">
      <c r="B26">
        <f>DMAX(A3:G21,E3,A1:G2)</f>
        <v>54612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3E66-018B-4E31-87FD-1402927F191F}">
  <dimension ref="A2:H21"/>
  <sheetViews>
    <sheetView zoomScale="130" zoomScaleNormal="130" workbookViewId="0">
      <selection activeCell="A2" sqref="A2"/>
    </sheetView>
  </sheetViews>
  <sheetFormatPr defaultRowHeight="15" x14ac:dyDescent="0.25"/>
  <cols>
    <col min="1" max="1" width="15.85546875" customWidth="1"/>
    <col min="2" max="2" width="20.5703125" bestFit="1" customWidth="1"/>
    <col min="4" max="4" width="10.7109375" customWidth="1"/>
    <col min="5" max="5" width="15.85546875" customWidth="1"/>
    <col min="6" max="6" width="16.42578125" customWidth="1"/>
    <col min="7" max="7" width="16" customWidth="1"/>
  </cols>
  <sheetData>
    <row r="2" spans="1:8" ht="28.5" customHeight="1" x14ac:dyDescent="0.2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3"/>
    </row>
    <row r="3" spans="1:8" x14ac:dyDescent="0.25">
      <c r="A3" s="42" t="s">
        <v>38</v>
      </c>
      <c r="B3" s="33" t="s">
        <v>7</v>
      </c>
      <c r="C3" s="33" t="s">
        <v>8</v>
      </c>
      <c r="D3" s="33" t="s">
        <v>27</v>
      </c>
      <c r="E3" s="34">
        <v>492800</v>
      </c>
      <c r="F3" s="35">
        <v>0</v>
      </c>
      <c r="G3" s="45">
        <v>35477</v>
      </c>
    </row>
    <row r="4" spans="1:8" x14ac:dyDescent="0.25">
      <c r="A4" s="43" t="s">
        <v>39</v>
      </c>
      <c r="B4" s="36" t="s">
        <v>12</v>
      </c>
      <c r="C4" s="36" t="s">
        <v>8</v>
      </c>
      <c r="D4" s="36" t="s">
        <v>27</v>
      </c>
      <c r="E4" s="37">
        <v>63944</v>
      </c>
      <c r="F4" s="38">
        <v>0</v>
      </c>
      <c r="G4" s="46">
        <v>35512</v>
      </c>
    </row>
    <row r="5" spans="1:8" x14ac:dyDescent="0.25">
      <c r="A5" s="44" t="s">
        <v>40</v>
      </c>
      <c r="B5" s="39" t="s">
        <v>13</v>
      </c>
      <c r="C5" s="39" t="s">
        <v>9</v>
      </c>
      <c r="D5" s="39" t="s">
        <v>28</v>
      </c>
      <c r="E5" s="40">
        <v>33360</v>
      </c>
      <c r="F5" s="41">
        <v>0</v>
      </c>
      <c r="G5" s="47">
        <v>35926</v>
      </c>
    </row>
    <row r="6" spans="1:8" x14ac:dyDescent="0.25">
      <c r="A6" s="43" t="s">
        <v>41</v>
      </c>
      <c r="B6" s="36" t="s">
        <v>14</v>
      </c>
      <c r="C6" s="36" t="s">
        <v>10</v>
      </c>
      <c r="D6" s="36" t="s">
        <v>32</v>
      </c>
      <c r="E6" s="37">
        <v>764245</v>
      </c>
      <c r="F6" s="38">
        <v>463309.58</v>
      </c>
      <c r="G6" s="46">
        <v>35977</v>
      </c>
    </row>
    <row r="7" spans="1:8" x14ac:dyDescent="0.25">
      <c r="A7" s="44" t="s">
        <v>42</v>
      </c>
      <c r="B7" s="39" t="s">
        <v>12</v>
      </c>
      <c r="C7" s="39" t="s">
        <v>9</v>
      </c>
      <c r="D7" s="39" t="s">
        <v>28</v>
      </c>
      <c r="E7" s="40">
        <v>54612</v>
      </c>
      <c r="F7" s="41">
        <v>0</v>
      </c>
      <c r="G7" s="47">
        <v>35977</v>
      </c>
    </row>
    <row r="8" spans="1:8" x14ac:dyDescent="0.25">
      <c r="A8" s="43" t="s">
        <v>43</v>
      </c>
      <c r="B8" s="36" t="s">
        <v>15</v>
      </c>
      <c r="C8" s="36" t="s">
        <v>10</v>
      </c>
      <c r="D8" s="36" t="s">
        <v>29</v>
      </c>
      <c r="E8" s="37">
        <v>17500</v>
      </c>
      <c r="F8" s="38">
        <v>0</v>
      </c>
      <c r="G8" s="46">
        <v>35977</v>
      </c>
    </row>
    <row r="9" spans="1:8" x14ac:dyDescent="0.25">
      <c r="A9" s="44" t="s">
        <v>44</v>
      </c>
      <c r="B9" s="39" t="s">
        <v>16</v>
      </c>
      <c r="C9" s="39" t="s">
        <v>10</v>
      </c>
      <c r="D9" s="39" t="s">
        <v>32</v>
      </c>
      <c r="E9" s="40">
        <v>147000</v>
      </c>
      <c r="F9" s="41">
        <v>126583.33</v>
      </c>
      <c r="G9" s="47">
        <v>36321</v>
      </c>
    </row>
    <row r="10" spans="1:8" x14ac:dyDescent="0.25">
      <c r="A10" s="43" t="s">
        <v>45</v>
      </c>
      <c r="B10" s="36" t="s">
        <v>17</v>
      </c>
      <c r="C10" s="36" t="s">
        <v>9</v>
      </c>
      <c r="D10" s="36" t="s">
        <v>31</v>
      </c>
      <c r="E10" s="37">
        <v>17089</v>
      </c>
      <c r="F10" s="38">
        <v>0</v>
      </c>
      <c r="G10" s="46">
        <v>36325</v>
      </c>
    </row>
    <row r="11" spans="1:8" x14ac:dyDescent="0.25">
      <c r="A11" s="44" t="s">
        <v>46</v>
      </c>
      <c r="B11" s="39" t="s">
        <v>18</v>
      </c>
      <c r="C11" s="39" t="s">
        <v>9</v>
      </c>
      <c r="D11" s="39" t="s">
        <v>31</v>
      </c>
      <c r="E11" s="40">
        <v>53782</v>
      </c>
      <c r="F11" s="41">
        <v>43025.599999999999</v>
      </c>
      <c r="G11" s="47">
        <v>36411</v>
      </c>
    </row>
    <row r="12" spans="1:8" x14ac:dyDescent="0.25">
      <c r="A12" s="43" t="s">
        <v>47</v>
      </c>
      <c r="B12" s="36" t="s">
        <v>19</v>
      </c>
      <c r="C12" s="36" t="s">
        <v>9</v>
      </c>
      <c r="D12" s="36" t="s">
        <v>33</v>
      </c>
      <c r="E12" s="37">
        <v>380000</v>
      </c>
      <c r="F12" s="38">
        <v>98958.33</v>
      </c>
      <c r="G12" s="46">
        <v>36434</v>
      </c>
    </row>
    <row r="13" spans="1:8" x14ac:dyDescent="0.25">
      <c r="A13" s="44" t="s">
        <v>48</v>
      </c>
      <c r="B13" s="39" t="s">
        <v>20</v>
      </c>
      <c r="C13" s="39" t="s">
        <v>11</v>
      </c>
      <c r="D13" s="39" t="s">
        <v>30</v>
      </c>
      <c r="E13" s="40">
        <v>54740</v>
      </c>
      <c r="F13" s="41">
        <v>0</v>
      </c>
      <c r="G13" s="47">
        <v>36493</v>
      </c>
    </row>
    <row r="14" spans="1:8" x14ac:dyDescent="0.25">
      <c r="A14" s="43" t="s">
        <v>49</v>
      </c>
      <c r="B14" s="36" t="s">
        <v>21</v>
      </c>
      <c r="C14" s="36" t="s">
        <v>10</v>
      </c>
      <c r="D14" s="36" t="s">
        <v>34</v>
      </c>
      <c r="E14" s="37">
        <v>22128</v>
      </c>
      <c r="F14" s="38">
        <v>0</v>
      </c>
      <c r="G14" s="46">
        <v>36506</v>
      </c>
    </row>
    <row r="15" spans="1:8" x14ac:dyDescent="0.25">
      <c r="A15" s="44" t="s">
        <v>50</v>
      </c>
      <c r="B15" s="39" t="s">
        <v>15</v>
      </c>
      <c r="C15" s="39" t="s">
        <v>11</v>
      </c>
      <c r="D15" s="39" t="s">
        <v>30</v>
      </c>
      <c r="E15" s="40">
        <v>17500</v>
      </c>
      <c r="F15" s="41">
        <v>0</v>
      </c>
      <c r="G15" s="47">
        <v>36525</v>
      </c>
    </row>
    <row r="16" spans="1:8" x14ac:dyDescent="0.25">
      <c r="A16" s="43" t="s">
        <v>51</v>
      </c>
      <c r="B16" s="36" t="s">
        <v>22</v>
      </c>
      <c r="C16" s="36" t="s">
        <v>10</v>
      </c>
      <c r="D16" s="36" t="s">
        <v>35</v>
      </c>
      <c r="E16" s="37">
        <v>628300</v>
      </c>
      <c r="F16" s="38">
        <v>346873.96</v>
      </c>
      <c r="G16" s="46">
        <v>36705</v>
      </c>
    </row>
    <row r="17" spans="1:7" x14ac:dyDescent="0.25">
      <c r="A17" s="44" t="s">
        <v>52</v>
      </c>
      <c r="B17" s="39" t="s">
        <v>23</v>
      </c>
      <c r="C17" s="39" t="s">
        <v>11</v>
      </c>
      <c r="D17" s="39" t="s">
        <v>36</v>
      </c>
      <c r="E17" s="40">
        <v>165000</v>
      </c>
      <c r="F17" s="41">
        <v>58437.5</v>
      </c>
      <c r="G17" s="47">
        <v>37129</v>
      </c>
    </row>
    <row r="18" spans="1:7" x14ac:dyDescent="0.25">
      <c r="A18" s="43" t="s">
        <v>53</v>
      </c>
      <c r="B18" s="36" t="s">
        <v>24</v>
      </c>
      <c r="C18" s="36" t="s">
        <v>10</v>
      </c>
      <c r="D18" s="36" t="s">
        <v>35</v>
      </c>
      <c r="E18" s="37">
        <v>36890</v>
      </c>
      <c r="F18" s="38">
        <v>5379.79</v>
      </c>
      <c r="G18" s="46">
        <v>37129</v>
      </c>
    </row>
    <row r="19" spans="1:7" x14ac:dyDescent="0.25">
      <c r="A19" s="44" t="s">
        <v>54</v>
      </c>
      <c r="B19" s="39" t="s">
        <v>25</v>
      </c>
      <c r="C19" s="39" t="s">
        <v>11</v>
      </c>
      <c r="D19" s="39" t="s">
        <v>37</v>
      </c>
      <c r="E19" s="40">
        <v>43038</v>
      </c>
      <c r="F19" s="41">
        <v>3138.19</v>
      </c>
      <c r="G19" s="47">
        <v>37589</v>
      </c>
    </row>
    <row r="20" spans="1:7" x14ac:dyDescent="0.25">
      <c r="A20" s="43" t="s">
        <v>55</v>
      </c>
      <c r="B20" s="36" t="s">
        <v>26</v>
      </c>
      <c r="C20" s="36" t="s">
        <v>11</v>
      </c>
      <c r="D20" s="36" t="s">
        <v>37</v>
      </c>
      <c r="E20" s="37">
        <v>20445</v>
      </c>
      <c r="F20" s="38">
        <v>5324.22</v>
      </c>
      <c r="G20" s="46">
        <v>37924</v>
      </c>
    </row>
    <row r="21" spans="1:7" x14ac:dyDescent="0.25">
      <c r="A21" s="32" t="s">
        <v>103</v>
      </c>
      <c r="E21" s="1">
        <f>SUBTOTAL(109,Tabulka_evidence[Pořizovací cena])</f>
        <v>3012373</v>
      </c>
      <c r="G21">
        <f>SUBTOTAL(103,Tabulka_evidence[Datum zařazení])</f>
        <v>18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C1FC-D181-44AD-8EC1-C578E4C81444}">
  <dimension ref="A1:N16"/>
  <sheetViews>
    <sheetView workbookViewId="0">
      <selection activeCell="I11" sqref="I11"/>
    </sheetView>
  </sheetViews>
  <sheetFormatPr defaultRowHeight="15" x14ac:dyDescent="0.25"/>
  <cols>
    <col min="1" max="1" width="10.140625" customWidth="1"/>
    <col min="3" max="3" width="10.7109375" customWidth="1"/>
    <col min="7" max="7" width="10.28515625" customWidth="1"/>
    <col min="12" max="13" width="15.7109375" bestFit="1" customWidth="1"/>
    <col min="14" max="14" width="13.42578125" bestFit="1" customWidth="1"/>
    <col min="15" max="15" width="14.5703125" bestFit="1" customWidth="1"/>
  </cols>
  <sheetData>
    <row r="1" spans="1:14" x14ac:dyDescent="0.25">
      <c r="A1" s="8" t="s">
        <v>146</v>
      </c>
      <c r="B1" s="8" t="s">
        <v>106</v>
      </c>
      <c r="C1" s="8" t="s">
        <v>105</v>
      </c>
      <c r="G1" s="50" t="s">
        <v>146</v>
      </c>
      <c r="H1" s="50" t="s">
        <v>155</v>
      </c>
    </row>
    <row r="2" spans="1:14" x14ac:dyDescent="0.25">
      <c r="A2">
        <v>25</v>
      </c>
      <c r="B2" t="s">
        <v>147</v>
      </c>
      <c r="C2" t="s">
        <v>121</v>
      </c>
      <c r="G2" s="39">
        <v>25</v>
      </c>
      <c r="H2" s="39">
        <v>2</v>
      </c>
    </row>
    <row r="3" spans="1:14" x14ac:dyDescent="0.25">
      <c r="A3">
        <v>27</v>
      </c>
      <c r="B3" t="s">
        <v>110</v>
      </c>
      <c r="C3" t="s">
        <v>151</v>
      </c>
      <c r="G3" s="36">
        <v>25</v>
      </c>
      <c r="H3" s="36">
        <v>3</v>
      </c>
    </row>
    <row r="4" spans="1:14" x14ac:dyDescent="0.25">
      <c r="A4">
        <v>34</v>
      </c>
      <c r="B4" t="s">
        <v>148</v>
      </c>
      <c r="C4" t="s">
        <v>152</v>
      </c>
      <c r="G4" s="39">
        <v>25</v>
      </c>
      <c r="H4" s="39">
        <v>4</v>
      </c>
    </row>
    <row r="5" spans="1:14" x14ac:dyDescent="0.25">
      <c r="A5">
        <v>40</v>
      </c>
      <c r="B5" t="s">
        <v>149</v>
      </c>
      <c r="C5" t="s">
        <v>153</v>
      </c>
      <c r="G5" s="36">
        <v>27</v>
      </c>
      <c r="H5" s="36">
        <v>1</v>
      </c>
    </row>
    <row r="6" spans="1:14" x14ac:dyDescent="0.25">
      <c r="A6">
        <v>43</v>
      </c>
      <c r="B6" t="s">
        <v>150</v>
      </c>
      <c r="C6" t="s">
        <v>154</v>
      </c>
      <c r="G6" s="39">
        <v>27</v>
      </c>
      <c r="H6" s="39">
        <v>3</v>
      </c>
    </row>
    <row r="7" spans="1:14" x14ac:dyDescent="0.25">
      <c r="G7" s="36">
        <v>27</v>
      </c>
      <c r="H7" s="36">
        <v>5</v>
      </c>
    </row>
    <row r="8" spans="1:14" x14ac:dyDescent="0.25">
      <c r="G8" s="39">
        <v>34</v>
      </c>
      <c r="H8" s="39">
        <v>3</v>
      </c>
    </row>
    <row r="9" spans="1:14" x14ac:dyDescent="0.25">
      <c r="G9" s="36">
        <v>34</v>
      </c>
      <c r="H9" s="36">
        <v>4</v>
      </c>
    </row>
    <row r="10" spans="1:14" x14ac:dyDescent="0.25">
      <c r="G10" s="39">
        <v>34</v>
      </c>
      <c r="H10" s="39">
        <v>7</v>
      </c>
      <c r="M10" s="27" t="s">
        <v>157</v>
      </c>
      <c r="N10" t="s">
        <v>156</v>
      </c>
    </row>
    <row r="11" spans="1:14" x14ac:dyDescent="0.25">
      <c r="G11" s="36">
        <v>40</v>
      </c>
      <c r="H11" s="36">
        <v>2</v>
      </c>
      <c r="M11" s="32">
        <v>25</v>
      </c>
      <c r="N11">
        <v>9</v>
      </c>
    </row>
    <row r="12" spans="1:14" x14ac:dyDescent="0.25">
      <c r="G12" s="39">
        <v>40</v>
      </c>
      <c r="H12" s="39">
        <v>3</v>
      </c>
      <c r="M12" s="32">
        <v>27</v>
      </c>
      <c r="N12">
        <v>9</v>
      </c>
    </row>
    <row r="13" spans="1:14" x14ac:dyDescent="0.25">
      <c r="G13" s="36">
        <v>43</v>
      </c>
      <c r="H13" s="36">
        <v>1</v>
      </c>
      <c r="M13" s="32">
        <v>34</v>
      </c>
      <c r="N13">
        <v>14</v>
      </c>
    </row>
    <row r="14" spans="1:14" x14ac:dyDescent="0.25">
      <c r="G14" s="39">
        <v>43</v>
      </c>
      <c r="H14" s="39">
        <v>3</v>
      </c>
      <c r="M14" s="32">
        <v>40</v>
      </c>
      <c r="N14">
        <v>5</v>
      </c>
    </row>
    <row r="15" spans="1:14" x14ac:dyDescent="0.25">
      <c r="G15" s="31">
        <v>43</v>
      </c>
      <c r="H15" s="31">
        <v>4</v>
      </c>
      <c r="M15" s="32">
        <v>43</v>
      </c>
      <c r="N15">
        <v>13</v>
      </c>
    </row>
    <row r="16" spans="1:14" x14ac:dyDescent="0.25">
      <c r="G16" s="49">
        <v>43</v>
      </c>
      <c r="H16" s="49">
        <v>5</v>
      </c>
      <c r="M16" s="32" t="s">
        <v>73</v>
      </c>
      <c r="N16">
        <v>50</v>
      </c>
    </row>
  </sheetData>
  <pageMargins left="0.7" right="0.7" top="0.78740157499999996" bottom="0.78740157499999996" header="0.3" footer="0.3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A59B-46E9-471F-BFEC-B48060ADA511}">
  <dimension ref="A1:C27"/>
  <sheetViews>
    <sheetView workbookViewId="0">
      <selection activeCell="R11" sqref="R11"/>
    </sheetView>
  </sheetViews>
  <sheetFormatPr defaultRowHeight="15" x14ac:dyDescent="0.25"/>
  <cols>
    <col min="2" max="2" width="12.7109375" customWidth="1"/>
    <col min="3" max="3" width="15.140625" customWidth="1"/>
  </cols>
  <sheetData>
    <row r="1" spans="1:3" ht="29.25" customHeight="1" thickBot="1" x14ac:dyDescent="0.3">
      <c r="A1" s="56" t="s">
        <v>159</v>
      </c>
      <c r="B1" s="57" t="s">
        <v>158</v>
      </c>
      <c r="C1" s="56" t="s">
        <v>165</v>
      </c>
    </row>
    <row r="2" spans="1:3" x14ac:dyDescent="0.25">
      <c r="A2" s="52">
        <v>1</v>
      </c>
      <c r="B2" s="54">
        <v>85</v>
      </c>
      <c r="C2" s="61">
        <f>$C$24</f>
        <v>83.05</v>
      </c>
    </row>
    <row r="3" spans="1:3" x14ac:dyDescent="0.25">
      <c r="A3" s="52">
        <v>2</v>
      </c>
      <c r="B3" s="54">
        <v>82</v>
      </c>
      <c r="C3" s="61">
        <f t="shared" ref="C3:C21" si="0">$C$24</f>
        <v>83.05</v>
      </c>
    </row>
    <row r="4" spans="1:3" x14ac:dyDescent="0.25">
      <c r="A4" s="52">
        <v>3</v>
      </c>
      <c r="B4" s="54">
        <v>81</v>
      </c>
      <c r="C4" s="61">
        <f t="shared" si="0"/>
        <v>83.05</v>
      </c>
    </row>
    <row r="5" spans="1:3" x14ac:dyDescent="0.25">
      <c r="A5" s="52">
        <v>4</v>
      </c>
      <c r="B5" s="54">
        <v>83</v>
      </c>
      <c r="C5" s="61">
        <f t="shared" si="0"/>
        <v>83.05</v>
      </c>
    </row>
    <row r="6" spans="1:3" x14ac:dyDescent="0.25">
      <c r="A6" s="52">
        <v>5</v>
      </c>
      <c r="B6" s="54">
        <v>74</v>
      </c>
      <c r="C6" s="61">
        <f t="shared" si="0"/>
        <v>83.05</v>
      </c>
    </row>
    <row r="7" spans="1:3" x14ac:dyDescent="0.25">
      <c r="A7" s="52">
        <v>6</v>
      </c>
      <c r="B7" s="54">
        <v>84</v>
      </c>
      <c r="C7" s="61">
        <f t="shared" si="0"/>
        <v>83.05</v>
      </c>
    </row>
    <row r="8" spans="1:3" x14ac:dyDescent="0.25">
      <c r="A8" s="52">
        <v>7</v>
      </c>
      <c r="B8" s="54">
        <v>83</v>
      </c>
      <c r="C8" s="61">
        <f t="shared" si="0"/>
        <v>83.05</v>
      </c>
    </row>
    <row r="9" spans="1:3" x14ac:dyDescent="0.25">
      <c r="A9" s="52">
        <v>8</v>
      </c>
      <c r="B9" s="54">
        <v>84</v>
      </c>
      <c r="C9" s="61">
        <f t="shared" si="0"/>
        <v>83.05</v>
      </c>
    </row>
    <row r="10" spans="1:3" x14ac:dyDescent="0.25">
      <c r="A10" s="52">
        <v>9</v>
      </c>
      <c r="B10" s="54">
        <v>83</v>
      </c>
      <c r="C10" s="61">
        <f t="shared" si="0"/>
        <v>83.05</v>
      </c>
    </row>
    <row r="11" spans="1:3" x14ac:dyDescent="0.25">
      <c r="A11" s="52">
        <v>10</v>
      </c>
      <c r="B11" s="54">
        <v>84</v>
      </c>
      <c r="C11" s="61">
        <f t="shared" si="0"/>
        <v>83.05</v>
      </c>
    </row>
    <row r="12" spans="1:3" x14ac:dyDescent="0.25">
      <c r="A12" s="52">
        <v>11</v>
      </c>
      <c r="B12" s="54">
        <v>87</v>
      </c>
      <c r="C12" s="61">
        <f t="shared" si="0"/>
        <v>83.05</v>
      </c>
    </row>
    <row r="13" spans="1:3" x14ac:dyDescent="0.25">
      <c r="A13" s="52">
        <v>12</v>
      </c>
      <c r="B13" s="54">
        <v>79</v>
      </c>
      <c r="C13" s="61">
        <f t="shared" si="0"/>
        <v>83.05</v>
      </c>
    </row>
    <row r="14" spans="1:3" x14ac:dyDescent="0.25">
      <c r="A14" s="52">
        <v>13</v>
      </c>
      <c r="B14" s="54">
        <v>87</v>
      </c>
      <c r="C14" s="61">
        <f t="shared" si="0"/>
        <v>83.05</v>
      </c>
    </row>
    <row r="15" spans="1:3" x14ac:dyDescent="0.25">
      <c r="A15" s="52">
        <v>14</v>
      </c>
      <c r="B15" s="54">
        <v>81</v>
      </c>
      <c r="C15" s="61">
        <f t="shared" si="0"/>
        <v>83.05</v>
      </c>
    </row>
    <row r="16" spans="1:3" x14ac:dyDescent="0.25">
      <c r="A16" s="52">
        <v>15</v>
      </c>
      <c r="B16" s="54">
        <v>83</v>
      </c>
      <c r="C16" s="61">
        <f t="shared" si="0"/>
        <v>83.05</v>
      </c>
    </row>
    <row r="17" spans="1:3" x14ac:dyDescent="0.25">
      <c r="A17" s="52">
        <v>16</v>
      </c>
      <c r="B17" s="54">
        <v>90</v>
      </c>
      <c r="C17" s="61">
        <f t="shared" si="0"/>
        <v>83.05</v>
      </c>
    </row>
    <row r="18" spans="1:3" x14ac:dyDescent="0.25">
      <c r="A18" s="52">
        <v>17</v>
      </c>
      <c r="B18" s="54">
        <v>77</v>
      </c>
      <c r="C18" s="61">
        <f t="shared" si="0"/>
        <v>83.05</v>
      </c>
    </row>
    <row r="19" spans="1:3" x14ac:dyDescent="0.25">
      <c r="A19" s="52">
        <v>18</v>
      </c>
      <c r="B19" s="54">
        <v>84</v>
      </c>
      <c r="C19" s="61">
        <f t="shared" si="0"/>
        <v>83.05</v>
      </c>
    </row>
    <row r="20" spans="1:3" x14ac:dyDescent="0.25">
      <c r="A20" s="52">
        <v>19</v>
      </c>
      <c r="B20" s="54">
        <v>85</v>
      </c>
      <c r="C20" s="61">
        <f t="shared" si="0"/>
        <v>83.05</v>
      </c>
    </row>
    <row r="21" spans="1:3" ht="15.75" thickBot="1" x14ac:dyDescent="0.3">
      <c r="A21" s="53">
        <v>20</v>
      </c>
      <c r="B21" s="55">
        <v>85</v>
      </c>
      <c r="C21" s="63">
        <f t="shared" si="0"/>
        <v>83.05</v>
      </c>
    </row>
    <row r="22" spans="1:3" ht="15.75" thickBot="1" x14ac:dyDescent="0.3"/>
    <row r="23" spans="1:3" ht="15.75" thickBot="1" x14ac:dyDescent="0.3">
      <c r="A23" s="64" t="s">
        <v>164</v>
      </c>
      <c r="B23" s="65"/>
      <c r="C23" s="66"/>
    </row>
    <row r="24" spans="1:3" x14ac:dyDescent="0.25">
      <c r="A24" s="64" t="s">
        <v>160</v>
      </c>
      <c r="B24" s="66"/>
      <c r="C24" s="60">
        <f>AVERAGE(B2:B21)</f>
        <v>83.05</v>
      </c>
    </row>
    <row r="25" spans="1:3" x14ac:dyDescent="0.25">
      <c r="A25" s="67" t="s">
        <v>161</v>
      </c>
      <c r="B25" s="68"/>
      <c r="C25" s="61">
        <f>AVEDEV(B2:B21)</f>
        <v>2.4500000000000002</v>
      </c>
    </row>
    <row r="26" spans="1:3" x14ac:dyDescent="0.25">
      <c r="A26" s="67" t="s">
        <v>162</v>
      </c>
      <c r="B26" s="68"/>
      <c r="C26" s="62">
        <f>VARP(B2:B21)</f>
        <v>11.947499999999998</v>
      </c>
    </row>
    <row r="27" spans="1:3" ht="15.75" thickBot="1" x14ac:dyDescent="0.3">
      <c r="A27" s="69" t="s">
        <v>163</v>
      </c>
      <c r="B27" s="70"/>
      <c r="C27" s="71">
        <f>_xlfn.STDEV.P(B2:B21)</f>
        <v>3.4565155865408732</v>
      </c>
    </row>
  </sheetData>
  <mergeCells count="5">
    <mergeCell ref="A24:B24"/>
    <mergeCell ref="A25:B25"/>
    <mergeCell ref="A26:B26"/>
    <mergeCell ref="A27:B27"/>
    <mergeCell ref="A23:C23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BCA8-A845-49CC-99AD-88644CCA0E30}">
  <dimension ref="A1:C15"/>
  <sheetViews>
    <sheetView tabSelected="1" workbookViewId="0">
      <selection activeCell="O17" sqref="O17"/>
    </sheetView>
  </sheetViews>
  <sheetFormatPr defaultRowHeight="15" x14ac:dyDescent="0.25"/>
  <sheetData>
    <row r="1" spans="1:3" ht="28.5" customHeight="1" x14ac:dyDescent="0.25">
      <c r="A1" s="73" t="s">
        <v>167</v>
      </c>
      <c r="B1" s="73" t="s">
        <v>166</v>
      </c>
      <c r="C1" s="72" t="s">
        <v>2</v>
      </c>
    </row>
    <row r="2" spans="1:3" x14ac:dyDescent="0.25">
      <c r="A2" s="61">
        <v>1</v>
      </c>
      <c r="B2" s="61">
        <v>68</v>
      </c>
      <c r="C2" s="58">
        <v>55</v>
      </c>
    </row>
    <row r="3" spans="1:3" x14ac:dyDescent="0.25">
      <c r="A3" s="61">
        <v>2</v>
      </c>
      <c r="B3" s="61">
        <v>54</v>
      </c>
      <c r="C3" s="58">
        <v>38</v>
      </c>
    </row>
    <row r="4" spans="1:3" x14ac:dyDescent="0.25">
      <c r="A4" s="61">
        <v>3</v>
      </c>
      <c r="B4" s="61">
        <v>90</v>
      </c>
      <c r="C4" s="58">
        <v>95</v>
      </c>
    </row>
    <row r="5" spans="1:3" x14ac:dyDescent="0.25">
      <c r="A5" s="61">
        <v>4</v>
      </c>
      <c r="B5" s="61">
        <v>64</v>
      </c>
      <c r="C5" s="58">
        <v>63</v>
      </c>
    </row>
    <row r="6" spans="1:3" x14ac:dyDescent="0.25">
      <c r="A6" s="61">
        <v>5</v>
      </c>
      <c r="B6" s="61">
        <v>61</v>
      </c>
      <c r="C6" s="58">
        <v>58</v>
      </c>
    </row>
    <row r="7" spans="1:3" x14ac:dyDescent="0.25">
      <c r="A7" s="61">
        <v>6</v>
      </c>
      <c r="B7" s="61">
        <v>51</v>
      </c>
      <c r="C7" s="58">
        <v>40</v>
      </c>
    </row>
    <row r="8" spans="1:3" x14ac:dyDescent="0.25">
      <c r="A8" s="61">
        <v>7</v>
      </c>
      <c r="B8" s="61">
        <v>79</v>
      </c>
      <c r="C8" s="58">
        <v>74</v>
      </c>
    </row>
    <row r="9" spans="1:3" x14ac:dyDescent="0.25">
      <c r="A9" s="61">
        <v>8</v>
      </c>
      <c r="B9" s="61">
        <v>51</v>
      </c>
      <c r="C9" s="58">
        <v>32</v>
      </c>
    </row>
    <row r="10" spans="1:3" x14ac:dyDescent="0.25">
      <c r="A10" s="61">
        <v>9</v>
      </c>
      <c r="B10" s="61">
        <v>83</v>
      </c>
      <c r="C10" s="58">
        <v>84</v>
      </c>
    </row>
    <row r="11" spans="1:3" ht="15.75" thickBot="1" x14ac:dyDescent="0.3">
      <c r="A11" s="63">
        <v>10</v>
      </c>
      <c r="B11" s="63">
        <v>48</v>
      </c>
      <c r="C11" s="59">
        <v>45</v>
      </c>
    </row>
    <row r="12" spans="1:3" ht="15.75" thickBot="1" x14ac:dyDescent="0.3"/>
    <row r="13" spans="1:3" ht="15.75" thickBot="1" x14ac:dyDescent="0.3">
      <c r="A13" s="64" t="s">
        <v>168</v>
      </c>
      <c r="B13" s="65"/>
      <c r="C13" s="66"/>
    </row>
    <row r="14" spans="1:3" x14ac:dyDescent="0.25">
      <c r="A14" s="64" t="s">
        <v>170</v>
      </c>
      <c r="B14" s="66"/>
      <c r="C14" s="60">
        <f>COVAR(B2:B11,C2:C11)</f>
        <v>266.03999999999996</v>
      </c>
    </row>
    <row r="15" spans="1:3" ht="15.75" thickBot="1" x14ac:dyDescent="0.3">
      <c r="A15" s="69" t="s">
        <v>169</v>
      </c>
      <c r="B15" s="70"/>
      <c r="C15" s="71">
        <f>CORREL(B2:B11,C2:C11)</f>
        <v>0.95880107275482762</v>
      </c>
    </row>
  </sheetData>
  <mergeCells count="3">
    <mergeCell ref="A13:C13"/>
    <mergeCell ref="A14:B14"/>
    <mergeCell ref="A15:B1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zoomScale="130" zoomScaleNormal="130" workbookViewId="0">
      <selection activeCell="A2" sqref="A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J24" sqref="J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>
      <selection activeCell="L6" sqref="L6"/>
    </sheetView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1:E13"/>
  <sheetViews>
    <sheetView workbookViewId="0">
      <selection activeCell="H23" sqref="H23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2:5" ht="15.75" thickBot="1" x14ac:dyDescent="0.3"/>
    <row r="2" spans="2:5" ht="16.5" thickTop="1" thickBot="1" x14ac:dyDescent="0.3">
      <c r="B2" s="51" t="s">
        <v>104</v>
      </c>
      <c r="C2" s="51"/>
      <c r="D2" s="51">
        <v>50</v>
      </c>
      <c r="E2" s="51"/>
    </row>
    <row r="3" spans="2:5" ht="16.5" thickTop="1" thickBot="1" x14ac:dyDescent="0.3">
      <c r="B3" s="19" t="s">
        <v>105</v>
      </c>
      <c r="C3" s="19" t="s">
        <v>106</v>
      </c>
      <c r="D3" s="19" t="s">
        <v>125</v>
      </c>
      <c r="E3" s="19" t="s">
        <v>126</v>
      </c>
    </row>
    <row r="4" spans="2:5" ht="15.75" thickTop="1" x14ac:dyDescent="0.25">
      <c r="B4" s="10" t="s">
        <v>107</v>
      </c>
      <c r="C4" s="11" t="s">
        <v>108</v>
      </c>
      <c r="D4" s="11">
        <v>65</v>
      </c>
      <c r="E4" s="12" t="str">
        <f>IF(D4&gt;$D$2,"Splnil","Nesplnil")</f>
        <v>Splnil</v>
      </c>
    </row>
    <row r="5" spans="2:5" x14ac:dyDescent="0.25">
      <c r="B5" s="13" t="s">
        <v>109</v>
      </c>
      <c r="C5" s="14" t="s">
        <v>110</v>
      </c>
      <c r="D5" s="14">
        <v>57</v>
      </c>
      <c r="E5" s="15" t="str">
        <f t="shared" ref="E5:E12" si="0">IF(D5&gt;$D$2,"Splnil","Nesplnil")</f>
        <v>Splnil</v>
      </c>
    </row>
    <row r="6" spans="2:5" x14ac:dyDescent="0.25">
      <c r="B6" s="13" t="s">
        <v>111</v>
      </c>
      <c r="C6" s="14" t="s">
        <v>112</v>
      </c>
      <c r="D6" s="14">
        <v>45</v>
      </c>
      <c r="E6" s="15" t="str">
        <f t="shared" si="0"/>
        <v>Nesplnil</v>
      </c>
    </row>
    <row r="7" spans="2:5" x14ac:dyDescent="0.25">
      <c r="B7" s="13" t="s">
        <v>113</v>
      </c>
      <c r="C7" s="14" t="s">
        <v>114</v>
      </c>
      <c r="D7" s="14">
        <v>43</v>
      </c>
      <c r="E7" s="15" t="str">
        <f t="shared" si="0"/>
        <v>Nesplnil</v>
      </c>
    </row>
    <row r="8" spans="2:5" x14ac:dyDescent="0.25">
      <c r="B8" s="13" t="s">
        <v>115</v>
      </c>
      <c r="C8" s="14" t="s">
        <v>116</v>
      </c>
      <c r="D8" s="14">
        <v>65</v>
      </c>
      <c r="E8" s="15" t="str">
        <f t="shared" si="0"/>
        <v>Splnil</v>
      </c>
    </row>
    <row r="9" spans="2:5" x14ac:dyDescent="0.25">
      <c r="B9" s="13" t="s">
        <v>117</v>
      </c>
      <c r="C9" s="14" t="s">
        <v>118</v>
      </c>
      <c r="D9" s="14">
        <v>50</v>
      </c>
      <c r="E9" s="15" t="str">
        <f t="shared" si="0"/>
        <v>Nesplnil</v>
      </c>
    </row>
    <row r="10" spans="2:5" x14ac:dyDescent="0.25">
      <c r="B10" s="13" t="s">
        <v>119</v>
      </c>
      <c r="C10" s="14" t="s">
        <v>120</v>
      </c>
      <c r="D10" s="14">
        <v>47</v>
      </c>
      <c r="E10" s="15" t="str">
        <f t="shared" si="0"/>
        <v>Nesplnil</v>
      </c>
    </row>
    <row r="11" spans="2:5" x14ac:dyDescent="0.25">
      <c r="B11" s="13" t="s">
        <v>121</v>
      </c>
      <c r="C11" s="14" t="s">
        <v>122</v>
      </c>
      <c r="D11" s="14">
        <v>61</v>
      </c>
      <c r="E11" s="15" t="str">
        <f t="shared" si="0"/>
        <v>Splnil</v>
      </c>
    </row>
    <row r="12" spans="2:5" ht="15.75" thickBot="1" x14ac:dyDescent="0.3">
      <c r="B12" s="16" t="s">
        <v>123</v>
      </c>
      <c r="C12" s="17" t="s">
        <v>124</v>
      </c>
      <c r="D12" s="17">
        <v>70</v>
      </c>
      <c r="E12" s="18" t="str">
        <f t="shared" si="0"/>
        <v>Splnil</v>
      </c>
    </row>
    <row r="13" spans="2:5" ht="15.75" thickTop="1" x14ac:dyDescent="0.25"/>
  </sheetData>
  <mergeCells count="2">
    <mergeCell ref="D2:E2"/>
    <mergeCell ref="B2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16</vt:i4>
      </vt:variant>
      <vt:variant>
        <vt:lpstr>Pojmenované oblasti</vt:lpstr>
      </vt:variant>
      <vt:variant>
        <vt:i4>1</vt:i4>
      </vt:variant>
    </vt:vector>
  </HeadingPairs>
  <TitlesOfParts>
    <vt:vector size="17" baseType="lpstr">
      <vt:lpstr>KT Evidence majetku</vt:lpstr>
      <vt:lpstr>Evidence majetku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Řazení</vt:lpstr>
      <vt:lpstr>VYHLEDAT</vt:lpstr>
      <vt:lpstr>DMAX</vt:lpstr>
      <vt:lpstr>Tabulka</vt:lpstr>
      <vt:lpstr>Relace</vt:lpstr>
      <vt:lpstr>Něco</vt:lpstr>
      <vt:lpstr>List2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2024-03-12T16:47:57Z</dcterms:modified>
</cp:coreProperties>
</file>