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<sst xmlns="http://schemas.openxmlformats.org/spreadsheetml/2006/main" count="25" uniqueCount="24">
  <si>
    <t>BEP</t>
  </si>
  <si>
    <t xml:space="preserve">Tours to earn </t>
  </si>
  <si>
    <t>Cash op expenses</t>
  </si>
  <si>
    <t>units in march</t>
  </si>
  <si>
    <t>Depreication</t>
  </si>
  <si>
    <t>FG inventory</t>
  </si>
  <si>
    <t>merch purch july</t>
  </si>
  <si>
    <t>expected inv</t>
  </si>
  <si>
    <t>est in july for june</t>
  </si>
  <si>
    <t>est pay in july for prior</t>
  </si>
  <si>
    <t>est pay for july</t>
  </si>
  <si>
    <t>lbs</t>
  </si>
  <si>
    <t>per</t>
  </si>
  <si>
    <t>June</t>
  </si>
  <si>
    <t>ACDM</t>
  </si>
  <si>
    <t>Dir Labor</t>
  </si>
  <si>
    <t>AQDM@SP</t>
  </si>
  <si>
    <t>Dir Mat</t>
  </si>
  <si>
    <t>SCDM</t>
  </si>
  <si>
    <t>hours/lbs</t>
  </si>
  <si>
    <t>stand lab</t>
  </si>
  <si>
    <t>stand mat</t>
  </si>
  <si>
    <t>direct lab var</t>
  </si>
  <si>
    <t>(stand rate-actual rate)*actual labor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</si>
</sst>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2">
    <font>
      <sz val="10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2" xfId="0" applyFont="1" applyNumberFormat="1"/>
    <xf borderId="0" fillId="0" fontId="1" numFmtId="164" xfId="0" applyAlignment="1" applyFont="1" applyNumberFormat="1">
      <alignment readingOrder="0"/>
    </xf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>
        <v>928200.0</v>
      </c>
      <c r="B1" s="1">
        <v>170.0</v>
      </c>
      <c r="C1" s="1">
        <v>51.0</v>
      </c>
      <c r="D1" s="2">
        <f>B1-C1</f>
        <v>119</v>
      </c>
      <c r="E1" s="3">
        <f>D1/B1</f>
        <v>0.7</v>
      </c>
    </row>
    <row r="2">
      <c r="A2" s="2">
        <f>A1+59500</f>
        <v>987700</v>
      </c>
    </row>
    <row r="4">
      <c r="A4" s="1" t="s">
        <v>0</v>
      </c>
      <c r="B4" s="2">
        <f>A1/D1</f>
        <v>7800</v>
      </c>
      <c r="C4" s="2">
        <f t="shared" ref="C4:C5" si="1">B4/12</f>
        <v>650</v>
      </c>
      <c r="D4" s="2">
        <f t="shared" ref="D4:D5" si="2">C4*170</f>
        <v>110500</v>
      </c>
    </row>
    <row r="5">
      <c r="A5" s="1" t="s">
        <v>1</v>
      </c>
      <c r="B5" s="2">
        <f>A2/D1</f>
        <v>8300</v>
      </c>
      <c r="C5" s="2">
        <f t="shared" si="1"/>
        <v>691.6666667</v>
      </c>
      <c r="D5" s="2">
        <f t="shared" si="2"/>
        <v>117583.3333</v>
      </c>
    </row>
    <row r="8">
      <c r="A8" s="1">
        <v>21.0</v>
      </c>
      <c r="B8" s="1">
        <v>7.0</v>
      </c>
      <c r="C8" s="2">
        <f>A8-B8</f>
        <v>14</v>
      </c>
      <c r="D8" s="2">
        <f>C8/A8</f>
        <v>0.6666666667</v>
      </c>
    </row>
    <row r="10">
      <c r="A10" s="1">
        <v>182000.0</v>
      </c>
      <c r="B10" s="1">
        <v>4500.0</v>
      </c>
      <c r="D10" s="2">
        <f>A10/C8</f>
        <v>13000</v>
      </c>
      <c r="E10" s="2">
        <f>D10*A8</f>
        <v>273000</v>
      </c>
    </row>
    <row r="14">
      <c r="A14" s="1" t="s">
        <v>2</v>
      </c>
      <c r="B14" s="1">
        <v>173000.0</v>
      </c>
      <c r="D14" s="1" t="s">
        <v>3</v>
      </c>
      <c r="E14" s="1">
        <v>35000.0</v>
      </c>
    </row>
    <row r="15">
      <c r="A15" s="1" t="s">
        <v>4</v>
      </c>
      <c r="B15" s="1">
        <v>53000.0</v>
      </c>
      <c r="D15" s="1" t="s">
        <v>5</v>
      </c>
      <c r="E15" s="1">
        <v>2200.0</v>
      </c>
    </row>
    <row r="16">
      <c r="A16" s="1" t="s">
        <v>6</v>
      </c>
      <c r="B16" s="1">
        <v>553000.0</v>
      </c>
      <c r="D16" s="1" t="s">
        <v>7</v>
      </c>
      <c r="E16" s="1">
        <v>1800.0</v>
      </c>
    </row>
    <row r="17">
      <c r="A17" s="1" t="s">
        <v>8</v>
      </c>
      <c r="B17" s="1">
        <v>213000.0</v>
      </c>
      <c r="E17" s="2">
        <f>E14+E15-E16</f>
        <v>35400</v>
      </c>
    </row>
    <row r="18">
      <c r="A18" s="1" t="s">
        <v>9</v>
      </c>
      <c r="B18" s="1">
        <v>43000.0</v>
      </c>
    </row>
    <row r="19">
      <c r="A19" s="1" t="s">
        <v>10</v>
      </c>
      <c r="B19" s="1">
        <v>0.5</v>
      </c>
    </row>
    <row r="21">
      <c r="B21" s="2">
        <f>B14+B17+B18+(B19*B16)</f>
        <v>705500</v>
      </c>
    </row>
    <row r="23">
      <c r="B23" s="1" t="s">
        <v>11</v>
      </c>
      <c r="C23" s="1" t="s">
        <v>12</v>
      </c>
    </row>
    <row r="24">
      <c r="A24" s="1" t="s">
        <v>13</v>
      </c>
      <c r="B24" s="1">
        <v>6000.0</v>
      </c>
      <c r="C24" s="1">
        <v>8.5</v>
      </c>
    </row>
    <row r="25">
      <c r="E25" s="1" t="s">
        <v>14</v>
      </c>
    </row>
    <row r="26">
      <c r="A26" s="1" t="s">
        <v>15</v>
      </c>
      <c r="B26" s="4">
        <v>82264.0</v>
      </c>
      <c r="C26" s="4">
        <v>18.2</v>
      </c>
      <c r="D26" s="2">
        <f t="shared" ref="D26:D27" si="3">B26/C26</f>
        <v>4520</v>
      </c>
      <c r="E26" s="1" t="s">
        <v>16</v>
      </c>
    </row>
    <row r="27">
      <c r="A27" s="1" t="s">
        <v>17</v>
      </c>
      <c r="B27" s="4">
        <v>22355.0</v>
      </c>
      <c r="C27" s="4">
        <v>8.5</v>
      </c>
      <c r="D27" s="2">
        <f t="shared" si="3"/>
        <v>2630</v>
      </c>
      <c r="E27" s="1" t="s">
        <v>18</v>
      </c>
    </row>
    <row r="28">
      <c r="B28" s="1" t="s">
        <v>19</v>
      </c>
      <c r="C28" s="1" t="s">
        <v>12</v>
      </c>
    </row>
    <row r="29">
      <c r="A29" s="1" t="s">
        <v>20</v>
      </c>
      <c r="B29" s="1">
        <v>3.5</v>
      </c>
      <c r="C29" s="4">
        <v>18.0</v>
      </c>
    </row>
    <row r="30">
      <c r="A30" s="1" t="s">
        <v>21</v>
      </c>
      <c r="B30" s="1">
        <v>1.7</v>
      </c>
      <c r="C30" s="4">
        <v>8.0</v>
      </c>
      <c r="E30" s="5">
        <f>(C30-C27)*B24</f>
        <v>-3000</v>
      </c>
    </row>
    <row r="31">
      <c r="E31" s="5">
        <f>(C30-C27)*D27</f>
        <v>-1315</v>
      </c>
    </row>
    <row r="32">
      <c r="E32" s="5">
        <f>((1000*B30)-D27)*C30</f>
        <v>-7440</v>
      </c>
    </row>
    <row r="33">
      <c r="E33" s="5">
        <f>(C29-C26)*D26</f>
        <v>-904</v>
      </c>
    </row>
    <row r="34">
      <c r="A34" s="1" t="s">
        <v>22</v>
      </c>
      <c r="B34" s="1" t="s">
        <v>23</v>
      </c>
      <c r="E34" s="5">
        <f>((1000*B29)-D26)*C29</f>
        <v>-18360</v>
      </c>
    </row>
    <row r="36">
      <c r="B36" s="2">
        <f>(14-C38)*58000</f>
        <v>-11600</v>
      </c>
    </row>
    <row r="38">
      <c r="A38" s="1">
        <v>823600.0</v>
      </c>
      <c r="B38" s="1">
        <v>58000.0</v>
      </c>
      <c r="C38" s="2">
        <f>A38/B38</f>
        <v>14.2</v>
      </c>
    </row>
  </sheetData>
  <drawing r:id="rId1"/>
</worksheet>
</file>