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ms.uconn.edu/bbcswebdav/courses/M1218-OPIM-BADM-3104-003/Quizzes &amp; Exam/Quiz Files for HuskyCT/Inventory Management Quiz/Excel Files/Individual Excel Templates/"/>
    </mc:Choice>
  </mc:AlternateContent>
  <bookViews>
    <workbookView xWindow="0" yWindow="0" windowWidth="19200" windowHeight="8440"/>
  </bookViews>
  <sheets>
    <sheet name="ABC Model" sheetId="2" r:id="rId1"/>
    <sheet name="EOQ" sheetId="4" r:id="rId2"/>
    <sheet name="EOQ-Reorder Table" sheetId="13" r:id="rId3"/>
    <sheet name="POQ" sheetId="5" r:id="rId4"/>
    <sheet name="Safety Stock 1" sheetId="11" r:id="rId5"/>
  </sheets>
  <definedNames>
    <definedName name="changecolor" localSheetId="1">EOQ!changecolor</definedName>
    <definedName name="changecolor" localSheetId="3">POQ!changecolor</definedName>
    <definedName name="changecolor">[0]!changecolor</definedName>
    <definedName name="color_CANCEL" localSheetId="1">EOQ!color_CANCEL</definedName>
    <definedName name="color_CANCEL" localSheetId="3">POQ!color_CANCEL</definedName>
    <definedName name="color_CANCEL">[0]!color_CANCEL</definedName>
    <definedName name="color_DEFAULT" localSheetId="1">EOQ!color_DEFAULT</definedName>
    <definedName name="color_DEFAULT" localSheetId="3">POQ!color_DEFAULT</definedName>
    <definedName name="color_DEFAULT">[0]!color_DEFAULT</definedName>
    <definedName name="color_OK" localSheetId="1">EOQ!color_OK</definedName>
    <definedName name="color_OK" localSheetId="3">POQ!color_OK</definedName>
    <definedName name="color_OK">[0]!color_OK</definedName>
    <definedName name="colorlist_change" localSheetId="1">EOQ!colorlist_change</definedName>
    <definedName name="colorlist_change" localSheetId="3">POQ!colorlist_change</definedName>
    <definedName name="colorlist_change">[0]!colorlist_change</definedName>
    <definedName name="HTML_CodePage" hidden="1">1252</definedName>
    <definedName name="HTML_Control" localSheetId="1" hidden="1">{"'Builds'!$B$72:$D$199"}</definedName>
    <definedName name="HTML_Control" localSheetId="3" hidden="1">{"'Builds'!$B$72:$D$199"}</definedName>
    <definedName name="HTML_Control" hidden="1">{"'Builds'!$B$72:$D$199"}</definedName>
    <definedName name="HTML_Description" hidden="1">""</definedName>
    <definedName name="HTML_Email" hidden="1">"hweiss@sbm.temple.edu"</definedName>
    <definedName name="HTML_Header" hidden="1">"Builds"</definedName>
    <definedName name="HTML_LastUpdate" hidden="1">"3/14/2000"</definedName>
    <definedName name="HTML_LineAfter" hidden="1">FALSE</definedName>
    <definedName name="HTML_LineBefore" hidden="1">FALSE</definedName>
    <definedName name="HTML_Name" hidden="1">"Howard Weiss"</definedName>
    <definedName name="HTML_OBDlg2" hidden="1">TRUE</definedName>
    <definedName name="HTML_OBDlg4" hidden="1">TRUE</definedName>
    <definedName name="HTML_OS" hidden="1">0</definedName>
    <definedName name="HTML_PathFile" hidden="1">"n:\upgrades.ph.html"</definedName>
    <definedName name="HTML_Title" hidden="1">"Version2"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3" l="1"/>
  <c r="B27" i="13"/>
  <c r="B19" i="13"/>
  <c r="B60" i="13" s="1"/>
  <c r="B13" i="13"/>
  <c r="B16" i="13" s="1"/>
  <c r="E32" i="13" l="1"/>
  <c r="C32" i="13"/>
  <c r="B35" i="13" s="1"/>
  <c r="B22" i="13"/>
  <c r="B25" i="13" s="1"/>
  <c r="B61" i="13"/>
  <c r="B21" i="13"/>
  <c r="B24" i="13" s="1"/>
  <c r="C61" i="13" l="1"/>
  <c r="B28" i="13"/>
  <c r="D35" i="13"/>
  <c r="C35" i="13"/>
  <c r="E35" i="13" s="1"/>
  <c r="B36" i="13"/>
  <c r="B37" i="13" l="1"/>
  <c r="D36" i="13"/>
  <c r="C36" i="13"/>
  <c r="E36" i="13" l="1"/>
  <c r="D37" i="13"/>
  <c r="C37" i="13"/>
  <c r="B38" i="13"/>
  <c r="D38" i="13" l="1"/>
  <c r="B39" i="13"/>
  <c r="C38" i="13"/>
  <c r="E38" i="13" s="1"/>
  <c r="E37" i="13"/>
  <c r="D39" i="13" l="1"/>
  <c r="C39" i="13"/>
  <c r="E39" i="13" s="1"/>
  <c r="B40" i="13"/>
  <c r="B41" i="13" l="1"/>
  <c r="D40" i="13"/>
  <c r="C40" i="13"/>
  <c r="E40" i="13" s="1"/>
  <c r="D41" i="13" l="1"/>
  <c r="C41" i="13"/>
  <c r="E41" i="13" s="1"/>
  <c r="B42" i="13"/>
  <c r="B43" i="13" l="1"/>
  <c r="D42" i="13"/>
  <c r="C42" i="13"/>
  <c r="E42" i="13" s="1"/>
  <c r="D43" i="13" l="1"/>
  <c r="C43" i="13"/>
  <c r="E43" i="13" s="1"/>
  <c r="B44" i="13"/>
  <c r="B45" i="13" l="1"/>
  <c r="D44" i="13"/>
  <c r="C44" i="13"/>
  <c r="E44" i="13" s="1"/>
  <c r="D45" i="13" l="1"/>
  <c r="C45" i="13"/>
  <c r="E45" i="13" s="1"/>
  <c r="B46" i="13"/>
  <c r="B47" i="13" l="1"/>
  <c r="D46" i="13"/>
  <c r="C46" i="13"/>
  <c r="E46" i="13" s="1"/>
  <c r="D47" i="13" l="1"/>
  <c r="C47" i="13"/>
  <c r="E47" i="13" s="1"/>
  <c r="B48" i="13"/>
  <c r="B49" i="13" l="1"/>
  <c r="D48" i="13"/>
  <c r="C48" i="13"/>
  <c r="E48" i="13" s="1"/>
  <c r="D49" i="13" l="1"/>
  <c r="C49" i="13"/>
  <c r="E49" i="13" s="1"/>
  <c r="B50" i="13"/>
  <c r="B51" i="13" l="1"/>
  <c r="D50" i="13"/>
  <c r="C50" i="13"/>
  <c r="E50" i="13" s="1"/>
  <c r="D51" i="13" l="1"/>
  <c r="C51" i="13"/>
  <c r="E51" i="13" s="1"/>
  <c r="B52" i="13"/>
  <c r="B53" i="13" l="1"/>
  <c r="D52" i="13"/>
  <c r="C52" i="13"/>
  <c r="E52" i="13" s="1"/>
  <c r="D53" i="13" l="1"/>
  <c r="C53" i="13"/>
  <c r="E53" i="13" s="1"/>
  <c r="B54" i="13"/>
  <c r="B55" i="13" l="1"/>
  <c r="D54" i="13"/>
  <c r="C54" i="13"/>
  <c r="E54" i="13" s="1"/>
  <c r="D55" i="13" l="1"/>
  <c r="C55" i="13"/>
  <c r="E55" i="13" s="1"/>
  <c r="B56" i="13"/>
  <c r="D56" i="13" l="1"/>
  <c r="B57" i="13"/>
  <c r="C56" i="13"/>
  <c r="E56" i="13" s="1"/>
  <c r="D57" i="13" l="1"/>
  <c r="C57" i="13"/>
  <c r="E57" i="13" s="1"/>
  <c r="B58" i="13"/>
  <c r="D58" i="13" l="1"/>
  <c r="C58" i="13"/>
  <c r="E58" i="13" s="1"/>
  <c r="Q3" i="2" l="1"/>
  <c r="H12" i="11" l="1"/>
  <c r="A17" i="11"/>
  <c r="F17" i="11" s="1"/>
  <c r="A16" i="11"/>
  <c r="F16" i="11" s="1"/>
  <c r="A15" i="11"/>
  <c r="A14" i="11"/>
  <c r="F14" i="11" s="1"/>
  <c r="A13" i="11"/>
  <c r="E13" i="11" s="1"/>
  <c r="B23" i="5"/>
  <c r="C11" i="5"/>
  <c r="B15" i="5" s="1"/>
  <c r="C32" i="5" s="1"/>
  <c r="B20" i="4"/>
  <c r="B12" i="4"/>
  <c r="E32" i="4" s="1"/>
  <c r="F10" i="2"/>
  <c r="F9" i="2"/>
  <c r="F8" i="2"/>
  <c r="F7" i="2"/>
  <c r="F6" i="2"/>
  <c r="F15" i="11" l="1"/>
  <c r="C17" i="11"/>
  <c r="B17" i="11"/>
  <c r="F13" i="11"/>
  <c r="B16" i="11"/>
  <c r="C16" i="11"/>
  <c r="D16" i="11"/>
  <c r="B13" i="11"/>
  <c r="E16" i="11"/>
  <c r="C13" i="11"/>
  <c r="D13" i="11"/>
  <c r="B14" i="11"/>
  <c r="D14" i="11"/>
  <c r="C14" i="11"/>
  <c r="E14" i="11"/>
  <c r="B15" i="11"/>
  <c r="C15" i="11"/>
  <c r="D15" i="11"/>
  <c r="E15" i="11"/>
  <c r="D17" i="11"/>
  <c r="E17" i="11"/>
  <c r="E32" i="5"/>
  <c r="B61" i="5"/>
  <c r="B16" i="5"/>
  <c r="B17" i="5" s="1"/>
  <c r="B20" i="5" s="1"/>
  <c r="B35" i="5"/>
  <c r="B18" i="5"/>
  <c r="B21" i="5" s="1"/>
  <c r="B60" i="5"/>
  <c r="B13" i="4"/>
  <c r="C32" i="4"/>
  <c r="B35" i="4" s="1"/>
  <c r="B14" i="4"/>
  <c r="B17" i="4" s="1"/>
  <c r="B60" i="4"/>
  <c r="B15" i="4"/>
  <c r="B18" i="4" s="1"/>
  <c r="B61" i="4"/>
  <c r="A9" i="2"/>
  <c r="A8" i="2"/>
  <c r="A10" i="2"/>
  <c r="A6" i="2"/>
  <c r="K10" i="2" s="1"/>
  <c r="J10" i="2"/>
  <c r="A7" i="2"/>
  <c r="K8" i="2" s="1"/>
  <c r="H16" i="11" l="1"/>
  <c r="H14" i="11"/>
  <c r="H13" i="11"/>
  <c r="J14" i="11"/>
  <c r="I14" i="11"/>
  <c r="J13" i="11"/>
  <c r="J16" i="11"/>
  <c r="I15" i="11"/>
  <c r="I16" i="11"/>
  <c r="I13" i="11"/>
  <c r="J15" i="11"/>
  <c r="I17" i="11"/>
  <c r="J17" i="11"/>
  <c r="H17" i="11"/>
  <c r="H15" i="11"/>
  <c r="D35" i="5"/>
  <c r="C35" i="5"/>
  <c r="B36" i="5"/>
  <c r="C61" i="5"/>
  <c r="B25" i="5"/>
  <c r="C61" i="4"/>
  <c r="B21" i="4"/>
  <c r="D35" i="4"/>
  <c r="C35" i="4"/>
  <c r="B36" i="4"/>
  <c r="L10" i="2"/>
  <c r="M10" i="2" s="1"/>
  <c r="L8" i="2"/>
  <c r="M8" i="2" s="1"/>
  <c r="K7" i="2"/>
  <c r="K9" i="2"/>
  <c r="L7" i="2"/>
  <c r="L6" i="2"/>
  <c r="J6" i="2"/>
  <c r="J9" i="2"/>
  <c r="J8" i="2"/>
  <c r="J7" i="2"/>
  <c r="L9" i="2"/>
  <c r="K6" i="2"/>
  <c r="H18" i="11" l="1"/>
  <c r="I18" i="11"/>
  <c r="J18" i="11"/>
  <c r="E35" i="4"/>
  <c r="B37" i="5"/>
  <c r="C36" i="5"/>
  <c r="D36" i="5"/>
  <c r="E35" i="5"/>
  <c r="D36" i="4"/>
  <c r="B37" i="4"/>
  <c r="C36" i="4"/>
  <c r="M6" i="2"/>
  <c r="M9" i="2"/>
  <c r="M7" i="2"/>
  <c r="D37" i="5" l="1"/>
  <c r="B38" i="5"/>
  <c r="C37" i="5"/>
  <c r="E36" i="5"/>
  <c r="E36" i="4"/>
  <c r="D37" i="4"/>
  <c r="C37" i="4"/>
  <c r="B38" i="4"/>
  <c r="M11" i="2"/>
  <c r="N6" i="2" s="1"/>
  <c r="O6" i="2" s="1"/>
  <c r="P7" i="2" s="1"/>
  <c r="E37" i="5" l="1"/>
  <c r="D38" i="5"/>
  <c r="C38" i="5"/>
  <c r="B39" i="5"/>
  <c r="E37" i="4"/>
  <c r="B39" i="4"/>
  <c r="C38" i="4"/>
  <c r="D38" i="4"/>
  <c r="N7" i="2"/>
  <c r="O7" i="2" s="1"/>
  <c r="P8" i="2" s="1"/>
  <c r="G10" i="2"/>
  <c r="G9" i="2"/>
  <c r="G8" i="2"/>
  <c r="G7" i="2"/>
  <c r="G6" i="2"/>
  <c r="N8" i="2"/>
  <c r="N10" i="2"/>
  <c r="N9" i="2"/>
  <c r="D39" i="5" l="1"/>
  <c r="C39" i="5"/>
  <c r="B40" i="5"/>
  <c r="E38" i="5"/>
  <c r="E38" i="4"/>
  <c r="D39" i="4"/>
  <c r="B40" i="4"/>
  <c r="C39" i="4"/>
  <c r="O8" i="2"/>
  <c r="O9" i="2" s="1"/>
  <c r="O10" i="2" s="1"/>
  <c r="E39" i="5" l="1"/>
  <c r="B41" i="5"/>
  <c r="C40" i="5"/>
  <c r="D40" i="5"/>
  <c r="E39" i="4"/>
  <c r="D40" i="4"/>
  <c r="B41" i="4"/>
  <c r="C40" i="4"/>
  <c r="P9" i="2"/>
  <c r="P10" i="2" s="1"/>
  <c r="E40" i="4" l="1"/>
  <c r="E40" i="5"/>
  <c r="D41" i="5"/>
  <c r="C41" i="5"/>
  <c r="B42" i="5"/>
  <c r="D41" i="4"/>
  <c r="C41" i="4"/>
  <c r="B42" i="4"/>
  <c r="E41" i="4" l="1"/>
  <c r="D42" i="5"/>
  <c r="C42" i="5"/>
  <c r="B43" i="5"/>
  <c r="E41" i="5"/>
  <c r="B43" i="4"/>
  <c r="D42" i="4"/>
  <c r="C42" i="4"/>
  <c r="E42" i="5" l="1"/>
  <c r="E42" i="4"/>
  <c r="D43" i="5"/>
  <c r="C43" i="5"/>
  <c r="B44" i="5"/>
  <c r="D43" i="4"/>
  <c r="C43" i="4"/>
  <c r="B44" i="4"/>
  <c r="E43" i="5" l="1"/>
  <c r="B45" i="5"/>
  <c r="C44" i="5"/>
  <c r="D44" i="5"/>
  <c r="E43" i="4"/>
  <c r="C44" i="4"/>
  <c r="B45" i="4"/>
  <c r="D44" i="4"/>
  <c r="E44" i="5" l="1"/>
  <c r="D45" i="5"/>
  <c r="C45" i="5"/>
  <c r="B46" i="5"/>
  <c r="D45" i="4"/>
  <c r="B46" i="4"/>
  <c r="C45" i="4"/>
  <c r="E44" i="4"/>
  <c r="E45" i="5" l="1"/>
  <c r="D46" i="5"/>
  <c r="C46" i="5"/>
  <c r="B47" i="5"/>
  <c r="E45" i="4"/>
  <c r="B47" i="4"/>
  <c r="D46" i="4"/>
  <c r="C46" i="4"/>
  <c r="E46" i="4" l="1"/>
  <c r="D47" i="5"/>
  <c r="C47" i="5"/>
  <c r="B48" i="5"/>
  <c r="E46" i="5"/>
  <c r="D47" i="4"/>
  <c r="C47" i="4"/>
  <c r="B48" i="4"/>
  <c r="E47" i="5" l="1"/>
  <c r="B49" i="5"/>
  <c r="C48" i="5"/>
  <c r="D48" i="5"/>
  <c r="E47" i="4"/>
  <c r="B49" i="4"/>
  <c r="C48" i="4"/>
  <c r="D48" i="4"/>
  <c r="E48" i="5" l="1"/>
  <c r="D49" i="5"/>
  <c r="C49" i="5"/>
  <c r="B50" i="5"/>
  <c r="E48" i="4"/>
  <c r="D49" i="4"/>
  <c r="C49" i="4"/>
  <c r="B50" i="4"/>
  <c r="E49" i="5" l="1"/>
  <c r="D50" i="5"/>
  <c r="C50" i="5"/>
  <c r="B51" i="5"/>
  <c r="E49" i="4"/>
  <c r="B51" i="4"/>
  <c r="D50" i="4"/>
  <c r="C50" i="4"/>
  <c r="E50" i="4" l="1"/>
  <c r="D51" i="5"/>
  <c r="C51" i="5"/>
  <c r="B52" i="5"/>
  <c r="E50" i="5"/>
  <c r="D51" i="4"/>
  <c r="B52" i="4"/>
  <c r="C51" i="4"/>
  <c r="E51" i="5" l="1"/>
  <c r="E51" i="4"/>
  <c r="B53" i="5"/>
  <c r="C52" i="5"/>
  <c r="D52" i="5"/>
  <c r="C52" i="4"/>
  <c r="B53" i="4"/>
  <c r="D52" i="4"/>
  <c r="E52" i="5" l="1"/>
  <c r="D53" i="5"/>
  <c r="C53" i="5"/>
  <c r="B54" i="5"/>
  <c r="D53" i="4"/>
  <c r="C53" i="4"/>
  <c r="B54" i="4"/>
  <c r="E52" i="4"/>
  <c r="D54" i="5" l="1"/>
  <c r="C54" i="5"/>
  <c r="B55" i="5"/>
  <c r="E53" i="5"/>
  <c r="E53" i="4"/>
  <c r="B55" i="4"/>
  <c r="C54" i="4"/>
  <c r="D54" i="4"/>
  <c r="D55" i="5" l="1"/>
  <c r="C55" i="5"/>
  <c r="B56" i="5"/>
  <c r="E54" i="5"/>
  <c r="E54" i="4"/>
  <c r="D55" i="4"/>
  <c r="C55" i="4"/>
  <c r="E55" i="4" s="1"/>
  <c r="B56" i="4"/>
  <c r="B57" i="5" l="1"/>
  <c r="C56" i="5"/>
  <c r="D56" i="5"/>
  <c r="E55" i="5"/>
  <c r="B57" i="4"/>
  <c r="C56" i="4"/>
  <c r="D56" i="4"/>
  <c r="E56" i="5" l="1"/>
  <c r="D57" i="5"/>
  <c r="C57" i="5"/>
  <c r="B58" i="5"/>
  <c r="E56" i="4"/>
  <c r="D57" i="4"/>
  <c r="B58" i="4"/>
  <c r="C57" i="4"/>
  <c r="E57" i="4" s="1"/>
  <c r="D58" i="5" l="1"/>
  <c r="C58" i="5"/>
  <c r="E57" i="5"/>
  <c r="D58" i="4"/>
  <c r="C58" i="4"/>
  <c r="E58" i="5" l="1"/>
  <c r="E58" i="4"/>
</calcChain>
</file>

<file path=xl/comments1.xml><?xml version="1.0" encoding="utf-8"?>
<comments xmlns="http://schemas.openxmlformats.org/spreadsheetml/2006/main">
  <authors>
    <author>Craig Calvert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5.2.116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Inventory/ABC Analysis: Submodel =  4; Problem size @  5 by 2</t>
        </r>
      </text>
    </comment>
  </commentList>
</comments>
</file>

<file path=xl/comments2.xml><?xml version="1.0" encoding="utf-8"?>
<comments xmlns="http://schemas.openxmlformats.org/spreadsheetml/2006/main">
  <authors>
    <author>Craig Calvert</author>
    <author>Howard Weiss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5.2.116</t>
        </r>
      </text>
    </comment>
    <comment ref="A5" authorId="1" shapeId="0">
      <text>
        <r>
          <rPr>
            <sz val="9"/>
            <color indexed="81"/>
            <rFont val="Tahoma"/>
            <family val="2"/>
          </rPr>
          <t>Inventory: Submodel =  0; Problem size @  4 by 2</t>
        </r>
      </text>
    </comment>
  </commentList>
</comments>
</file>

<file path=xl/comments3.xml><?xml version="1.0" encoding="utf-8"?>
<comments xmlns="http://schemas.openxmlformats.org/spreadsheetml/2006/main">
  <authors>
    <author>Craig Calvert</author>
    <author>Howard Weiss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5.3.128</t>
        </r>
      </text>
    </comment>
    <comment ref="A5" authorId="1" shapeId="0">
      <text>
        <r>
          <rPr>
            <sz val="9"/>
            <color indexed="81"/>
            <rFont val="Tahoma"/>
            <family val="2"/>
          </rPr>
          <t>Inventory: Submodel =  0; Problem size @  4 by 2</t>
        </r>
      </text>
    </comment>
  </commentList>
</comments>
</file>

<file path=xl/comments4.xml><?xml version="1.0" encoding="utf-8"?>
<comments xmlns="http://schemas.openxmlformats.org/spreadsheetml/2006/main">
  <authors>
    <author>Craig Calvert</author>
    <author>Howard Weiss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5.2.116</t>
        </r>
      </text>
    </comment>
    <comment ref="A5" authorId="1" shapeId="0">
      <text>
        <r>
          <rPr>
            <sz val="9"/>
            <color indexed="81"/>
            <rFont val="Tahoma"/>
            <family val="2"/>
          </rPr>
          <t>Inventory: Submodel =  0; Problem size @  2 by 2</t>
        </r>
      </text>
    </comment>
  </commentList>
</comments>
</file>

<file path=xl/comments5.xml><?xml version="1.0" encoding="utf-8"?>
<comments xmlns="http://schemas.openxmlformats.org/spreadsheetml/2006/main">
  <authors>
    <author>Craig Calvert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5.2.116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Inventory/Safety Stock Calculation (Discrete): Submodel =  8; Problem size @  5 by 0</t>
        </r>
      </text>
    </comment>
  </commentList>
</comments>
</file>

<file path=xl/sharedStrings.xml><?xml version="1.0" encoding="utf-8"?>
<sst xmlns="http://schemas.openxmlformats.org/spreadsheetml/2006/main" count="121" uniqueCount="76">
  <si>
    <t>Inventory/ABC Analysis</t>
  </si>
  <si>
    <t>Dollar Volume Rank</t>
  </si>
  <si>
    <t>Item</t>
  </si>
  <si>
    <t>Volume</t>
  </si>
  <si>
    <t>Unit Cost</t>
  </si>
  <si>
    <t>Data</t>
  </si>
  <si>
    <t>Item 1</t>
  </si>
  <si>
    <t>Item 2</t>
  </si>
  <si>
    <t>Item 3</t>
  </si>
  <si>
    <t>Item 4</t>
  </si>
  <si>
    <t>Item 5</t>
  </si>
  <si>
    <t>Total</t>
  </si>
  <si>
    <t>Dollar volume</t>
  </si>
  <si>
    <t>Percent of Dollar Volume</t>
  </si>
  <si>
    <t>Results - sorted by dollar volume</t>
  </si>
  <si>
    <t>Dollar Volume</t>
  </si>
  <si>
    <t>Cum Percent of Dollar Volume</t>
  </si>
  <si>
    <t>Percent of dollar volume accounted for by A items</t>
  </si>
  <si>
    <t>Percent of dollar volume accounted for by B items</t>
  </si>
  <si>
    <t>Category</t>
  </si>
  <si>
    <t>A</t>
  </si>
  <si>
    <t>Inventory</t>
  </si>
  <si>
    <t>Economic Order Quantity Model</t>
  </si>
  <si>
    <t>Order Quantity Data</t>
  </si>
  <si>
    <t>Annual Demand Rate, D</t>
  </si>
  <si>
    <t>Setup/Ordering Cost, S</t>
  </si>
  <si>
    <t>Holding/Carrying Cost per Unit per Year, H</t>
  </si>
  <si>
    <t>(fixed amount)</t>
  </si>
  <si>
    <t>Unit price, P</t>
  </si>
  <si>
    <t>Days per year or ...</t>
  </si>
  <si>
    <t>Results</t>
  </si>
  <si>
    <t>Optimum Order Quantity, Q* (EOQ)</t>
  </si>
  <si>
    <t>Maximum Inventory, Q*</t>
  </si>
  <si>
    <t>Average Inventory, Q*/2</t>
  </si>
  <si>
    <t>Number of Orders, D/Q*</t>
  </si>
  <si>
    <t>Annual Holding Cost, HQ*/2</t>
  </si>
  <si>
    <t>Annual Order Cost, DS/Q*</t>
  </si>
  <si>
    <t>Annual Unit Costs, PD</t>
  </si>
  <si>
    <r>
      <t>Total Annual Cost, T</t>
    </r>
    <r>
      <rPr>
        <b/>
        <vertAlign val="subscript"/>
        <sz val="11"/>
        <color indexed="63"/>
        <rFont val="Calibri"/>
        <family val="2"/>
      </rPr>
      <t>c</t>
    </r>
  </si>
  <si>
    <t>Cost Table (Sensitivity)</t>
  </si>
  <si>
    <t>Start graph at</t>
  </si>
  <si>
    <t>Increment by</t>
  </si>
  <si>
    <t>Order Quantity, Q</t>
  </si>
  <si>
    <t>Setup/Order cost</t>
  </si>
  <si>
    <t>Holding cost</t>
  </si>
  <si>
    <t>Total cost</t>
  </si>
  <si>
    <t>Production Order Quantity Model</t>
  </si>
  <si>
    <t>Demand rate, D</t>
  </si>
  <si>
    <t>Ordering/setup cost, S</t>
  </si>
  <si>
    <t>Holding/carrying cost, H</t>
  </si>
  <si>
    <t>Daily production rate, p</t>
  </si>
  <si>
    <t>... Daily demand rate, d</t>
  </si>
  <si>
    <t>Optimal production quantity, Q*</t>
  </si>
  <si>
    <t>Maximum Inventory Level</t>
  </si>
  <si>
    <t>Average Inventory</t>
  </si>
  <si>
    <t>Number of Setups</t>
  </si>
  <si>
    <t>Setup cost</t>
  </si>
  <si>
    <t>Unit costs</t>
  </si>
  <si>
    <r>
      <t>Total cost, T</t>
    </r>
    <r>
      <rPr>
        <b/>
        <vertAlign val="subscript"/>
        <sz val="11"/>
        <color indexed="63"/>
        <rFont val="Calibri"/>
        <family val="2"/>
      </rPr>
      <t>c</t>
    </r>
  </si>
  <si>
    <t>Production Order Quantity, Q</t>
  </si>
  <si>
    <t>Reorder point</t>
  </si>
  <si>
    <t>Inventory/Safety Stock Calculation (Discrete)</t>
  </si>
  <si>
    <t>Annual carrying cost</t>
  </si>
  <si>
    <t>Stockout cost</t>
  </si>
  <si>
    <t>Orders per year</t>
  </si>
  <si>
    <t>Profit Table</t>
  </si>
  <si>
    <t>Probability</t>
  </si>
  <si>
    <t>Safety stock\Demand</t>
  </si>
  <si>
    <t>EMV</t>
  </si>
  <si>
    <t>Minimum</t>
  </si>
  <si>
    <t>Maximum</t>
  </si>
  <si>
    <t>Reorder Point Data (optional)</t>
  </si>
  <si>
    <t>...Daily demand rate, d</t>
  </si>
  <si>
    <t>Lead time in days, L</t>
  </si>
  <si>
    <t>Safety stock, ss</t>
  </si>
  <si>
    <t>Reorder Point, dL+ss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</si>
</sst>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00.00%"/>
    <numFmt numFmtId="165" formatCode="0.0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6600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color indexed="63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</cellStyleXfs>
  <cellXfs count="11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2" borderId="0" xfId="0" applyFont="1" applyFill="1"/>
    <xf numFmtId="0" fontId="9" fillId="0" borderId="0" xfId="0" applyFont="1"/>
    <xf numFmtId="0" fontId="0" fillId="3" borderId="2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10" xfId="0" applyFont="1" applyFill="1" applyBorder="1"/>
    <xf numFmtId="0" fontId="0" fillId="3" borderId="11" xfId="0" applyFont="1" applyFill="1" applyBorder="1"/>
    <xf numFmtId="164" fontId="0" fillId="0" borderId="0" xfId="0" applyNumberFormat="1" applyFont="1"/>
    <xf numFmtId="0" fontId="0" fillId="0" borderId="0" xfId="0" applyFont="1" applyAlignment="1">
      <alignment horizontal="right"/>
    </xf>
    <xf numFmtId="164" fontId="0" fillId="3" borderId="2" xfId="0" applyNumberFormat="1" applyFont="1" applyFill="1" applyBorder="1"/>
    <xf numFmtId="164" fontId="0" fillId="2" borderId="2" xfId="0" applyNumberFormat="1" applyFont="1" applyFill="1" applyBorder="1"/>
    <xf numFmtId="0" fontId="0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44" fontId="0" fillId="2" borderId="0" xfId="1" applyFont="1" applyFill="1"/>
    <xf numFmtId="44" fontId="0" fillId="0" borderId="0" xfId="1" applyFont="1"/>
    <xf numFmtId="0" fontId="0" fillId="0" borderId="0" xfId="0" applyFont="1" applyAlignment="1">
      <alignment horizontal="center"/>
    </xf>
    <xf numFmtId="0" fontId="10" fillId="4" borderId="2" xfId="0" applyFont="1" applyFill="1" applyBorder="1"/>
    <xf numFmtId="44" fontId="10" fillId="4" borderId="2" xfId="1" applyFont="1" applyFill="1" applyBorder="1"/>
    <xf numFmtId="164" fontId="10" fillId="4" borderId="2" xfId="0" applyNumberFormat="1" applyFont="1" applyFill="1" applyBorder="1"/>
    <xf numFmtId="0" fontId="10" fillId="4" borderId="13" xfId="0" applyFont="1" applyFill="1" applyBorder="1"/>
    <xf numFmtId="0" fontId="10" fillId="4" borderId="15" xfId="0" applyFont="1" applyFill="1" applyBorder="1" applyAlignment="1">
      <alignment wrapText="1"/>
    </xf>
    <xf numFmtId="0" fontId="10" fillId="4" borderId="18" xfId="0" applyFont="1" applyFill="1" applyBorder="1"/>
    <xf numFmtId="44" fontId="10" fillId="4" borderId="18" xfId="1" applyFont="1" applyFill="1" applyBorder="1"/>
    <xf numFmtId="164" fontId="10" fillId="4" borderId="18" xfId="0" applyNumberFormat="1" applyFont="1" applyFill="1" applyBorder="1"/>
    <xf numFmtId="0" fontId="10" fillId="4" borderId="23" xfId="0" applyFont="1" applyFill="1" applyBorder="1" applyAlignment="1">
      <alignment wrapText="1"/>
    </xf>
    <xf numFmtId="0" fontId="10" fillId="4" borderId="24" xfId="0" applyFont="1" applyFill="1" applyBorder="1"/>
    <xf numFmtId="0" fontId="10" fillId="4" borderId="25" xfId="0" applyFont="1" applyFill="1" applyBorder="1"/>
    <xf numFmtId="0" fontId="10" fillId="4" borderId="26" xfId="0" applyFont="1" applyFill="1" applyBorder="1" applyAlignment="1">
      <alignment wrapText="1"/>
    </xf>
    <xf numFmtId="0" fontId="10" fillId="4" borderId="27" xfId="0" applyFont="1" applyFill="1" applyBorder="1"/>
    <xf numFmtId="0" fontId="10" fillId="4" borderId="28" xfId="0" applyFont="1" applyFill="1" applyBorder="1"/>
    <xf numFmtId="0" fontId="2" fillId="4" borderId="29" xfId="0" applyFont="1" applyFill="1" applyBorder="1" applyAlignment="1">
      <alignment wrapText="1"/>
    </xf>
    <xf numFmtId="0" fontId="2" fillId="4" borderId="30" xfId="0" applyFont="1" applyFill="1" applyBorder="1"/>
    <xf numFmtId="0" fontId="2" fillId="4" borderId="31" xfId="0" applyFont="1" applyFill="1" applyBorder="1"/>
    <xf numFmtId="0" fontId="10" fillId="4" borderId="33" xfId="0" applyFont="1" applyFill="1" applyBorder="1" applyAlignment="1">
      <alignment wrapText="1"/>
    </xf>
    <xf numFmtId="164" fontId="10" fillId="4" borderId="12" xfId="0" applyNumberFormat="1" applyFont="1" applyFill="1" applyBorder="1"/>
    <xf numFmtId="164" fontId="10" fillId="4" borderId="34" xfId="0" applyNumberFormat="1" applyFont="1" applyFill="1" applyBorder="1"/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5" fillId="0" borderId="0" xfId="2" applyFont="1"/>
    <xf numFmtId="0" fontId="6" fillId="0" borderId="0" xfId="2" applyFont="1"/>
    <xf numFmtId="0" fontId="9" fillId="0" borderId="0" xfId="2" applyFont="1"/>
    <xf numFmtId="0" fontId="2" fillId="4" borderId="17" xfId="2" applyFont="1" applyFill="1" applyBorder="1"/>
    <xf numFmtId="0" fontId="2" fillId="0" borderId="0" xfId="2" applyFont="1" applyFill="1" applyBorder="1"/>
    <xf numFmtId="0" fontId="12" fillId="0" borderId="0" xfId="2" applyFont="1" applyFill="1" applyBorder="1"/>
    <xf numFmtId="0" fontId="2" fillId="0" borderId="0" xfId="2" applyFont="1"/>
    <xf numFmtId="0" fontId="13" fillId="4" borderId="14" xfId="2" applyFont="1" applyFill="1" applyBorder="1"/>
    <xf numFmtId="0" fontId="2" fillId="4" borderId="13" xfId="2" applyFont="1" applyFill="1" applyBorder="1"/>
    <xf numFmtId="0" fontId="2" fillId="4" borderId="20" xfId="2" applyFont="1" applyFill="1" applyBorder="1"/>
    <xf numFmtId="44" fontId="1" fillId="3" borderId="20" xfId="3" applyFont="1" applyFill="1" applyBorder="1"/>
    <xf numFmtId="9" fontId="1" fillId="0" borderId="0" xfId="4" applyFont="1"/>
    <xf numFmtId="0" fontId="4" fillId="0" borderId="0" xfId="2" applyFont="1"/>
    <xf numFmtId="0" fontId="15" fillId="0" borderId="0" xfId="2" applyFont="1"/>
    <xf numFmtId="0" fontId="15" fillId="0" borderId="36" xfId="2" applyFont="1" applyBorder="1"/>
    <xf numFmtId="0" fontId="15" fillId="3" borderId="19" xfId="2" applyFont="1" applyFill="1" applyBorder="1"/>
    <xf numFmtId="0" fontId="15" fillId="0" borderId="37" xfId="2" applyFont="1" applyBorder="1"/>
    <xf numFmtId="0" fontId="15" fillId="3" borderId="20" xfId="2" applyFont="1" applyFill="1" applyBorder="1"/>
    <xf numFmtId="0" fontId="15" fillId="0" borderId="38" xfId="2" applyFont="1" applyBorder="1"/>
    <xf numFmtId="0" fontId="15" fillId="3" borderId="21" xfId="2" applyFont="1" applyFill="1" applyBorder="1"/>
    <xf numFmtId="0" fontId="15" fillId="0" borderId="39" xfId="2" applyFont="1" applyBorder="1"/>
    <xf numFmtId="0" fontId="16" fillId="0" borderId="0" xfId="2" applyFont="1" applyAlignment="1">
      <alignment horizontal="center"/>
    </xf>
    <xf numFmtId="0" fontId="15" fillId="3" borderId="2" xfId="2" applyFont="1" applyFill="1" applyBorder="1"/>
    <xf numFmtId="0" fontId="16" fillId="0" borderId="0" xfId="2" applyFont="1" applyAlignment="1">
      <alignment horizontal="center" wrapText="1"/>
    </xf>
    <xf numFmtId="2" fontId="15" fillId="0" borderId="0" xfId="2" applyNumberFormat="1" applyFont="1"/>
    <xf numFmtId="0" fontId="2" fillId="4" borderId="14" xfId="2" applyFont="1" applyFill="1" applyBorder="1"/>
    <xf numFmtId="0" fontId="15" fillId="0" borderId="40" xfId="2" applyFont="1" applyBorder="1"/>
    <xf numFmtId="0" fontId="15" fillId="3" borderId="41" xfId="2" applyFont="1" applyFill="1" applyBorder="1"/>
    <xf numFmtId="0" fontId="15" fillId="3" borderId="42" xfId="2" applyFont="1" applyFill="1" applyBorder="1"/>
    <xf numFmtId="0" fontId="15" fillId="5" borderId="0" xfId="2" applyFont="1" applyFill="1"/>
    <xf numFmtId="0" fontId="15" fillId="0" borderId="43" xfId="2" applyFont="1" applyBorder="1"/>
    <xf numFmtId="0" fontId="15" fillId="3" borderId="44" xfId="2" applyFont="1" applyFill="1" applyBorder="1"/>
    <xf numFmtId="0" fontId="2" fillId="0" borderId="0" xfId="0" applyFont="1"/>
    <xf numFmtId="0" fontId="2" fillId="4" borderId="16" xfId="0" applyFont="1" applyFill="1" applyBorder="1"/>
    <xf numFmtId="0" fontId="0" fillId="3" borderId="45" xfId="0" applyFont="1" applyFill="1" applyBorder="1"/>
    <xf numFmtId="0" fontId="0" fillId="0" borderId="3" xfId="0" applyFont="1" applyFill="1" applyBorder="1"/>
    <xf numFmtId="0" fontId="0" fillId="3" borderId="46" xfId="0" applyFont="1" applyFill="1" applyBorder="1"/>
    <xf numFmtId="0" fontId="0" fillId="0" borderId="47" xfId="0" applyFont="1" applyFill="1" applyBorder="1"/>
    <xf numFmtId="0" fontId="0" fillId="3" borderId="48" xfId="0" applyFont="1" applyFill="1" applyBorder="1"/>
    <xf numFmtId="0" fontId="0" fillId="0" borderId="49" xfId="0" applyFont="1" applyFill="1" applyBorder="1"/>
    <xf numFmtId="0" fontId="0" fillId="0" borderId="50" xfId="0" applyFont="1" applyFill="1" applyBorder="1"/>
    <xf numFmtId="0" fontId="0" fillId="2" borderId="0" xfId="0" applyFont="1" applyFill="1" applyBorder="1"/>
    <xf numFmtId="0" fontId="10" fillId="4" borderId="1" xfId="0" applyFont="1" applyFill="1" applyBorder="1"/>
    <xf numFmtId="0" fontId="10" fillId="4" borderId="14" xfId="0" applyFont="1" applyFill="1" applyBorder="1"/>
    <xf numFmtId="0" fontId="10" fillId="4" borderId="15" xfId="0" applyFont="1" applyFill="1" applyBorder="1"/>
    <xf numFmtId="0" fontId="10" fillId="4" borderId="19" xfId="0" applyFont="1" applyFill="1" applyBorder="1"/>
    <xf numFmtId="0" fontId="10" fillId="4" borderId="20" xfId="0" applyFont="1" applyFill="1" applyBorder="1"/>
    <xf numFmtId="0" fontId="10" fillId="4" borderId="51" xfId="0" applyFont="1" applyFill="1" applyBorder="1"/>
    <xf numFmtId="0" fontId="10" fillId="4" borderId="35" xfId="0" applyFont="1" applyFill="1" applyBorder="1"/>
    <xf numFmtId="0" fontId="2" fillId="4" borderId="22" xfId="0" applyFont="1" applyFill="1" applyBorder="1"/>
    <xf numFmtId="0" fontId="2" fillId="4" borderId="32" xfId="0" applyFont="1" applyFill="1" applyBorder="1"/>
    <xf numFmtId="165" fontId="2" fillId="4" borderId="20" xfId="2" applyNumberFormat="1" applyFont="1" applyFill="1" applyBorder="1"/>
    <xf numFmtId="1" fontId="2" fillId="4" borderId="19" xfId="2" applyNumberFormat="1" applyFont="1" applyFill="1" applyBorder="1"/>
    <xf numFmtId="1" fontId="2" fillId="4" borderId="20" xfId="2" applyNumberFormat="1" applyFont="1" applyFill="1" applyBorder="1"/>
    <xf numFmtId="1" fontId="2" fillId="4" borderId="21" xfId="2" applyNumberFormat="1" applyFont="1" applyFill="1" applyBorder="1"/>
    <xf numFmtId="166" fontId="2" fillId="4" borderId="20" xfId="3" applyNumberFormat="1" applyFont="1" applyFill="1" applyBorder="1"/>
    <xf numFmtId="166" fontId="2" fillId="4" borderId="21" xfId="3" applyNumberFormat="1" applyFont="1" applyFill="1" applyBorder="1"/>
    <xf numFmtId="1" fontId="10" fillId="4" borderId="13" xfId="0" applyNumberFormat="1" applyFont="1" applyFill="1" applyBorder="1"/>
    <xf numFmtId="1" fontId="2" fillId="4" borderId="21" xfId="3" applyNumberFormat="1" applyFont="1" applyFill="1" applyBorder="1"/>
    <xf numFmtId="2" fontId="2" fillId="4" borderId="19" xfId="2" applyNumberFormat="1" applyFont="1" applyFill="1" applyBorder="1"/>
    <xf numFmtId="2" fontId="2" fillId="4" borderId="20" xfId="2" applyNumberFormat="1" applyFont="1" applyFill="1" applyBorder="1"/>
    <xf numFmtId="7" fontId="2" fillId="4" borderId="20" xfId="2" applyNumberFormat="1" applyFont="1" applyFill="1" applyBorder="1"/>
    <xf numFmtId="7" fontId="2" fillId="4" borderId="21" xfId="2" applyNumberFormat="1" applyFont="1" applyFill="1" applyBorder="1"/>
  </cellXfs>
  <cellStyles count="6">
    <cellStyle name="Currency" xfId="1" builtinId="4"/>
    <cellStyle name="Currency 2" xfId="3"/>
    <cellStyle name="Normal" xfId="0" builtinId="0"/>
    <cellStyle name="Normal 2" xfId="2"/>
    <cellStyle name="Normal 3" xfId="5"/>
    <cellStyle name="Percent 2" xfId="4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Economic Order Quantity Costs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EOQ!$C$34</c:f>
              <c:strCache>
                <c:ptCount val="1"/>
                <c:pt idx="0">
                  <c:v>Setup/Order cost</c:v>
                </c:pt>
              </c:strCache>
            </c:strRef>
          </c:tx>
          <c:marker>
            <c:symbol val="none"/>
          </c:marker>
          <c:xVal>
            <c:numRef>
              <c:f>EOQ!$B$35:$B$58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EOQ!$C$35:$C$58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EF-458E-8521-8F85F303EEEE}"/>
            </c:ext>
          </c:extLst>
        </c:ser>
        <c:ser>
          <c:idx val="1"/>
          <c:order val="1"/>
          <c:tx>
            <c:strRef>
              <c:f>EOQ!$D$34</c:f>
              <c:strCache>
                <c:ptCount val="1"/>
                <c:pt idx="0">
                  <c:v>Holding cost</c:v>
                </c:pt>
              </c:strCache>
            </c:strRef>
          </c:tx>
          <c:marker>
            <c:symbol val="none"/>
          </c:marker>
          <c:xVal>
            <c:numRef>
              <c:f>EOQ!$B$35:$B$58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EOQ!$D$35:$D$58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EF-458E-8521-8F85F303EEEE}"/>
            </c:ext>
          </c:extLst>
        </c:ser>
        <c:ser>
          <c:idx val="2"/>
          <c:order val="2"/>
          <c:tx>
            <c:strRef>
              <c:f>EOQ!$E$34</c:f>
              <c:strCache>
                <c:ptCount val="1"/>
                <c:pt idx="0">
                  <c:v>Total cost</c:v>
                </c:pt>
              </c:strCache>
            </c:strRef>
          </c:tx>
          <c:marker>
            <c:symbol val="none"/>
          </c:marker>
          <c:xVal>
            <c:numRef>
              <c:f>EOQ!$B$35:$B$58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EOQ!$E$35:$E$58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EF-458E-8521-8F85F303EEEE}"/>
            </c:ext>
          </c:extLst>
        </c:ser>
        <c:ser>
          <c:idx val="3"/>
          <c:order val="3"/>
          <c:tx>
            <c:v>EOQ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EOQ!$B$60:$B$61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EOQ!$C$60:$C$61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FEF-458E-8521-8F85F303E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435816"/>
        <c:axId val="534436144"/>
      </c:scatterChart>
      <c:valAx>
        <c:axId val="53443581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534436144"/>
        <c:crosses val="autoZero"/>
        <c:crossBetween val="midCat"/>
      </c:valAx>
      <c:valAx>
        <c:axId val="53443614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34435816"/>
        <c:crosses val="autoZero"/>
        <c:crossBetween val="midCat"/>
      </c:valAx>
      <c:spPr>
        <a:gradFill flip="none" rotWithShape="1">
          <a:gsLst>
            <a:gs pos="0">
              <a:srgbClr val="9AB5E4"/>
            </a:gs>
            <a:gs pos="100000">
              <a:srgbClr val="FFFFFF"/>
            </a:gs>
          </a:gsLst>
          <a:lin ang="5400000" scaled="1"/>
          <a:tileRect/>
        </a:gradFill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Production Order Quantity Costs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POQ!$C$34</c:f>
              <c:strCache>
                <c:ptCount val="1"/>
                <c:pt idx="0">
                  <c:v>Setup/Order cost</c:v>
                </c:pt>
              </c:strCache>
            </c:strRef>
          </c:tx>
          <c:marker>
            <c:symbol val="none"/>
          </c:marker>
          <c:xVal>
            <c:numRef>
              <c:f>POQ!$B$35:$B$58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POQ!$C$35:$C$58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F3-405D-A71C-4E07BF44E629}"/>
            </c:ext>
          </c:extLst>
        </c:ser>
        <c:ser>
          <c:idx val="1"/>
          <c:order val="1"/>
          <c:tx>
            <c:strRef>
              <c:f>POQ!$D$34</c:f>
              <c:strCache>
                <c:ptCount val="1"/>
                <c:pt idx="0">
                  <c:v>Holding cost</c:v>
                </c:pt>
              </c:strCache>
            </c:strRef>
          </c:tx>
          <c:marker>
            <c:symbol val="none"/>
          </c:marker>
          <c:xVal>
            <c:numRef>
              <c:f>POQ!$B$35:$B$58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POQ!$D$35:$D$58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F3-405D-A71C-4E07BF44E629}"/>
            </c:ext>
          </c:extLst>
        </c:ser>
        <c:ser>
          <c:idx val="2"/>
          <c:order val="2"/>
          <c:tx>
            <c:strRef>
              <c:f>POQ!$E$34</c:f>
              <c:strCache>
                <c:ptCount val="1"/>
                <c:pt idx="0">
                  <c:v>Total cost</c:v>
                </c:pt>
              </c:strCache>
            </c:strRef>
          </c:tx>
          <c:marker>
            <c:symbol val="none"/>
          </c:marker>
          <c:xVal>
            <c:numRef>
              <c:f>POQ!$B$35:$B$58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POQ!$E$35:$E$58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F3-405D-A71C-4E07BF44E629}"/>
            </c:ext>
          </c:extLst>
        </c:ser>
        <c:ser>
          <c:idx val="3"/>
          <c:order val="3"/>
          <c:tx>
            <c:v>POQ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POQ!$B$60:$B$61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POQ!$C$60:$C$61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F3-405D-A71C-4E07BF44E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20200"/>
        <c:axId val="535942504"/>
      </c:scatterChart>
      <c:valAx>
        <c:axId val="53592020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535942504"/>
        <c:crosses val="autoZero"/>
        <c:crossBetween val="midCat"/>
      </c:valAx>
      <c:valAx>
        <c:axId val="5359425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35920200"/>
        <c:crosses val="autoZero"/>
        <c:crossBetween val="midCat"/>
      </c:valAx>
      <c:spPr>
        <a:gradFill flip="none" rotWithShape="1">
          <a:gsLst>
            <a:gs pos="0">
              <a:srgbClr val="9AB5E4"/>
            </a:gs>
            <a:gs pos="100000">
              <a:srgbClr val="FFFFFF"/>
            </a:gs>
          </a:gsLst>
          <a:lin ang="5400000" scaled="1"/>
          <a:tileRect/>
        </a:gradFill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45720</xdr:rowOff>
    </xdr:from>
    <xdr:to>
      <xdr:col>15</xdr:col>
      <xdr:colOff>198120</xdr:colOff>
      <xdr:row>28</xdr:row>
      <xdr:rowOff>55880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1</xdr:col>
      <xdr:colOff>264160</xdr:colOff>
      <xdr:row>2</xdr:row>
      <xdr:rowOff>20320</xdr:rowOff>
    </xdr:to>
    <xdr:sp macro="" textlink="">
      <xdr:nvSpPr>
        <xdr:cNvPr id="2" name="messageTextbox"/>
        <xdr:cNvSpPr txBox="1"/>
      </xdr:nvSpPr>
      <xdr:spPr>
        <a:xfrm>
          <a:off x="254000" y="251460"/>
          <a:ext cx="2540000" cy="203200"/>
        </a:xfrm>
        <a:prstGeom prst="rect">
          <a:avLst/>
        </a:prstGeom>
        <a:solidFill>
          <a:srgbClr val="FFEB9C"/>
        </a:solidFill>
        <a:ln w="1" cmpd="sng">
          <a:solidFill>
            <a:schemeClr val="lt1">
              <a:shade val="50000"/>
            </a:schemeClr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effectLst/>
              <a:latin typeface="Arial"/>
            </a:rPr>
            <a:t>Enter the data in the shaded area.</a:t>
          </a:r>
        </a:p>
      </xdr:txBody>
    </xdr:sp>
    <xdr:clientData fPrintsWithSheet="0"/>
  </xdr:twoCellAnchor>
  <xdr:twoCellAnchor>
    <xdr:from>
      <xdr:col>0</xdr:col>
      <xdr:colOff>254000</xdr:colOff>
      <xdr:row>1</xdr:row>
      <xdr:rowOff>25146</xdr:rowOff>
    </xdr:from>
    <xdr:to>
      <xdr:col>4</xdr:col>
      <xdr:colOff>337820</xdr:colOff>
      <xdr:row>2</xdr:row>
      <xdr:rowOff>70866</xdr:rowOff>
    </xdr:to>
    <xdr:sp macro="" textlink="">
      <xdr:nvSpPr>
        <xdr:cNvPr id="3" name="messageTextbox"/>
        <xdr:cNvSpPr txBox="1"/>
      </xdr:nvSpPr>
      <xdr:spPr>
        <a:xfrm>
          <a:off x="254000" y="276606"/>
          <a:ext cx="5334000" cy="2286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Enter the data in the shaded area.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1</xdr:col>
      <xdr:colOff>713740</xdr:colOff>
      <xdr:row>2</xdr:row>
      <xdr:rowOff>20320</xdr:rowOff>
    </xdr:to>
    <xdr:sp macro="" textlink="">
      <xdr:nvSpPr>
        <xdr:cNvPr id="2" name="messageTextbox"/>
        <xdr:cNvSpPr txBox="1"/>
      </xdr:nvSpPr>
      <xdr:spPr>
        <a:xfrm>
          <a:off x="254000" y="251460"/>
          <a:ext cx="2540000" cy="203200"/>
        </a:xfrm>
        <a:prstGeom prst="rect">
          <a:avLst/>
        </a:prstGeom>
        <a:solidFill>
          <a:srgbClr val="FFFFE6"/>
        </a:solidFill>
        <a:ln w="1" cmpd="sng">
          <a:solidFill>
            <a:schemeClr val="lt1">
              <a:shade val="50000"/>
            </a:schemeClr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effectLst/>
              <a:latin typeface="Arial"/>
            </a:rPr>
            <a:t>Enter the data in the shaded area. You may have to do some work to enter the daily production rate.</a:t>
          </a:r>
        </a:p>
      </xdr:txBody>
    </xdr:sp>
    <xdr:clientData fPrintsWithSheet="0"/>
  </xdr:twoCellAnchor>
  <xdr:twoCellAnchor>
    <xdr:from>
      <xdr:col>4</xdr:col>
      <xdr:colOff>0</xdr:colOff>
      <xdr:row>11</xdr:row>
      <xdr:rowOff>0</xdr:rowOff>
    </xdr:from>
    <xdr:to>
      <xdr:col>12</xdr:col>
      <xdr:colOff>63500</xdr:colOff>
      <xdr:row>30</xdr:row>
      <xdr:rowOff>48260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/>
  </sheetViews>
  <sheetFormatPr defaultColWidth="8.90625" defaultRowHeight="14.5" x14ac:dyDescent="0.35"/>
  <cols>
    <col min="1" max="1" width="8.90625" style="4" customWidth="1"/>
    <col min="2" max="4" width="8.90625" style="4"/>
    <col min="5" max="5" width="5.1796875" style="4" customWidth="1"/>
    <col min="6" max="6" width="11.08984375" style="4" bestFit="1" customWidth="1"/>
    <col min="7" max="12" width="8.90625" style="4"/>
    <col min="13" max="13" width="12.08984375" style="4" bestFit="1" customWidth="1"/>
    <col min="14" max="16384" width="8.90625" style="4"/>
  </cols>
  <sheetData>
    <row r="1" spans="1:17" ht="19.5" x14ac:dyDescent="0.45">
      <c r="A1" s="2" t="s">
        <v>0</v>
      </c>
      <c r="B1" s="5"/>
      <c r="C1" s="5"/>
      <c r="D1" s="5"/>
      <c r="E1" s="5"/>
      <c r="F1" s="5"/>
      <c r="G1" s="5"/>
      <c r="H1" s="5"/>
      <c r="I1" s="5"/>
    </row>
    <row r="2" spans="1:17" x14ac:dyDescent="0.35">
      <c r="A2" s="3"/>
      <c r="B2" s="3"/>
      <c r="O2" s="15" t="s">
        <v>17</v>
      </c>
      <c r="P2" s="16"/>
      <c r="Q2" s="16"/>
    </row>
    <row r="3" spans="1:17" x14ac:dyDescent="0.35">
      <c r="O3" s="15" t="s">
        <v>18</v>
      </c>
      <c r="P3" s="16"/>
      <c r="Q3" s="17">
        <f>SUM(P2:P3)</f>
        <v>0</v>
      </c>
    </row>
    <row r="4" spans="1:17" ht="15" thickBot="1" x14ac:dyDescent="0.4">
      <c r="B4" s="7" t="s">
        <v>5</v>
      </c>
      <c r="I4" s="1" t="s">
        <v>14</v>
      </c>
    </row>
    <row r="5" spans="1:17" ht="58" x14ac:dyDescent="0.35">
      <c r="A5" s="18" t="s">
        <v>1</v>
      </c>
      <c r="B5" s="19" t="s">
        <v>2</v>
      </c>
      <c r="C5" s="20" t="s">
        <v>3</v>
      </c>
      <c r="D5" s="21" t="s">
        <v>4</v>
      </c>
      <c r="E5" s="18"/>
      <c r="F5" s="18" t="s">
        <v>12</v>
      </c>
      <c r="G5" s="18" t="s">
        <v>13</v>
      </c>
      <c r="H5" s="18"/>
      <c r="I5" s="33" t="s">
        <v>1</v>
      </c>
      <c r="J5" s="39" t="s">
        <v>2</v>
      </c>
      <c r="K5" s="36" t="s">
        <v>3</v>
      </c>
      <c r="L5" s="29" t="s">
        <v>4</v>
      </c>
      <c r="M5" s="29" t="s">
        <v>15</v>
      </c>
      <c r="N5" s="29" t="s">
        <v>13</v>
      </c>
      <c r="O5" s="42" t="s">
        <v>16</v>
      </c>
      <c r="P5" s="39" t="s">
        <v>19</v>
      </c>
    </row>
    <row r="6" spans="1:17" x14ac:dyDescent="0.35">
      <c r="A6" s="6">
        <f>RANK(F6,$F$6:$F$10)</f>
        <v>5</v>
      </c>
      <c r="B6" s="9" t="s">
        <v>6</v>
      </c>
      <c r="C6" s="8"/>
      <c r="D6" s="10"/>
      <c r="F6" s="22">
        <f>C6*D6+I6/10000</f>
        <v>1E-4</v>
      </c>
      <c r="G6" s="14" t="e">
        <f>F6/$M$11</f>
        <v>#DIV/0!</v>
      </c>
      <c r="H6" s="14"/>
      <c r="I6" s="34">
        <v>1</v>
      </c>
      <c r="J6" s="40" t="str">
        <f>VLOOKUP($I6,$A$6:$D$10,2,FALSE)</f>
        <v>Item 5</v>
      </c>
      <c r="K6" s="37">
        <f>VLOOKUP($I6,$A$6:$D$10,3,FALSE)</f>
        <v>0</v>
      </c>
      <c r="L6" s="25">
        <f>VLOOKUP($I6,$A$6:$D$10,4,FALSE)</f>
        <v>0</v>
      </c>
      <c r="M6" s="26">
        <f>K6*L6</f>
        <v>0</v>
      </c>
      <c r="N6" s="27" t="e">
        <f>M6/$M$11</f>
        <v>#DIV/0!</v>
      </c>
      <c r="O6" s="43" t="e">
        <f>N6</f>
        <v>#DIV/0!</v>
      </c>
      <c r="P6" s="45" t="s">
        <v>20</v>
      </c>
    </row>
    <row r="7" spans="1:17" x14ac:dyDescent="0.35">
      <c r="A7" s="6">
        <f t="shared" ref="A7:A10" si="0">RANK(F7,$F$6:$F$10)</f>
        <v>4</v>
      </c>
      <c r="B7" s="9" t="s">
        <v>7</v>
      </c>
      <c r="C7" s="8"/>
      <c r="D7" s="10"/>
      <c r="F7" s="22">
        <f t="shared" ref="F7:F10" si="1">C7*D7+I7/10000</f>
        <v>2.0000000000000001E-4</v>
      </c>
      <c r="G7" s="14" t="e">
        <f t="shared" ref="G7:G10" si="2">F7/$M$11</f>
        <v>#DIV/0!</v>
      </c>
      <c r="H7" s="14"/>
      <c r="I7" s="34">
        <v>2</v>
      </c>
      <c r="J7" s="40" t="str">
        <f t="shared" ref="J7:J10" si="3">VLOOKUP($I7,$A$6:$D$10,2,FALSE)</f>
        <v>Item 4</v>
      </c>
      <c r="K7" s="37">
        <f t="shared" ref="K7:K10" si="4">VLOOKUP($I7,$A$6:$D$10,3,FALSE)</f>
        <v>0</v>
      </c>
      <c r="L7" s="25">
        <f t="shared" ref="L7:L10" si="5">VLOOKUP($I7,$A$6:$D$10,4,FALSE)</f>
        <v>0</v>
      </c>
      <c r="M7" s="26">
        <f t="shared" ref="M7:M10" si="6">K7*L7</f>
        <v>0</v>
      </c>
      <c r="N7" s="27" t="e">
        <f t="shared" ref="N7:N10" si="7">M7/$M$11</f>
        <v>#DIV/0!</v>
      </c>
      <c r="O7" s="43" t="e">
        <f>N7+O6</f>
        <v>#DIV/0!</v>
      </c>
      <c r="P7" s="45" t="e">
        <f>IF(P6="A",IF(O6&lt;$P$2,"A","B"),IF(P6="B",IF(O6&lt;$Q$3,"B","C"),"C"))</f>
        <v>#DIV/0!</v>
      </c>
    </row>
    <row r="8" spans="1:17" x14ac:dyDescent="0.35">
      <c r="A8" s="6">
        <f t="shared" si="0"/>
        <v>3</v>
      </c>
      <c r="B8" s="9" t="s">
        <v>8</v>
      </c>
      <c r="C8" s="8"/>
      <c r="D8" s="10"/>
      <c r="F8" s="22">
        <f t="shared" si="1"/>
        <v>2.9999999999999997E-4</v>
      </c>
      <c r="G8" s="14" t="e">
        <f t="shared" si="2"/>
        <v>#DIV/0!</v>
      </c>
      <c r="H8" s="14"/>
      <c r="I8" s="34">
        <v>3</v>
      </c>
      <c r="J8" s="40" t="str">
        <f t="shared" si="3"/>
        <v>Item 3</v>
      </c>
      <c r="K8" s="37">
        <f t="shared" si="4"/>
        <v>0</v>
      </c>
      <c r="L8" s="25">
        <f t="shared" si="5"/>
        <v>0</v>
      </c>
      <c r="M8" s="26">
        <f t="shared" si="6"/>
        <v>0</v>
      </c>
      <c r="N8" s="27" t="e">
        <f t="shared" si="7"/>
        <v>#DIV/0!</v>
      </c>
      <c r="O8" s="43" t="e">
        <f t="shared" ref="O8:O10" si="8">N8+O7</f>
        <v>#DIV/0!</v>
      </c>
      <c r="P8" s="45" t="e">
        <f t="shared" ref="P8:P10" si="9">IF(P7="A",IF(O7&lt;$P$2,"A","B"),IF(P7="B",IF(O7&lt;$Q$3,"B","C"),"C"))</f>
        <v>#DIV/0!</v>
      </c>
    </row>
    <row r="9" spans="1:17" x14ac:dyDescent="0.35">
      <c r="A9" s="6">
        <f t="shared" si="0"/>
        <v>2</v>
      </c>
      <c r="B9" s="9" t="s">
        <v>9</v>
      </c>
      <c r="C9" s="8"/>
      <c r="D9" s="10"/>
      <c r="F9" s="22">
        <f t="shared" si="1"/>
        <v>4.0000000000000002E-4</v>
      </c>
      <c r="G9" s="14" t="e">
        <f t="shared" si="2"/>
        <v>#DIV/0!</v>
      </c>
      <c r="H9" s="14"/>
      <c r="I9" s="34">
        <v>4</v>
      </c>
      <c r="J9" s="40" t="str">
        <f t="shared" si="3"/>
        <v>Item 2</v>
      </c>
      <c r="K9" s="37">
        <f t="shared" si="4"/>
        <v>0</v>
      </c>
      <c r="L9" s="25">
        <f t="shared" si="5"/>
        <v>0</v>
      </c>
      <c r="M9" s="26">
        <f t="shared" si="6"/>
        <v>0</v>
      </c>
      <c r="N9" s="27" t="e">
        <f t="shared" si="7"/>
        <v>#DIV/0!</v>
      </c>
      <c r="O9" s="43" t="e">
        <f t="shared" si="8"/>
        <v>#DIV/0!</v>
      </c>
      <c r="P9" s="45" t="e">
        <f t="shared" si="9"/>
        <v>#DIV/0!</v>
      </c>
    </row>
    <row r="10" spans="1:17" ht="15" thickBot="1" x14ac:dyDescent="0.4">
      <c r="A10" s="6">
        <f t="shared" si="0"/>
        <v>1</v>
      </c>
      <c r="B10" s="11" t="s">
        <v>10</v>
      </c>
      <c r="C10" s="12"/>
      <c r="D10" s="13"/>
      <c r="F10" s="22">
        <f t="shared" si="1"/>
        <v>5.0000000000000001E-4</v>
      </c>
      <c r="G10" s="14" t="e">
        <f t="shared" si="2"/>
        <v>#DIV/0!</v>
      </c>
      <c r="H10" s="14"/>
      <c r="I10" s="35">
        <v>5</v>
      </c>
      <c r="J10" s="41" t="str">
        <f t="shared" si="3"/>
        <v>Item 1</v>
      </c>
      <c r="K10" s="38">
        <f t="shared" si="4"/>
        <v>0</v>
      </c>
      <c r="L10" s="30">
        <f t="shared" si="5"/>
        <v>0</v>
      </c>
      <c r="M10" s="31">
        <f t="shared" si="6"/>
        <v>0</v>
      </c>
      <c r="N10" s="32" t="e">
        <f t="shared" si="7"/>
        <v>#DIV/0!</v>
      </c>
      <c r="O10" s="44" t="e">
        <f t="shared" si="8"/>
        <v>#DIV/0!</v>
      </c>
      <c r="P10" s="46" t="e">
        <f t="shared" si="9"/>
        <v>#DIV/0!</v>
      </c>
    </row>
    <row r="11" spans="1:17" x14ac:dyDescent="0.35">
      <c r="F11" s="23"/>
      <c r="L11" s="4" t="s">
        <v>11</v>
      </c>
      <c r="M11" s="23">
        <f>SUM(M6:M10)</f>
        <v>0</v>
      </c>
      <c r="P11" s="2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/>
  <dimension ref="A1:G61"/>
  <sheetViews>
    <sheetView zoomScaleNormal="100" workbookViewId="0">
      <selection activeCell="C17" sqref="C17"/>
    </sheetView>
  </sheetViews>
  <sheetFormatPr defaultColWidth="8.90625" defaultRowHeight="14.5" x14ac:dyDescent="0.35"/>
  <cols>
    <col min="1" max="1" width="36.90625" style="60" customWidth="1"/>
    <col min="2" max="2" width="17.6328125" style="60" customWidth="1"/>
    <col min="3" max="3" width="13.08984375" style="60" customWidth="1"/>
    <col min="4" max="16384" width="8.90625" style="60"/>
  </cols>
  <sheetData>
    <row r="1" spans="1:7" ht="19.5" x14ac:dyDescent="0.45">
      <c r="A1" s="47" t="s">
        <v>21</v>
      </c>
      <c r="B1" s="59" t="s">
        <v>22</v>
      </c>
      <c r="C1" s="59"/>
      <c r="D1" s="59"/>
      <c r="E1" s="59"/>
      <c r="F1" s="59"/>
      <c r="G1" s="59"/>
    </row>
    <row r="2" spans="1:7" x14ac:dyDescent="0.35">
      <c r="A2" s="48"/>
      <c r="B2" s="48"/>
    </row>
    <row r="5" spans="1:7" ht="15" thickBot="1" x14ac:dyDescent="0.4">
      <c r="A5" s="49" t="s">
        <v>23</v>
      </c>
    </row>
    <row r="6" spans="1:7" x14ac:dyDescent="0.35">
      <c r="A6" s="61" t="s">
        <v>24</v>
      </c>
      <c r="B6" s="62"/>
    </row>
    <row r="7" spans="1:7" x14ac:dyDescent="0.35">
      <c r="A7" s="63" t="s">
        <v>25</v>
      </c>
      <c r="B7" s="64"/>
    </row>
    <row r="8" spans="1:7" x14ac:dyDescent="0.35">
      <c r="A8" s="63" t="s">
        <v>26</v>
      </c>
      <c r="B8" s="57"/>
      <c r="C8" s="58" t="s">
        <v>27</v>
      </c>
    </row>
    <row r="9" spans="1:7" ht="15" thickBot="1" x14ac:dyDescent="0.4">
      <c r="A9" s="65" t="s">
        <v>28</v>
      </c>
      <c r="B9" s="66"/>
    </row>
    <row r="10" spans="1:7" x14ac:dyDescent="0.35">
      <c r="A10" s="67"/>
    </row>
    <row r="11" spans="1:7" ht="15" thickBot="1" x14ac:dyDescent="0.4">
      <c r="A11" s="53" t="s">
        <v>30</v>
      </c>
    </row>
    <row r="12" spans="1:7" x14ac:dyDescent="0.35">
      <c r="A12" s="54" t="s">
        <v>31</v>
      </c>
      <c r="B12" s="99" t="e">
        <f>SQRT(2*B6*B7/B8)</f>
        <v>#DIV/0!</v>
      </c>
    </row>
    <row r="13" spans="1:7" x14ac:dyDescent="0.35">
      <c r="A13" s="55" t="s">
        <v>32</v>
      </c>
      <c r="B13" s="100" t="e">
        <f>B12</f>
        <v>#DIV/0!</v>
      </c>
    </row>
    <row r="14" spans="1:7" x14ac:dyDescent="0.35">
      <c r="A14" s="55" t="s">
        <v>33</v>
      </c>
      <c r="B14" s="100" t="e">
        <f>B12/2</f>
        <v>#DIV/0!</v>
      </c>
    </row>
    <row r="15" spans="1:7" x14ac:dyDescent="0.35">
      <c r="A15" s="55" t="s">
        <v>34</v>
      </c>
      <c r="B15" s="100" t="e">
        <f>B6/B12</f>
        <v>#DIV/0!</v>
      </c>
    </row>
    <row r="16" spans="1:7" x14ac:dyDescent="0.35">
      <c r="A16" s="55"/>
      <c r="B16" s="100"/>
    </row>
    <row r="17" spans="1:5" x14ac:dyDescent="0.35">
      <c r="A17" s="55" t="s">
        <v>35</v>
      </c>
      <c r="B17" s="100" t="e">
        <f>B14*B8</f>
        <v>#DIV/0!</v>
      </c>
    </row>
    <row r="18" spans="1:5" x14ac:dyDescent="0.35">
      <c r="A18" s="55" t="s">
        <v>36</v>
      </c>
      <c r="B18" s="100" t="e">
        <f>B15*B7</f>
        <v>#DIV/0!</v>
      </c>
    </row>
    <row r="19" spans="1:5" x14ac:dyDescent="0.35">
      <c r="A19" s="55"/>
      <c r="B19" s="100"/>
    </row>
    <row r="20" spans="1:5" x14ac:dyDescent="0.35">
      <c r="A20" s="55" t="s">
        <v>37</v>
      </c>
      <c r="B20" s="100">
        <f>B9*B6</f>
        <v>0</v>
      </c>
    </row>
    <row r="21" spans="1:5" ht="17" thickBot="1" x14ac:dyDescent="0.5">
      <c r="A21" s="50" t="s">
        <v>38</v>
      </c>
      <c r="B21" s="101" t="e">
        <f>B17+B18+B20</f>
        <v>#DIV/0!</v>
      </c>
    </row>
    <row r="30" spans="1:5" x14ac:dyDescent="0.35">
      <c r="A30" s="51"/>
      <c r="B30" s="52"/>
    </row>
    <row r="32" spans="1:5" x14ac:dyDescent="0.35">
      <c r="A32" s="68" t="s">
        <v>39</v>
      </c>
      <c r="B32" s="60" t="s">
        <v>40</v>
      </c>
      <c r="C32" s="69" t="e">
        <f>B12/4</f>
        <v>#DIV/0!</v>
      </c>
      <c r="D32" s="60" t="s">
        <v>41</v>
      </c>
      <c r="E32" s="69" t="e">
        <f>B12/12</f>
        <v>#DIV/0!</v>
      </c>
    </row>
    <row r="34" spans="2:5" ht="29" x14ac:dyDescent="0.35">
      <c r="B34" s="70" t="s">
        <v>42</v>
      </c>
      <c r="C34" s="70" t="s">
        <v>43</v>
      </c>
      <c r="D34" s="70" t="s">
        <v>44</v>
      </c>
      <c r="E34" s="70" t="s">
        <v>45</v>
      </c>
    </row>
    <row r="35" spans="2:5" x14ac:dyDescent="0.35">
      <c r="B35" s="71" t="e">
        <f>C32</f>
        <v>#DIV/0!</v>
      </c>
      <c r="C35" s="71" t="e">
        <f>$B$6*$B$7/B35</f>
        <v>#DIV/0!</v>
      </c>
      <c r="D35" s="71" t="e">
        <f>$B$8*B35/2</f>
        <v>#DIV/0!</v>
      </c>
      <c r="E35" s="71" t="e">
        <f>+C35+D35</f>
        <v>#DIV/0!</v>
      </c>
    </row>
    <row r="36" spans="2:5" x14ac:dyDescent="0.35">
      <c r="B36" s="71" t="e">
        <f>B35+$E$32</f>
        <v>#DIV/0!</v>
      </c>
      <c r="C36" s="71" t="e">
        <f t="shared" ref="C36:C58" si="0">$B$6*$B$7/B36</f>
        <v>#DIV/0!</v>
      </c>
      <c r="D36" s="71" t="e">
        <f t="shared" ref="D36:D58" si="1">$B$8*B36/2</f>
        <v>#DIV/0!</v>
      </c>
      <c r="E36" s="71" t="e">
        <f t="shared" ref="E36:E58" si="2">+C36+D36</f>
        <v>#DIV/0!</v>
      </c>
    </row>
    <row r="37" spans="2:5" x14ac:dyDescent="0.35">
      <c r="B37" s="71" t="e">
        <f t="shared" ref="B37:B58" si="3">B36+$E$32</f>
        <v>#DIV/0!</v>
      </c>
      <c r="C37" s="71" t="e">
        <f t="shared" si="0"/>
        <v>#DIV/0!</v>
      </c>
      <c r="D37" s="71" t="e">
        <f t="shared" si="1"/>
        <v>#DIV/0!</v>
      </c>
      <c r="E37" s="71" t="e">
        <f t="shared" si="2"/>
        <v>#DIV/0!</v>
      </c>
    </row>
    <row r="38" spans="2:5" x14ac:dyDescent="0.35">
      <c r="B38" s="71" t="e">
        <f t="shared" si="3"/>
        <v>#DIV/0!</v>
      </c>
      <c r="C38" s="71" t="e">
        <f t="shared" si="0"/>
        <v>#DIV/0!</v>
      </c>
      <c r="D38" s="71" t="e">
        <f t="shared" si="1"/>
        <v>#DIV/0!</v>
      </c>
      <c r="E38" s="71" t="e">
        <f t="shared" si="2"/>
        <v>#DIV/0!</v>
      </c>
    </row>
    <row r="39" spans="2:5" x14ac:dyDescent="0.35">
      <c r="B39" s="71" t="e">
        <f t="shared" si="3"/>
        <v>#DIV/0!</v>
      </c>
      <c r="C39" s="71" t="e">
        <f t="shared" si="0"/>
        <v>#DIV/0!</v>
      </c>
      <c r="D39" s="71" t="e">
        <f t="shared" si="1"/>
        <v>#DIV/0!</v>
      </c>
      <c r="E39" s="71" t="e">
        <f t="shared" si="2"/>
        <v>#DIV/0!</v>
      </c>
    </row>
    <row r="40" spans="2:5" x14ac:dyDescent="0.35">
      <c r="B40" s="71" t="e">
        <f t="shared" si="3"/>
        <v>#DIV/0!</v>
      </c>
      <c r="C40" s="71" t="e">
        <f t="shared" si="0"/>
        <v>#DIV/0!</v>
      </c>
      <c r="D40" s="71" t="e">
        <f t="shared" si="1"/>
        <v>#DIV/0!</v>
      </c>
      <c r="E40" s="71" t="e">
        <f t="shared" si="2"/>
        <v>#DIV/0!</v>
      </c>
    </row>
    <row r="41" spans="2:5" x14ac:dyDescent="0.35">
      <c r="B41" s="71" t="e">
        <f t="shared" si="3"/>
        <v>#DIV/0!</v>
      </c>
      <c r="C41" s="71" t="e">
        <f t="shared" si="0"/>
        <v>#DIV/0!</v>
      </c>
      <c r="D41" s="71" t="e">
        <f t="shared" si="1"/>
        <v>#DIV/0!</v>
      </c>
      <c r="E41" s="71" t="e">
        <f t="shared" si="2"/>
        <v>#DIV/0!</v>
      </c>
    </row>
    <row r="42" spans="2:5" x14ac:dyDescent="0.35">
      <c r="B42" s="71" t="e">
        <f t="shared" si="3"/>
        <v>#DIV/0!</v>
      </c>
      <c r="C42" s="71" t="e">
        <f t="shared" si="0"/>
        <v>#DIV/0!</v>
      </c>
      <c r="D42" s="71" t="e">
        <f t="shared" si="1"/>
        <v>#DIV/0!</v>
      </c>
      <c r="E42" s="71" t="e">
        <f t="shared" si="2"/>
        <v>#DIV/0!</v>
      </c>
    </row>
    <row r="43" spans="2:5" x14ac:dyDescent="0.35">
      <c r="B43" s="71" t="e">
        <f t="shared" si="3"/>
        <v>#DIV/0!</v>
      </c>
      <c r="C43" s="71" t="e">
        <f t="shared" si="0"/>
        <v>#DIV/0!</v>
      </c>
      <c r="D43" s="71" t="e">
        <f t="shared" si="1"/>
        <v>#DIV/0!</v>
      </c>
      <c r="E43" s="71" t="e">
        <f t="shared" si="2"/>
        <v>#DIV/0!</v>
      </c>
    </row>
    <row r="44" spans="2:5" x14ac:dyDescent="0.35">
      <c r="B44" s="71" t="e">
        <f t="shared" si="3"/>
        <v>#DIV/0!</v>
      </c>
      <c r="C44" s="71" t="e">
        <f t="shared" si="0"/>
        <v>#DIV/0!</v>
      </c>
      <c r="D44" s="71" t="e">
        <f t="shared" si="1"/>
        <v>#DIV/0!</v>
      </c>
      <c r="E44" s="71" t="e">
        <f t="shared" si="2"/>
        <v>#DIV/0!</v>
      </c>
    </row>
    <row r="45" spans="2:5" x14ac:dyDescent="0.35">
      <c r="B45" s="71" t="e">
        <f t="shared" si="3"/>
        <v>#DIV/0!</v>
      </c>
      <c r="C45" s="71" t="e">
        <f t="shared" si="0"/>
        <v>#DIV/0!</v>
      </c>
      <c r="D45" s="71" t="e">
        <f t="shared" si="1"/>
        <v>#DIV/0!</v>
      </c>
      <c r="E45" s="71" t="e">
        <f t="shared" si="2"/>
        <v>#DIV/0!</v>
      </c>
    </row>
    <row r="46" spans="2:5" x14ac:dyDescent="0.35">
      <c r="B46" s="71" t="e">
        <f t="shared" si="3"/>
        <v>#DIV/0!</v>
      </c>
      <c r="C46" s="71" t="e">
        <f t="shared" si="0"/>
        <v>#DIV/0!</v>
      </c>
      <c r="D46" s="71" t="e">
        <f t="shared" si="1"/>
        <v>#DIV/0!</v>
      </c>
      <c r="E46" s="71" t="e">
        <f t="shared" si="2"/>
        <v>#DIV/0!</v>
      </c>
    </row>
    <row r="47" spans="2:5" x14ac:dyDescent="0.35">
      <c r="B47" s="71" t="e">
        <f t="shared" si="3"/>
        <v>#DIV/0!</v>
      </c>
      <c r="C47" s="71" t="e">
        <f t="shared" si="0"/>
        <v>#DIV/0!</v>
      </c>
      <c r="D47" s="71" t="e">
        <f t="shared" si="1"/>
        <v>#DIV/0!</v>
      </c>
      <c r="E47" s="71" t="e">
        <f t="shared" si="2"/>
        <v>#DIV/0!</v>
      </c>
    </row>
    <row r="48" spans="2:5" x14ac:dyDescent="0.35">
      <c r="B48" s="71" t="e">
        <f t="shared" si="3"/>
        <v>#DIV/0!</v>
      </c>
      <c r="C48" s="71" t="e">
        <f t="shared" si="0"/>
        <v>#DIV/0!</v>
      </c>
      <c r="D48" s="71" t="e">
        <f t="shared" si="1"/>
        <v>#DIV/0!</v>
      </c>
      <c r="E48" s="71" t="e">
        <f t="shared" si="2"/>
        <v>#DIV/0!</v>
      </c>
    </row>
    <row r="49" spans="2:5" x14ac:dyDescent="0.35">
      <c r="B49" s="71" t="e">
        <f t="shared" si="3"/>
        <v>#DIV/0!</v>
      </c>
      <c r="C49" s="71" t="e">
        <f t="shared" si="0"/>
        <v>#DIV/0!</v>
      </c>
      <c r="D49" s="71" t="e">
        <f t="shared" si="1"/>
        <v>#DIV/0!</v>
      </c>
      <c r="E49" s="71" t="e">
        <f t="shared" si="2"/>
        <v>#DIV/0!</v>
      </c>
    </row>
    <row r="50" spans="2:5" x14ac:dyDescent="0.35">
      <c r="B50" s="71" t="e">
        <f t="shared" si="3"/>
        <v>#DIV/0!</v>
      </c>
      <c r="C50" s="71" t="e">
        <f t="shared" si="0"/>
        <v>#DIV/0!</v>
      </c>
      <c r="D50" s="71" t="e">
        <f t="shared" si="1"/>
        <v>#DIV/0!</v>
      </c>
      <c r="E50" s="71" t="e">
        <f t="shared" si="2"/>
        <v>#DIV/0!</v>
      </c>
    </row>
    <row r="51" spans="2:5" x14ac:dyDescent="0.35">
      <c r="B51" s="71" t="e">
        <f t="shared" si="3"/>
        <v>#DIV/0!</v>
      </c>
      <c r="C51" s="71" t="e">
        <f t="shared" si="0"/>
        <v>#DIV/0!</v>
      </c>
      <c r="D51" s="71" t="e">
        <f t="shared" si="1"/>
        <v>#DIV/0!</v>
      </c>
      <c r="E51" s="71" t="e">
        <f t="shared" si="2"/>
        <v>#DIV/0!</v>
      </c>
    </row>
    <row r="52" spans="2:5" x14ac:dyDescent="0.35">
      <c r="B52" s="71" t="e">
        <f t="shared" si="3"/>
        <v>#DIV/0!</v>
      </c>
      <c r="C52" s="71" t="e">
        <f t="shared" si="0"/>
        <v>#DIV/0!</v>
      </c>
      <c r="D52" s="71" t="e">
        <f t="shared" si="1"/>
        <v>#DIV/0!</v>
      </c>
      <c r="E52" s="71" t="e">
        <f t="shared" si="2"/>
        <v>#DIV/0!</v>
      </c>
    </row>
    <row r="53" spans="2:5" x14ac:dyDescent="0.35">
      <c r="B53" s="71" t="e">
        <f t="shared" si="3"/>
        <v>#DIV/0!</v>
      </c>
      <c r="C53" s="71" t="e">
        <f t="shared" si="0"/>
        <v>#DIV/0!</v>
      </c>
      <c r="D53" s="71" t="e">
        <f t="shared" si="1"/>
        <v>#DIV/0!</v>
      </c>
      <c r="E53" s="71" t="e">
        <f t="shared" si="2"/>
        <v>#DIV/0!</v>
      </c>
    </row>
    <row r="54" spans="2:5" x14ac:dyDescent="0.35">
      <c r="B54" s="71" t="e">
        <f t="shared" si="3"/>
        <v>#DIV/0!</v>
      </c>
      <c r="C54" s="71" t="e">
        <f t="shared" si="0"/>
        <v>#DIV/0!</v>
      </c>
      <c r="D54" s="71" t="e">
        <f t="shared" si="1"/>
        <v>#DIV/0!</v>
      </c>
      <c r="E54" s="71" t="e">
        <f t="shared" si="2"/>
        <v>#DIV/0!</v>
      </c>
    </row>
    <row r="55" spans="2:5" x14ac:dyDescent="0.35">
      <c r="B55" s="71" t="e">
        <f t="shared" si="3"/>
        <v>#DIV/0!</v>
      </c>
      <c r="C55" s="71" t="e">
        <f t="shared" si="0"/>
        <v>#DIV/0!</v>
      </c>
      <c r="D55" s="71" t="e">
        <f t="shared" si="1"/>
        <v>#DIV/0!</v>
      </c>
      <c r="E55" s="71" t="e">
        <f t="shared" si="2"/>
        <v>#DIV/0!</v>
      </c>
    </row>
    <row r="56" spans="2:5" x14ac:dyDescent="0.35">
      <c r="B56" s="71" t="e">
        <f t="shared" si="3"/>
        <v>#DIV/0!</v>
      </c>
      <c r="C56" s="71" t="e">
        <f t="shared" si="0"/>
        <v>#DIV/0!</v>
      </c>
      <c r="D56" s="71" t="e">
        <f t="shared" si="1"/>
        <v>#DIV/0!</v>
      </c>
      <c r="E56" s="71" t="e">
        <f t="shared" si="2"/>
        <v>#DIV/0!</v>
      </c>
    </row>
    <row r="57" spans="2:5" x14ac:dyDescent="0.35">
      <c r="B57" s="71" t="e">
        <f t="shared" si="3"/>
        <v>#DIV/0!</v>
      </c>
      <c r="C57" s="71" t="e">
        <f t="shared" si="0"/>
        <v>#DIV/0!</v>
      </c>
      <c r="D57" s="71" t="e">
        <f t="shared" si="1"/>
        <v>#DIV/0!</v>
      </c>
      <c r="E57" s="71" t="e">
        <f t="shared" si="2"/>
        <v>#DIV/0!</v>
      </c>
    </row>
    <row r="58" spans="2:5" x14ac:dyDescent="0.35">
      <c r="B58" s="71" t="e">
        <f t="shared" si="3"/>
        <v>#DIV/0!</v>
      </c>
      <c r="C58" s="71" t="e">
        <f t="shared" si="0"/>
        <v>#DIV/0!</v>
      </c>
      <c r="D58" s="71" t="e">
        <f t="shared" si="1"/>
        <v>#DIV/0!</v>
      </c>
      <c r="E58" s="71" t="e">
        <f t="shared" si="2"/>
        <v>#DIV/0!</v>
      </c>
    </row>
    <row r="59" spans="2:5" x14ac:dyDescent="0.35">
      <c r="B59" s="71"/>
      <c r="C59" s="71"/>
      <c r="D59" s="71"/>
      <c r="E59" s="71"/>
    </row>
    <row r="60" spans="2:5" x14ac:dyDescent="0.35">
      <c r="B60" s="71" t="e">
        <f>B12</f>
        <v>#DIV/0!</v>
      </c>
      <c r="C60" s="71">
        <v>0</v>
      </c>
      <c r="D60" s="71"/>
      <c r="E60" s="71"/>
    </row>
    <row r="61" spans="2:5" x14ac:dyDescent="0.35">
      <c r="B61" s="71" t="e">
        <f>B12</f>
        <v>#DIV/0!</v>
      </c>
      <c r="C61" s="71" t="e">
        <f>B17+B18</f>
        <v>#DIV/0!</v>
      </c>
      <c r="D61" s="71"/>
      <c r="E61" s="71"/>
    </row>
  </sheetData>
  <conditionalFormatting sqref="E7">
    <cfRule type="expression" dxfId="2" priority="2">
      <formula>ISNUMBER(E6)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4"/>
  <dimension ref="A1:G61"/>
  <sheetViews>
    <sheetView workbookViewId="0">
      <selection activeCell="F15" sqref="F15"/>
    </sheetView>
  </sheetViews>
  <sheetFormatPr defaultColWidth="8.90625" defaultRowHeight="14.5" x14ac:dyDescent="0.35"/>
  <cols>
    <col min="1" max="1" width="36.90625" style="60" customWidth="1"/>
    <col min="2" max="2" width="17.6328125" style="60" customWidth="1"/>
    <col min="3" max="3" width="13.08984375" style="60" customWidth="1"/>
    <col min="4" max="16384" width="8.90625" style="60"/>
  </cols>
  <sheetData>
    <row r="1" spans="1:7" ht="19.5" x14ac:dyDescent="0.45">
      <c r="A1" s="47" t="s">
        <v>21</v>
      </c>
      <c r="B1" s="59" t="s">
        <v>22</v>
      </c>
      <c r="C1" s="59"/>
      <c r="D1" s="59"/>
      <c r="E1" s="59"/>
      <c r="F1" s="59"/>
      <c r="G1" s="59"/>
    </row>
    <row r="2" spans="1:7" x14ac:dyDescent="0.35">
      <c r="A2" s="48"/>
      <c r="B2" s="48"/>
    </row>
    <row r="5" spans="1:7" ht="15" thickBot="1" x14ac:dyDescent="0.4">
      <c r="A5" s="49" t="s">
        <v>23</v>
      </c>
    </row>
    <row r="6" spans="1:7" x14ac:dyDescent="0.35">
      <c r="A6" s="61" t="s">
        <v>24</v>
      </c>
      <c r="B6" s="62"/>
    </row>
    <row r="7" spans="1:7" x14ac:dyDescent="0.35">
      <c r="A7" s="63" t="s">
        <v>25</v>
      </c>
      <c r="B7" s="64"/>
    </row>
    <row r="8" spans="1:7" x14ac:dyDescent="0.35">
      <c r="A8" s="63" t="s">
        <v>26</v>
      </c>
      <c r="B8" s="57"/>
      <c r="C8" s="58" t="s">
        <v>27</v>
      </c>
    </row>
    <row r="9" spans="1:7" ht="15" thickBot="1" x14ac:dyDescent="0.4">
      <c r="A9" s="65" t="s">
        <v>28</v>
      </c>
      <c r="B9" s="66"/>
    </row>
    <row r="10" spans="1:7" x14ac:dyDescent="0.35">
      <c r="A10" s="67"/>
    </row>
    <row r="11" spans="1:7" ht="15" thickBot="1" x14ac:dyDescent="0.4">
      <c r="A11" s="49" t="s">
        <v>71</v>
      </c>
    </row>
    <row r="12" spans="1:7" x14ac:dyDescent="0.35">
      <c r="A12" s="61" t="s">
        <v>29</v>
      </c>
      <c r="B12" s="62"/>
    </row>
    <row r="13" spans="1:7" x14ac:dyDescent="0.35">
      <c r="A13" s="63" t="s">
        <v>72</v>
      </c>
      <c r="B13" s="64" t="str">
        <f>IF(B12&gt;0,B6/B12,"")</f>
        <v/>
      </c>
    </row>
    <row r="14" spans="1:7" x14ac:dyDescent="0.35">
      <c r="A14" s="63" t="s">
        <v>73</v>
      </c>
      <c r="B14" s="64"/>
    </row>
    <row r="15" spans="1:7" ht="15" thickBot="1" x14ac:dyDescent="0.4">
      <c r="A15" s="65" t="s">
        <v>74</v>
      </c>
      <c r="B15" s="66"/>
    </row>
    <row r="16" spans="1:7" ht="15" thickBot="1" x14ac:dyDescent="0.4">
      <c r="A16" s="50" t="s">
        <v>75</v>
      </c>
      <c r="B16" s="105" t="e">
        <f>B13*B14+B15</f>
        <v>#VALUE!</v>
      </c>
    </row>
    <row r="17" spans="1:5" x14ac:dyDescent="0.35">
      <c r="A17" s="51"/>
      <c r="B17" s="52"/>
    </row>
    <row r="18" spans="1:5" ht="15" thickBot="1" x14ac:dyDescent="0.4">
      <c r="A18" s="53" t="s">
        <v>30</v>
      </c>
    </row>
    <row r="19" spans="1:5" x14ac:dyDescent="0.35">
      <c r="A19" s="54" t="s">
        <v>31</v>
      </c>
      <c r="B19" s="106" t="e">
        <f>SQRT(2*B6*B7/B8)</f>
        <v>#DIV/0!</v>
      </c>
    </row>
    <row r="20" spans="1:5" x14ac:dyDescent="0.35">
      <c r="A20" s="55" t="s">
        <v>32</v>
      </c>
      <c r="B20" s="107" t="e">
        <f>B19 + B15</f>
        <v>#DIV/0!</v>
      </c>
    </row>
    <row r="21" spans="1:5" x14ac:dyDescent="0.35">
      <c r="A21" s="55" t="s">
        <v>33</v>
      </c>
      <c r="B21" s="107" t="e">
        <f>B19/2</f>
        <v>#DIV/0!</v>
      </c>
    </row>
    <row r="22" spans="1:5" x14ac:dyDescent="0.35">
      <c r="A22" s="55" t="s">
        <v>34</v>
      </c>
      <c r="B22" s="107" t="e">
        <f>B6/B19</f>
        <v>#DIV/0!</v>
      </c>
    </row>
    <row r="23" spans="1:5" x14ac:dyDescent="0.35">
      <c r="A23" s="55"/>
      <c r="B23" s="56"/>
    </row>
    <row r="24" spans="1:5" x14ac:dyDescent="0.35">
      <c r="A24" s="55" t="s">
        <v>35</v>
      </c>
      <c r="B24" s="108" t="e">
        <f>B21*B8</f>
        <v>#DIV/0!</v>
      </c>
    </row>
    <row r="25" spans="1:5" x14ac:dyDescent="0.35">
      <c r="A25" s="55" t="s">
        <v>36</v>
      </c>
      <c r="B25" s="108" t="e">
        <f>B22*B7</f>
        <v>#DIV/0!</v>
      </c>
    </row>
    <row r="26" spans="1:5" x14ac:dyDescent="0.35">
      <c r="A26" s="55"/>
      <c r="B26" s="108"/>
    </row>
    <row r="27" spans="1:5" x14ac:dyDescent="0.35">
      <c r="A27" s="55" t="s">
        <v>37</v>
      </c>
      <c r="B27" s="108">
        <f>B9*B6</f>
        <v>0</v>
      </c>
    </row>
    <row r="28" spans="1:5" ht="17" thickBot="1" x14ac:dyDescent="0.5">
      <c r="A28" s="50" t="s">
        <v>38</v>
      </c>
      <c r="B28" s="109" t="e">
        <f>B24+B25+B27</f>
        <v>#DIV/0!</v>
      </c>
    </row>
    <row r="30" spans="1:5" x14ac:dyDescent="0.35">
      <c r="A30" s="51"/>
      <c r="B30" s="52"/>
    </row>
    <row r="32" spans="1:5" x14ac:dyDescent="0.35">
      <c r="A32" s="68" t="s">
        <v>39</v>
      </c>
      <c r="B32" s="60" t="s">
        <v>40</v>
      </c>
      <c r="C32" s="69" t="e">
        <f>B19/4</f>
        <v>#DIV/0!</v>
      </c>
      <c r="D32" s="60" t="s">
        <v>41</v>
      </c>
      <c r="E32" s="69" t="e">
        <f>B19/12</f>
        <v>#DIV/0!</v>
      </c>
    </row>
    <row r="34" spans="2:5" ht="29" x14ac:dyDescent="0.35">
      <c r="B34" s="70" t="s">
        <v>42</v>
      </c>
      <c r="C34" s="70" t="s">
        <v>43</v>
      </c>
      <c r="D34" s="70" t="s">
        <v>44</v>
      </c>
      <c r="E34" s="70" t="s">
        <v>45</v>
      </c>
    </row>
    <row r="35" spans="2:5" x14ac:dyDescent="0.35">
      <c r="B35" s="71" t="e">
        <f>C32</f>
        <v>#DIV/0!</v>
      </c>
      <c r="C35" s="71" t="e">
        <f>$B$6*$B$7/B35</f>
        <v>#DIV/0!</v>
      </c>
      <c r="D35" s="71" t="e">
        <f>$B$8*B35/2</f>
        <v>#DIV/0!</v>
      </c>
      <c r="E35" s="71" t="e">
        <f>+C35+D35</f>
        <v>#DIV/0!</v>
      </c>
    </row>
    <row r="36" spans="2:5" x14ac:dyDescent="0.35">
      <c r="B36" s="71" t="e">
        <f>B35+$E$32</f>
        <v>#DIV/0!</v>
      </c>
      <c r="C36" s="71" t="e">
        <f t="shared" ref="C36:C58" si="0">$B$6*$B$7/B36</f>
        <v>#DIV/0!</v>
      </c>
      <c r="D36" s="71" t="e">
        <f t="shared" ref="D36:D58" si="1">$B$8*B36/2</f>
        <v>#DIV/0!</v>
      </c>
      <c r="E36" s="71" t="e">
        <f t="shared" ref="E36:E58" si="2">+C36+D36</f>
        <v>#DIV/0!</v>
      </c>
    </row>
    <row r="37" spans="2:5" x14ac:dyDescent="0.35">
      <c r="B37" s="71" t="e">
        <f t="shared" ref="B37:B58" si="3">B36+$E$32</f>
        <v>#DIV/0!</v>
      </c>
      <c r="C37" s="71" t="e">
        <f t="shared" si="0"/>
        <v>#DIV/0!</v>
      </c>
      <c r="D37" s="71" t="e">
        <f t="shared" si="1"/>
        <v>#DIV/0!</v>
      </c>
      <c r="E37" s="71" t="e">
        <f t="shared" si="2"/>
        <v>#DIV/0!</v>
      </c>
    </row>
    <row r="38" spans="2:5" x14ac:dyDescent="0.35">
      <c r="B38" s="71" t="e">
        <f t="shared" si="3"/>
        <v>#DIV/0!</v>
      </c>
      <c r="C38" s="71" t="e">
        <f t="shared" si="0"/>
        <v>#DIV/0!</v>
      </c>
      <c r="D38" s="71" t="e">
        <f t="shared" si="1"/>
        <v>#DIV/0!</v>
      </c>
      <c r="E38" s="71" t="e">
        <f t="shared" si="2"/>
        <v>#DIV/0!</v>
      </c>
    </row>
    <row r="39" spans="2:5" x14ac:dyDescent="0.35">
      <c r="B39" s="71" t="e">
        <f t="shared" si="3"/>
        <v>#DIV/0!</v>
      </c>
      <c r="C39" s="71" t="e">
        <f t="shared" si="0"/>
        <v>#DIV/0!</v>
      </c>
      <c r="D39" s="71" t="e">
        <f t="shared" si="1"/>
        <v>#DIV/0!</v>
      </c>
      <c r="E39" s="71" t="e">
        <f t="shared" si="2"/>
        <v>#DIV/0!</v>
      </c>
    </row>
    <row r="40" spans="2:5" x14ac:dyDescent="0.35">
      <c r="B40" s="71" t="e">
        <f t="shared" si="3"/>
        <v>#DIV/0!</v>
      </c>
      <c r="C40" s="71" t="e">
        <f t="shared" si="0"/>
        <v>#DIV/0!</v>
      </c>
      <c r="D40" s="71" t="e">
        <f t="shared" si="1"/>
        <v>#DIV/0!</v>
      </c>
      <c r="E40" s="71" t="e">
        <f t="shared" si="2"/>
        <v>#DIV/0!</v>
      </c>
    </row>
    <row r="41" spans="2:5" x14ac:dyDescent="0.35">
      <c r="B41" s="71" t="e">
        <f t="shared" si="3"/>
        <v>#DIV/0!</v>
      </c>
      <c r="C41" s="71" t="e">
        <f t="shared" si="0"/>
        <v>#DIV/0!</v>
      </c>
      <c r="D41" s="71" t="e">
        <f t="shared" si="1"/>
        <v>#DIV/0!</v>
      </c>
      <c r="E41" s="71" t="e">
        <f t="shared" si="2"/>
        <v>#DIV/0!</v>
      </c>
    </row>
    <row r="42" spans="2:5" x14ac:dyDescent="0.35">
      <c r="B42" s="71" t="e">
        <f t="shared" si="3"/>
        <v>#DIV/0!</v>
      </c>
      <c r="C42" s="71" t="e">
        <f t="shared" si="0"/>
        <v>#DIV/0!</v>
      </c>
      <c r="D42" s="71" t="e">
        <f t="shared" si="1"/>
        <v>#DIV/0!</v>
      </c>
      <c r="E42" s="71" t="e">
        <f t="shared" si="2"/>
        <v>#DIV/0!</v>
      </c>
    </row>
    <row r="43" spans="2:5" x14ac:dyDescent="0.35">
      <c r="B43" s="71" t="e">
        <f t="shared" si="3"/>
        <v>#DIV/0!</v>
      </c>
      <c r="C43" s="71" t="e">
        <f t="shared" si="0"/>
        <v>#DIV/0!</v>
      </c>
      <c r="D43" s="71" t="e">
        <f t="shared" si="1"/>
        <v>#DIV/0!</v>
      </c>
      <c r="E43" s="71" t="e">
        <f t="shared" si="2"/>
        <v>#DIV/0!</v>
      </c>
    </row>
    <row r="44" spans="2:5" x14ac:dyDescent="0.35">
      <c r="B44" s="71" t="e">
        <f t="shared" si="3"/>
        <v>#DIV/0!</v>
      </c>
      <c r="C44" s="71" t="e">
        <f t="shared" si="0"/>
        <v>#DIV/0!</v>
      </c>
      <c r="D44" s="71" t="e">
        <f t="shared" si="1"/>
        <v>#DIV/0!</v>
      </c>
      <c r="E44" s="71" t="e">
        <f t="shared" si="2"/>
        <v>#DIV/0!</v>
      </c>
    </row>
    <row r="45" spans="2:5" x14ac:dyDescent="0.35">
      <c r="B45" s="71" t="e">
        <f t="shared" si="3"/>
        <v>#DIV/0!</v>
      </c>
      <c r="C45" s="71" t="e">
        <f t="shared" si="0"/>
        <v>#DIV/0!</v>
      </c>
      <c r="D45" s="71" t="e">
        <f t="shared" si="1"/>
        <v>#DIV/0!</v>
      </c>
      <c r="E45" s="71" t="e">
        <f t="shared" si="2"/>
        <v>#DIV/0!</v>
      </c>
    </row>
    <row r="46" spans="2:5" x14ac:dyDescent="0.35">
      <c r="B46" s="71" t="e">
        <f t="shared" si="3"/>
        <v>#DIV/0!</v>
      </c>
      <c r="C46" s="71" t="e">
        <f t="shared" si="0"/>
        <v>#DIV/0!</v>
      </c>
      <c r="D46" s="71" t="e">
        <f t="shared" si="1"/>
        <v>#DIV/0!</v>
      </c>
      <c r="E46" s="71" t="e">
        <f t="shared" si="2"/>
        <v>#DIV/0!</v>
      </c>
    </row>
    <row r="47" spans="2:5" x14ac:dyDescent="0.35">
      <c r="B47" s="71" t="e">
        <f t="shared" si="3"/>
        <v>#DIV/0!</v>
      </c>
      <c r="C47" s="71" t="e">
        <f t="shared" si="0"/>
        <v>#DIV/0!</v>
      </c>
      <c r="D47" s="71" t="e">
        <f t="shared" si="1"/>
        <v>#DIV/0!</v>
      </c>
      <c r="E47" s="71" t="e">
        <f t="shared" si="2"/>
        <v>#DIV/0!</v>
      </c>
    </row>
    <row r="48" spans="2:5" x14ac:dyDescent="0.35">
      <c r="B48" s="71" t="e">
        <f t="shared" si="3"/>
        <v>#DIV/0!</v>
      </c>
      <c r="C48" s="71" t="e">
        <f t="shared" si="0"/>
        <v>#DIV/0!</v>
      </c>
      <c r="D48" s="71" t="e">
        <f t="shared" si="1"/>
        <v>#DIV/0!</v>
      </c>
      <c r="E48" s="71" t="e">
        <f t="shared" si="2"/>
        <v>#DIV/0!</v>
      </c>
    </row>
    <row r="49" spans="2:5" x14ac:dyDescent="0.35">
      <c r="B49" s="71" t="e">
        <f t="shared" si="3"/>
        <v>#DIV/0!</v>
      </c>
      <c r="C49" s="71" t="e">
        <f t="shared" si="0"/>
        <v>#DIV/0!</v>
      </c>
      <c r="D49" s="71" t="e">
        <f t="shared" si="1"/>
        <v>#DIV/0!</v>
      </c>
      <c r="E49" s="71" t="e">
        <f t="shared" si="2"/>
        <v>#DIV/0!</v>
      </c>
    </row>
    <row r="50" spans="2:5" x14ac:dyDescent="0.35">
      <c r="B50" s="71" t="e">
        <f t="shared" si="3"/>
        <v>#DIV/0!</v>
      </c>
      <c r="C50" s="71" t="e">
        <f t="shared" si="0"/>
        <v>#DIV/0!</v>
      </c>
      <c r="D50" s="71" t="e">
        <f t="shared" si="1"/>
        <v>#DIV/0!</v>
      </c>
      <c r="E50" s="71" t="e">
        <f t="shared" si="2"/>
        <v>#DIV/0!</v>
      </c>
    </row>
    <row r="51" spans="2:5" x14ac:dyDescent="0.35">
      <c r="B51" s="71" t="e">
        <f t="shared" si="3"/>
        <v>#DIV/0!</v>
      </c>
      <c r="C51" s="71" t="e">
        <f t="shared" si="0"/>
        <v>#DIV/0!</v>
      </c>
      <c r="D51" s="71" t="e">
        <f t="shared" si="1"/>
        <v>#DIV/0!</v>
      </c>
      <c r="E51" s="71" t="e">
        <f t="shared" si="2"/>
        <v>#DIV/0!</v>
      </c>
    </row>
    <row r="52" spans="2:5" x14ac:dyDescent="0.35">
      <c r="B52" s="71" t="e">
        <f t="shared" si="3"/>
        <v>#DIV/0!</v>
      </c>
      <c r="C52" s="71" t="e">
        <f t="shared" si="0"/>
        <v>#DIV/0!</v>
      </c>
      <c r="D52" s="71" t="e">
        <f t="shared" si="1"/>
        <v>#DIV/0!</v>
      </c>
      <c r="E52" s="71" t="e">
        <f t="shared" si="2"/>
        <v>#DIV/0!</v>
      </c>
    </row>
    <row r="53" spans="2:5" x14ac:dyDescent="0.35">
      <c r="B53" s="71" t="e">
        <f t="shared" si="3"/>
        <v>#DIV/0!</v>
      </c>
      <c r="C53" s="71" t="e">
        <f t="shared" si="0"/>
        <v>#DIV/0!</v>
      </c>
      <c r="D53" s="71" t="e">
        <f t="shared" si="1"/>
        <v>#DIV/0!</v>
      </c>
      <c r="E53" s="71" t="e">
        <f t="shared" si="2"/>
        <v>#DIV/0!</v>
      </c>
    </row>
    <row r="54" spans="2:5" x14ac:dyDescent="0.35">
      <c r="B54" s="71" t="e">
        <f t="shared" si="3"/>
        <v>#DIV/0!</v>
      </c>
      <c r="C54" s="71" t="e">
        <f t="shared" si="0"/>
        <v>#DIV/0!</v>
      </c>
      <c r="D54" s="71" t="e">
        <f t="shared" si="1"/>
        <v>#DIV/0!</v>
      </c>
      <c r="E54" s="71" t="e">
        <f t="shared" si="2"/>
        <v>#DIV/0!</v>
      </c>
    </row>
    <row r="55" spans="2:5" x14ac:dyDescent="0.35">
      <c r="B55" s="71" t="e">
        <f t="shared" si="3"/>
        <v>#DIV/0!</v>
      </c>
      <c r="C55" s="71" t="e">
        <f t="shared" si="0"/>
        <v>#DIV/0!</v>
      </c>
      <c r="D55" s="71" t="e">
        <f t="shared" si="1"/>
        <v>#DIV/0!</v>
      </c>
      <c r="E55" s="71" t="e">
        <f t="shared" si="2"/>
        <v>#DIV/0!</v>
      </c>
    </row>
    <row r="56" spans="2:5" x14ac:dyDescent="0.35">
      <c r="B56" s="71" t="e">
        <f t="shared" si="3"/>
        <v>#DIV/0!</v>
      </c>
      <c r="C56" s="71" t="e">
        <f t="shared" si="0"/>
        <v>#DIV/0!</v>
      </c>
      <c r="D56" s="71" t="e">
        <f t="shared" si="1"/>
        <v>#DIV/0!</v>
      </c>
      <c r="E56" s="71" t="e">
        <f t="shared" si="2"/>
        <v>#DIV/0!</v>
      </c>
    </row>
    <row r="57" spans="2:5" x14ac:dyDescent="0.35">
      <c r="B57" s="71" t="e">
        <f t="shared" si="3"/>
        <v>#DIV/0!</v>
      </c>
      <c r="C57" s="71" t="e">
        <f t="shared" si="0"/>
        <v>#DIV/0!</v>
      </c>
      <c r="D57" s="71" t="e">
        <f t="shared" si="1"/>
        <v>#DIV/0!</v>
      </c>
      <c r="E57" s="71" t="e">
        <f t="shared" si="2"/>
        <v>#DIV/0!</v>
      </c>
    </row>
    <row r="58" spans="2:5" x14ac:dyDescent="0.35">
      <c r="B58" s="71" t="e">
        <f t="shared" si="3"/>
        <v>#DIV/0!</v>
      </c>
      <c r="C58" s="71" t="e">
        <f t="shared" si="0"/>
        <v>#DIV/0!</v>
      </c>
      <c r="D58" s="71" t="e">
        <f t="shared" si="1"/>
        <v>#DIV/0!</v>
      </c>
      <c r="E58" s="71" t="e">
        <f t="shared" si="2"/>
        <v>#DIV/0!</v>
      </c>
    </row>
    <row r="59" spans="2:5" x14ac:dyDescent="0.35">
      <c r="B59" s="71"/>
      <c r="C59" s="71"/>
      <c r="D59" s="71"/>
      <c r="E59" s="71"/>
    </row>
    <row r="60" spans="2:5" x14ac:dyDescent="0.35">
      <c r="B60" s="71" t="e">
        <f>B19</f>
        <v>#DIV/0!</v>
      </c>
      <c r="C60" s="71">
        <v>0</v>
      </c>
      <c r="D60" s="71"/>
      <c r="E60" s="71"/>
    </row>
    <row r="61" spans="2:5" x14ac:dyDescent="0.35">
      <c r="B61" s="71" t="e">
        <f>B19</f>
        <v>#DIV/0!</v>
      </c>
      <c r="C61" s="71" t="e">
        <f>B24+B25</f>
        <v>#DIV/0!</v>
      </c>
      <c r="D61" s="71"/>
      <c r="E61" s="71"/>
    </row>
  </sheetData>
  <conditionalFormatting sqref="E7">
    <cfRule type="expression" dxfId="1" priority="2">
      <formula>ISNUMBER(E6)</formula>
    </cfRule>
  </conditionalFormatting>
  <conditionalFormatting sqref="B13">
    <cfRule type="expression" dxfId="0" priority="1">
      <formula>ISNUMBER(B12)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6"/>
  <dimension ref="A1:G61"/>
  <sheetViews>
    <sheetView zoomScaleNormal="100" workbookViewId="0">
      <selection activeCell="C15" sqref="C15"/>
    </sheetView>
  </sheetViews>
  <sheetFormatPr defaultColWidth="8.90625" defaultRowHeight="14.5" x14ac:dyDescent="0.35"/>
  <cols>
    <col min="1" max="1" width="30.36328125" style="60" customWidth="1"/>
    <col min="2" max="2" width="14.6328125" style="60" customWidth="1"/>
    <col min="3" max="16384" width="8.90625" style="60"/>
  </cols>
  <sheetData>
    <row r="1" spans="1:7" ht="19.5" x14ac:dyDescent="0.45">
      <c r="A1" s="47" t="s">
        <v>21</v>
      </c>
      <c r="B1" s="59" t="s">
        <v>46</v>
      </c>
      <c r="C1" s="59"/>
      <c r="D1" s="59"/>
      <c r="E1" s="59"/>
      <c r="F1" s="59"/>
      <c r="G1" s="59"/>
    </row>
    <row r="2" spans="1:7" x14ac:dyDescent="0.35">
      <c r="A2" s="48"/>
      <c r="B2" s="48"/>
    </row>
    <row r="5" spans="1:7" ht="15" thickBot="1" x14ac:dyDescent="0.4">
      <c r="A5" s="49" t="s">
        <v>5</v>
      </c>
    </row>
    <row r="6" spans="1:7" x14ac:dyDescent="0.35">
      <c r="A6" s="73" t="s">
        <v>47</v>
      </c>
      <c r="B6" s="74"/>
    </row>
    <row r="7" spans="1:7" x14ac:dyDescent="0.35">
      <c r="A7" s="67" t="s">
        <v>48</v>
      </c>
      <c r="B7" s="75"/>
    </row>
    <row r="8" spans="1:7" x14ac:dyDescent="0.35">
      <c r="A8" s="67" t="s">
        <v>49</v>
      </c>
      <c r="B8" s="75"/>
      <c r="C8" s="60" t="s">
        <v>27</v>
      </c>
    </row>
    <row r="9" spans="1:7" x14ac:dyDescent="0.35">
      <c r="A9" s="67" t="s">
        <v>50</v>
      </c>
      <c r="B9" s="75"/>
    </row>
    <row r="10" spans="1:7" x14ac:dyDescent="0.35">
      <c r="A10" s="67" t="s">
        <v>29</v>
      </c>
      <c r="B10" s="75"/>
    </row>
    <row r="11" spans="1:7" x14ac:dyDescent="0.35">
      <c r="A11" s="67" t="s">
        <v>51</v>
      </c>
      <c r="B11" s="75"/>
      <c r="C11" s="76" t="str">
        <f>IF(B11&gt;0,B11,IF(B10&gt;0,B6/B10,"Enter the days per year or the daily demand rate"))</f>
        <v>Enter the days per year or the daily demand rate</v>
      </c>
    </row>
    <row r="12" spans="1:7" ht="15" thickBot="1" x14ac:dyDescent="0.4">
      <c r="A12" s="77" t="s">
        <v>28</v>
      </c>
      <c r="B12" s="78"/>
    </row>
    <row r="14" spans="1:7" ht="15" thickBot="1" x14ac:dyDescent="0.4">
      <c r="A14" s="53" t="s">
        <v>30</v>
      </c>
    </row>
    <row r="15" spans="1:7" x14ac:dyDescent="0.35">
      <c r="A15" s="72" t="s">
        <v>52</v>
      </c>
      <c r="B15" s="99" t="e">
        <f>SQRT(2*B6*B7/B8)*SQRT(B9/(B9-C11))</f>
        <v>#DIV/0!</v>
      </c>
    </row>
    <row r="16" spans="1:7" x14ac:dyDescent="0.35">
      <c r="A16" s="55" t="s">
        <v>53</v>
      </c>
      <c r="B16" s="100" t="e">
        <f>B15*(B9-C11)/B9</f>
        <v>#DIV/0!</v>
      </c>
    </row>
    <row r="17" spans="1:5" x14ac:dyDescent="0.35">
      <c r="A17" s="55" t="s">
        <v>54</v>
      </c>
      <c r="B17" s="100" t="e">
        <f>B16/2</f>
        <v>#DIV/0!</v>
      </c>
    </row>
    <row r="18" spans="1:5" x14ac:dyDescent="0.35">
      <c r="A18" s="55" t="s">
        <v>55</v>
      </c>
      <c r="B18" s="98" t="e">
        <f>B6/B15</f>
        <v>#DIV/0!</v>
      </c>
    </row>
    <row r="19" spans="1:5" x14ac:dyDescent="0.35">
      <c r="A19" s="55"/>
      <c r="B19" s="56"/>
    </row>
    <row r="20" spans="1:5" x14ac:dyDescent="0.35">
      <c r="A20" s="55" t="s">
        <v>44</v>
      </c>
      <c r="B20" s="102" t="e">
        <f>B17*B8</f>
        <v>#DIV/0!</v>
      </c>
    </row>
    <row r="21" spans="1:5" x14ac:dyDescent="0.35">
      <c r="A21" s="55" t="s">
        <v>56</v>
      </c>
      <c r="B21" s="102" t="e">
        <f>B18*B7</f>
        <v>#DIV/0!</v>
      </c>
    </row>
    <row r="22" spans="1:5" x14ac:dyDescent="0.35">
      <c r="A22" s="55"/>
      <c r="B22" s="102"/>
    </row>
    <row r="23" spans="1:5" x14ac:dyDescent="0.35">
      <c r="A23" s="55" t="s">
        <v>57</v>
      </c>
      <c r="B23" s="102">
        <f>B12*B6</f>
        <v>0</v>
      </c>
    </row>
    <row r="24" spans="1:5" x14ac:dyDescent="0.35">
      <c r="A24" s="55"/>
      <c r="B24" s="102"/>
    </row>
    <row r="25" spans="1:5" ht="17" thickBot="1" x14ac:dyDescent="0.5">
      <c r="A25" s="50" t="s">
        <v>58</v>
      </c>
      <c r="B25" s="103" t="e">
        <f>B20+B21+B23</f>
        <v>#DIV/0!</v>
      </c>
    </row>
    <row r="32" spans="1:5" x14ac:dyDescent="0.35">
      <c r="A32" s="68" t="s">
        <v>39</v>
      </c>
      <c r="B32" s="60" t="s">
        <v>40</v>
      </c>
      <c r="C32" s="69" t="e">
        <f>B15/4</f>
        <v>#DIV/0!</v>
      </c>
      <c r="D32" s="60" t="s">
        <v>41</v>
      </c>
      <c r="E32" s="69" t="e">
        <f>B15/12</f>
        <v>#DIV/0!</v>
      </c>
    </row>
    <row r="34" spans="2:5" ht="43.5" x14ac:dyDescent="0.35">
      <c r="B34" s="70" t="s">
        <v>59</v>
      </c>
      <c r="C34" s="70" t="s">
        <v>43</v>
      </c>
      <c r="D34" s="70" t="s">
        <v>44</v>
      </c>
      <c r="E34" s="70" t="s">
        <v>45</v>
      </c>
    </row>
    <row r="35" spans="2:5" x14ac:dyDescent="0.35">
      <c r="B35" s="71" t="e">
        <f>C32</f>
        <v>#DIV/0!</v>
      </c>
      <c r="C35" s="71" t="e">
        <f>$B$6*$B$7/B35</f>
        <v>#DIV/0!</v>
      </c>
      <c r="D35" s="71" t="e">
        <f>$B$8*B35*($B$9-$C$11)/$B$9/2</f>
        <v>#DIV/0!</v>
      </c>
      <c r="E35" s="71" t="e">
        <f>+C35+D35</f>
        <v>#DIV/0!</v>
      </c>
    </row>
    <row r="36" spans="2:5" x14ac:dyDescent="0.35">
      <c r="B36" s="71" t="e">
        <f>B35+$E$32</f>
        <v>#DIV/0!</v>
      </c>
      <c r="C36" s="71" t="e">
        <f t="shared" ref="C36:C58" si="0">$B$6*$B$7/B36</f>
        <v>#DIV/0!</v>
      </c>
      <c r="D36" s="71" t="e">
        <f t="shared" ref="D36:D58" si="1">$B$8*B36*($B$9-$C$11)/$B$9/2</f>
        <v>#DIV/0!</v>
      </c>
      <c r="E36" s="71" t="e">
        <f t="shared" ref="E36:E58" si="2">+C36+D36</f>
        <v>#DIV/0!</v>
      </c>
    </row>
    <row r="37" spans="2:5" x14ac:dyDescent="0.35">
      <c r="B37" s="71" t="e">
        <f t="shared" ref="B37:B58" si="3">B36+$E$32</f>
        <v>#DIV/0!</v>
      </c>
      <c r="C37" s="71" t="e">
        <f t="shared" si="0"/>
        <v>#DIV/0!</v>
      </c>
      <c r="D37" s="71" t="e">
        <f t="shared" si="1"/>
        <v>#DIV/0!</v>
      </c>
      <c r="E37" s="71" t="e">
        <f t="shared" si="2"/>
        <v>#DIV/0!</v>
      </c>
    </row>
    <row r="38" spans="2:5" x14ac:dyDescent="0.35">
      <c r="B38" s="71" t="e">
        <f t="shared" si="3"/>
        <v>#DIV/0!</v>
      </c>
      <c r="C38" s="71" t="e">
        <f t="shared" si="0"/>
        <v>#DIV/0!</v>
      </c>
      <c r="D38" s="71" t="e">
        <f t="shared" si="1"/>
        <v>#DIV/0!</v>
      </c>
      <c r="E38" s="71" t="e">
        <f t="shared" si="2"/>
        <v>#DIV/0!</v>
      </c>
    </row>
    <row r="39" spans="2:5" x14ac:dyDescent="0.35">
      <c r="B39" s="71" t="e">
        <f t="shared" si="3"/>
        <v>#DIV/0!</v>
      </c>
      <c r="C39" s="71" t="e">
        <f t="shared" si="0"/>
        <v>#DIV/0!</v>
      </c>
      <c r="D39" s="71" t="e">
        <f t="shared" si="1"/>
        <v>#DIV/0!</v>
      </c>
      <c r="E39" s="71" t="e">
        <f t="shared" si="2"/>
        <v>#DIV/0!</v>
      </c>
    </row>
    <row r="40" spans="2:5" x14ac:dyDescent="0.35">
      <c r="B40" s="71" t="e">
        <f t="shared" si="3"/>
        <v>#DIV/0!</v>
      </c>
      <c r="C40" s="71" t="e">
        <f t="shared" si="0"/>
        <v>#DIV/0!</v>
      </c>
      <c r="D40" s="71" t="e">
        <f t="shared" si="1"/>
        <v>#DIV/0!</v>
      </c>
      <c r="E40" s="71" t="e">
        <f t="shared" si="2"/>
        <v>#DIV/0!</v>
      </c>
    </row>
    <row r="41" spans="2:5" x14ac:dyDescent="0.35">
      <c r="B41" s="71" t="e">
        <f t="shared" si="3"/>
        <v>#DIV/0!</v>
      </c>
      <c r="C41" s="71" t="e">
        <f t="shared" si="0"/>
        <v>#DIV/0!</v>
      </c>
      <c r="D41" s="71" t="e">
        <f t="shared" si="1"/>
        <v>#DIV/0!</v>
      </c>
      <c r="E41" s="71" t="e">
        <f t="shared" si="2"/>
        <v>#DIV/0!</v>
      </c>
    </row>
    <row r="42" spans="2:5" x14ac:dyDescent="0.35">
      <c r="B42" s="71" t="e">
        <f t="shared" si="3"/>
        <v>#DIV/0!</v>
      </c>
      <c r="C42" s="71" t="e">
        <f t="shared" si="0"/>
        <v>#DIV/0!</v>
      </c>
      <c r="D42" s="71" t="e">
        <f t="shared" si="1"/>
        <v>#DIV/0!</v>
      </c>
      <c r="E42" s="71" t="e">
        <f t="shared" si="2"/>
        <v>#DIV/0!</v>
      </c>
    </row>
    <row r="43" spans="2:5" x14ac:dyDescent="0.35">
      <c r="B43" s="71" t="e">
        <f t="shared" si="3"/>
        <v>#DIV/0!</v>
      </c>
      <c r="C43" s="71" t="e">
        <f t="shared" si="0"/>
        <v>#DIV/0!</v>
      </c>
      <c r="D43" s="71" t="e">
        <f t="shared" si="1"/>
        <v>#DIV/0!</v>
      </c>
      <c r="E43" s="71" t="e">
        <f t="shared" si="2"/>
        <v>#DIV/0!</v>
      </c>
    </row>
    <row r="44" spans="2:5" x14ac:dyDescent="0.35">
      <c r="B44" s="71" t="e">
        <f t="shared" si="3"/>
        <v>#DIV/0!</v>
      </c>
      <c r="C44" s="71" t="e">
        <f t="shared" si="0"/>
        <v>#DIV/0!</v>
      </c>
      <c r="D44" s="71" t="e">
        <f t="shared" si="1"/>
        <v>#DIV/0!</v>
      </c>
      <c r="E44" s="71" t="e">
        <f t="shared" si="2"/>
        <v>#DIV/0!</v>
      </c>
    </row>
    <row r="45" spans="2:5" x14ac:dyDescent="0.35">
      <c r="B45" s="71" t="e">
        <f t="shared" si="3"/>
        <v>#DIV/0!</v>
      </c>
      <c r="C45" s="71" t="e">
        <f t="shared" si="0"/>
        <v>#DIV/0!</v>
      </c>
      <c r="D45" s="71" t="e">
        <f t="shared" si="1"/>
        <v>#DIV/0!</v>
      </c>
      <c r="E45" s="71" t="e">
        <f t="shared" si="2"/>
        <v>#DIV/0!</v>
      </c>
    </row>
    <row r="46" spans="2:5" x14ac:dyDescent="0.35">
      <c r="B46" s="71" t="e">
        <f t="shared" si="3"/>
        <v>#DIV/0!</v>
      </c>
      <c r="C46" s="71" t="e">
        <f t="shared" si="0"/>
        <v>#DIV/0!</v>
      </c>
      <c r="D46" s="71" t="e">
        <f t="shared" si="1"/>
        <v>#DIV/0!</v>
      </c>
      <c r="E46" s="71" t="e">
        <f t="shared" si="2"/>
        <v>#DIV/0!</v>
      </c>
    </row>
    <row r="47" spans="2:5" x14ac:dyDescent="0.35">
      <c r="B47" s="71" t="e">
        <f t="shared" si="3"/>
        <v>#DIV/0!</v>
      </c>
      <c r="C47" s="71" t="e">
        <f t="shared" si="0"/>
        <v>#DIV/0!</v>
      </c>
      <c r="D47" s="71" t="e">
        <f t="shared" si="1"/>
        <v>#DIV/0!</v>
      </c>
      <c r="E47" s="71" t="e">
        <f t="shared" si="2"/>
        <v>#DIV/0!</v>
      </c>
    </row>
    <row r="48" spans="2:5" x14ac:dyDescent="0.35">
      <c r="B48" s="71" t="e">
        <f t="shared" si="3"/>
        <v>#DIV/0!</v>
      </c>
      <c r="C48" s="71" t="e">
        <f t="shared" si="0"/>
        <v>#DIV/0!</v>
      </c>
      <c r="D48" s="71" t="e">
        <f t="shared" si="1"/>
        <v>#DIV/0!</v>
      </c>
      <c r="E48" s="71" t="e">
        <f t="shared" si="2"/>
        <v>#DIV/0!</v>
      </c>
    </row>
    <row r="49" spans="2:5" x14ac:dyDescent="0.35">
      <c r="B49" s="71" t="e">
        <f t="shared" si="3"/>
        <v>#DIV/0!</v>
      </c>
      <c r="C49" s="71" t="e">
        <f t="shared" si="0"/>
        <v>#DIV/0!</v>
      </c>
      <c r="D49" s="71" t="e">
        <f t="shared" si="1"/>
        <v>#DIV/0!</v>
      </c>
      <c r="E49" s="71" t="e">
        <f t="shared" si="2"/>
        <v>#DIV/0!</v>
      </c>
    </row>
    <row r="50" spans="2:5" x14ac:dyDescent="0.35">
      <c r="B50" s="71" t="e">
        <f t="shared" si="3"/>
        <v>#DIV/0!</v>
      </c>
      <c r="C50" s="71" t="e">
        <f t="shared" si="0"/>
        <v>#DIV/0!</v>
      </c>
      <c r="D50" s="71" t="e">
        <f t="shared" si="1"/>
        <v>#DIV/0!</v>
      </c>
      <c r="E50" s="71" t="e">
        <f t="shared" si="2"/>
        <v>#DIV/0!</v>
      </c>
    </row>
    <row r="51" spans="2:5" x14ac:dyDescent="0.35">
      <c r="B51" s="71" t="e">
        <f t="shared" si="3"/>
        <v>#DIV/0!</v>
      </c>
      <c r="C51" s="71" t="e">
        <f t="shared" si="0"/>
        <v>#DIV/0!</v>
      </c>
      <c r="D51" s="71" t="e">
        <f t="shared" si="1"/>
        <v>#DIV/0!</v>
      </c>
      <c r="E51" s="71" t="e">
        <f t="shared" si="2"/>
        <v>#DIV/0!</v>
      </c>
    </row>
    <row r="52" spans="2:5" x14ac:dyDescent="0.35">
      <c r="B52" s="71" t="e">
        <f t="shared" si="3"/>
        <v>#DIV/0!</v>
      </c>
      <c r="C52" s="71" t="e">
        <f t="shared" si="0"/>
        <v>#DIV/0!</v>
      </c>
      <c r="D52" s="71" t="e">
        <f t="shared" si="1"/>
        <v>#DIV/0!</v>
      </c>
      <c r="E52" s="71" t="e">
        <f t="shared" si="2"/>
        <v>#DIV/0!</v>
      </c>
    </row>
    <row r="53" spans="2:5" x14ac:dyDescent="0.35">
      <c r="B53" s="71" t="e">
        <f t="shared" si="3"/>
        <v>#DIV/0!</v>
      </c>
      <c r="C53" s="71" t="e">
        <f t="shared" si="0"/>
        <v>#DIV/0!</v>
      </c>
      <c r="D53" s="71" t="e">
        <f t="shared" si="1"/>
        <v>#DIV/0!</v>
      </c>
      <c r="E53" s="71" t="e">
        <f t="shared" si="2"/>
        <v>#DIV/0!</v>
      </c>
    </row>
    <row r="54" spans="2:5" x14ac:dyDescent="0.35">
      <c r="B54" s="71" t="e">
        <f t="shared" si="3"/>
        <v>#DIV/0!</v>
      </c>
      <c r="C54" s="71" t="e">
        <f t="shared" si="0"/>
        <v>#DIV/0!</v>
      </c>
      <c r="D54" s="71" t="e">
        <f t="shared" si="1"/>
        <v>#DIV/0!</v>
      </c>
      <c r="E54" s="71" t="e">
        <f t="shared" si="2"/>
        <v>#DIV/0!</v>
      </c>
    </row>
    <row r="55" spans="2:5" x14ac:dyDescent="0.35">
      <c r="B55" s="71" t="e">
        <f t="shared" si="3"/>
        <v>#DIV/0!</v>
      </c>
      <c r="C55" s="71" t="e">
        <f t="shared" si="0"/>
        <v>#DIV/0!</v>
      </c>
      <c r="D55" s="71" t="e">
        <f t="shared" si="1"/>
        <v>#DIV/0!</v>
      </c>
      <c r="E55" s="71" t="e">
        <f t="shared" si="2"/>
        <v>#DIV/0!</v>
      </c>
    </row>
    <row r="56" spans="2:5" x14ac:dyDescent="0.35">
      <c r="B56" s="71" t="e">
        <f t="shared" si="3"/>
        <v>#DIV/0!</v>
      </c>
      <c r="C56" s="71" t="e">
        <f t="shared" si="0"/>
        <v>#DIV/0!</v>
      </c>
      <c r="D56" s="71" t="e">
        <f t="shared" si="1"/>
        <v>#DIV/0!</v>
      </c>
      <c r="E56" s="71" t="e">
        <f t="shared" si="2"/>
        <v>#DIV/0!</v>
      </c>
    </row>
    <row r="57" spans="2:5" x14ac:dyDescent="0.35">
      <c r="B57" s="71" t="e">
        <f t="shared" si="3"/>
        <v>#DIV/0!</v>
      </c>
      <c r="C57" s="71" t="e">
        <f t="shared" si="0"/>
        <v>#DIV/0!</v>
      </c>
      <c r="D57" s="71" t="e">
        <f t="shared" si="1"/>
        <v>#DIV/0!</v>
      </c>
      <c r="E57" s="71" t="e">
        <f t="shared" si="2"/>
        <v>#DIV/0!</v>
      </c>
    </row>
    <row r="58" spans="2:5" x14ac:dyDescent="0.35">
      <c r="B58" s="71" t="e">
        <f t="shared" si="3"/>
        <v>#DIV/0!</v>
      </c>
      <c r="C58" s="71" t="e">
        <f t="shared" si="0"/>
        <v>#DIV/0!</v>
      </c>
      <c r="D58" s="71" t="e">
        <f t="shared" si="1"/>
        <v>#DIV/0!</v>
      </c>
      <c r="E58" s="71" t="e">
        <f t="shared" si="2"/>
        <v>#DIV/0!</v>
      </c>
    </row>
    <row r="59" spans="2:5" x14ac:dyDescent="0.35">
      <c r="B59" s="71"/>
      <c r="C59" s="71"/>
      <c r="D59" s="71"/>
      <c r="E59" s="71"/>
    </row>
    <row r="60" spans="2:5" x14ac:dyDescent="0.35">
      <c r="B60" s="71" t="e">
        <f>B15</f>
        <v>#DIV/0!</v>
      </c>
      <c r="C60" s="71">
        <v>0</v>
      </c>
      <c r="D60" s="71"/>
      <c r="E60" s="71"/>
    </row>
    <row r="61" spans="2:5" x14ac:dyDescent="0.35">
      <c r="B61" s="71" t="e">
        <f>B15</f>
        <v>#DIV/0!</v>
      </c>
      <c r="C61" s="71" t="e">
        <f>B20+B21</f>
        <v>#DIV/0!</v>
      </c>
      <c r="D61" s="71"/>
      <c r="E61" s="7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E6" sqref="E6"/>
    </sheetView>
  </sheetViews>
  <sheetFormatPr defaultColWidth="8.90625" defaultRowHeight="14.5" x14ac:dyDescent="0.35"/>
  <cols>
    <col min="1" max="1" width="19.81640625" style="4" customWidth="1"/>
    <col min="2" max="6" width="9.90625" style="4" customWidth="1"/>
    <col min="7" max="16384" width="8.90625" style="4"/>
  </cols>
  <sheetData>
    <row r="1" spans="1:10" ht="19.5" x14ac:dyDescent="0.45">
      <c r="A1" s="2" t="s">
        <v>61</v>
      </c>
      <c r="B1" s="5"/>
      <c r="C1" s="5"/>
      <c r="D1" s="5"/>
      <c r="E1" s="5"/>
      <c r="F1" s="5"/>
      <c r="G1" s="5"/>
      <c r="H1" s="5"/>
    </row>
    <row r="2" spans="1:10" x14ac:dyDescent="0.35">
      <c r="A2" s="3"/>
      <c r="B2" s="3"/>
    </row>
    <row r="4" spans="1:10" x14ac:dyDescent="0.35">
      <c r="A4" s="7" t="s">
        <v>5</v>
      </c>
    </row>
    <row r="5" spans="1:10" x14ac:dyDescent="0.35">
      <c r="A5" s="4" t="s">
        <v>60</v>
      </c>
      <c r="B5" s="8"/>
    </row>
    <row r="6" spans="1:10" x14ac:dyDescent="0.35">
      <c r="A6" s="4" t="s">
        <v>62</v>
      </c>
      <c r="B6" s="8"/>
    </row>
    <row r="7" spans="1:10" x14ac:dyDescent="0.35">
      <c r="A7" s="4" t="s">
        <v>63</v>
      </c>
      <c r="B7" s="8"/>
    </row>
    <row r="8" spans="1:10" x14ac:dyDescent="0.35">
      <c r="A8" s="4" t="s">
        <v>64</v>
      </c>
      <c r="B8" s="8"/>
    </row>
    <row r="10" spans="1:10" ht="15" thickBot="1" x14ac:dyDescent="0.4">
      <c r="A10" s="79" t="s">
        <v>65</v>
      </c>
      <c r="H10" s="79" t="s">
        <v>30</v>
      </c>
    </row>
    <row r="11" spans="1:10" ht="15" thickBot="1" x14ac:dyDescent="0.4">
      <c r="A11" s="82" t="s">
        <v>66</v>
      </c>
      <c r="B11" s="83"/>
      <c r="C11" s="83"/>
      <c r="D11" s="83"/>
      <c r="E11" s="83"/>
      <c r="F11" s="83"/>
      <c r="H11" s="90" t="s">
        <v>68</v>
      </c>
      <c r="I11" s="91" t="s">
        <v>69</v>
      </c>
      <c r="J11" s="92" t="s">
        <v>70</v>
      </c>
    </row>
    <row r="12" spans="1:10" ht="15" thickBot="1" x14ac:dyDescent="0.4">
      <c r="A12" s="84" t="s">
        <v>67</v>
      </c>
      <c r="B12" s="81"/>
      <c r="C12" s="81"/>
      <c r="D12" s="81"/>
      <c r="E12" s="81"/>
      <c r="F12" s="85"/>
      <c r="H12" s="28" t="str">
        <f>IF(ABS(SUM($B$11:$F$11)-1)&gt;0.01,"Probabilities do not sum to 1","")</f>
        <v>Probabilities do not sum to 1</v>
      </c>
      <c r="I12" s="25"/>
      <c r="J12" s="93"/>
    </row>
    <row r="13" spans="1:10" ht="15" thickTop="1" x14ac:dyDescent="0.35">
      <c r="A13" s="86">
        <f>$F$12-F12</f>
        <v>0</v>
      </c>
      <c r="B13" s="88">
        <f>$A13*$B$6+MAX(0,B$12-($A13+$B$5))*$B$7*$B$8</f>
        <v>0</v>
      </c>
      <c r="C13" s="88">
        <f t="shared" ref="C13:F17" si="0">$A13*$B$6+MAX(0,C$12-($A13+$B$5))*$B$7*$B$8</f>
        <v>0</v>
      </c>
      <c r="D13" s="88">
        <f t="shared" si="0"/>
        <v>0</v>
      </c>
      <c r="E13" s="88">
        <f t="shared" si="0"/>
        <v>0</v>
      </c>
      <c r="F13" s="88">
        <f t="shared" si="0"/>
        <v>0</v>
      </c>
      <c r="H13" s="104">
        <f>SUMPRODUCT($B$11:$F$11,B13:F13)</f>
        <v>0</v>
      </c>
      <c r="I13" s="25">
        <f>MIN(B13:F13)</f>
        <v>0</v>
      </c>
      <c r="J13" s="93">
        <f>MAX(B13:F13)</f>
        <v>0</v>
      </c>
    </row>
    <row r="14" spans="1:10" x14ac:dyDescent="0.35">
      <c r="A14" s="86">
        <f>$F$12-E12</f>
        <v>0</v>
      </c>
      <c r="B14" s="88">
        <f t="shared" ref="B14:B17" si="1">$A14*$B$6+MAX(0,B$12-($A14+$B$5))*$B$7*$B$8</f>
        <v>0</v>
      </c>
      <c r="C14" s="88">
        <f t="shared" si="0"/>
        <v>0</v>
      </c>
      <c r="D14" s="88">
        <f t="shared" si="0"/>
        <v>0</v>
      </c>
      <c r="E14" s="88">
        <f t="shared" si="0"/>
        <v>0</v>
      </c>
      <c r="F14" s="88">
        <f t="shared" si="0"/>
        <v>0</v>
      </c>
      <c r="H14" s="104">
        <f>SUMPRODUCT($B$11:$F$11,B14:F14)</f>
        <v>0</v>
      </c>
      <c r="I14" s="25">
        <f>MIN(B14:F14)</f>
        <v>0</v>
      </c>
      <c r="J14" s="93">
        <f>MAX(B14:F14)</f>
        <v>0</v>
      </c>
    </row>
    <row r="15" spans="1:10" x14ac:dyDescent="0.35">
      <c r="A15" s="86">
        <f>$F$12-D12</f>
        <v>0</v>
      </c>
      <c r="B15" s="88">
        <f t="shared" si="1"/>
        <v>0</v>
      </c>
      <c r="C15" s="88">
        <f t="shared" si="0"/>
        <v>0</v>
      </c>
      <c r="D15" s="88">
        <f t="shared" si="0"/>
        <v>0</v>
      </c>
      <c r="E15" s="88">
        <f t="shared" si="0"/>
        <v>0</v>
      </c>
      <c r="F15" s="88">
        <f t="shared" si="0"/>
        <v>0</v>
      </c>
      <c r="H15" s="28">
        <f>SUMPRODUCT($B$11:$F$11,B15:F15)</f>
        <v>0</v>
      </c>
      <c r="I15" s="25">
        <f>MIN(B15:F15)</f>
        <v>0</v>
      </c>
      <c r="J15" s="93">
        <f>MAX(B15:F15)</f>
        <v>0</v>
      </c>
    </row>
    <row r="16" spans="1:10" x14ac:dyDescent="0.35">
      <c r="A16" s="86">
        <f>$F$12-C12</f>
        <v>0</v>
      </c>
      <c r="B16" s="88">
        <f t="shared" si="1"/>
        <v>0</v>
      </c>
      <c r="C16" s="88">
        <f t="shared" si="0"/>
        <v>0</v>
      </c>
      <c r="D16" s="88">
        <f t="shared" si="0"/>
        <v>0</v>
      </c>
      <c r="E16" s="88">
        <f t="shared" si="0"/>
        <v>0</v>
      </c>
      <c r="F16" s="88">
        <f t="shared" si="0"/>
        <v>0</v>
      </c>
      <c r="H16" s="28">
        <f>SUMPRODUCT($B$11:$F$11,B16:F16)</f>
        <v>0</v>
      </c>
      <c r="I16" s="25">
        <f>MIN(B16:F16)</f>
        <v>0</v>
      </c>
      <c r="J16" s="93">
        <f>MAX(B16:F16)</f>
        <v>0</v>
      </c>
    </row>
    <row r="17" spans="1:10" ht="15" thickBot="1" x14ac:dyDescent="0.4">
      <c r="A17" s="87">
        <f>$F$12-B12</f>
        <v>0</v>
      </c>
      <c r="B17" s="88">
        <f t="shared" si="1"/>
        <v>0</v>
      </c>
      <c r="C17" s="88">
        <f t="shared" si="0"/>
        <v>0</v>
      </c>
      <c r="D17" s="88">
        <f t="shared" si="0"/>
        <v>0</v>
      </c>
      <c r="E17" s="88">
        <f t="shared" si="0"/>
        <v>0</v>
      </c>
      <c r="F17" s="88">
        <f t="shared" si="0"/>
        <v>0</v>
      </c>
      <c r="H17" s="94">
        <f>SUMPRODUCT($B$11:$F$11,B17:F17)</f>
        <v>0</v>
      </c>
      <c r="I17" s="89">
        <f>MIN(B17:F17)</f>
        <v>0</v>
      </c>
      <c r="J17" s="95">
        <f>MAX(B17:F17)</f>
        <v>0</v>
      </c>
    </row>
    <row r="18" spans="1:10" ht="15" thickBot="1" x14ac:dyDescent="0.4">
      <c r="G18" s="79" t="s">
        <v>69</v>
      </c>
      <c r="H18" s="80">
        <f>MIN(H13:H17)</f>
        <v>0</v>
      </c>
      <c r="I18" s="96">
        <f>MIN(I13:I17)</f>
        <v>0</v>
      </c>
      <c r="J18" s="97">
        <f>MIN(J13:J17)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ABC Model</vt:lpstr>
      <vt:lpstr>EOQ</vt:lpstr>
      <vt:lpstr>EOQ-Reorder Table</vt:lpstr>
      <vt:lpstr>POQ</vt:lpstr>
      <vt:lpstr>Safety Stock 1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Calvert</dc:creator>
  <cp:lastModifiedBy>Craig Calvert</cp:lastModifiedBy>
  <dcterms:created xsi:type="dcterms:W3CDTF">2018-11-01T12:39:04Z</dcterms:created>
  <dcterms:modified xsi:type="dcterms:W3CDTF">2021-08-24T20:34:35Z</dcterms:modified>
</cp:coreProperties>
</file>